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529"/>
  <workbookPr codeName="ThisWorkbook"/>
  <bookViews>
    <workbookView xWindow="20370" yWindow="65416" windowWidth="29040" windowHeight="15840" tabRatio="964" activeTab="0"/>
  </bookViews>
  <sheets>
    <sheet name="Travel Voucher Page 1" sheetId="19" r:id="rId1"/>
    <sheet name="Travel Voucher Page 2" sheetId="23" r:id="rId2"/>
    <sheet name="Travel Voucher Page 3" sheetId="24" r:id="rId3"/>
    <sheet name="Travel Voucher Page 4" sheetId="26" r:id="rId4"/>
    <sheet name="Travel Voucher Page 5" sheetId="27" r:id="rId5"/>
    <sheet name="Travel Voucher Page 6" sheetId="28" r:id="rId6"/>
    <sheet name="Instructions" sheetId="25" r:id="rId7"/>
    <sheet name=" Account Chartfields" sheetId="20" r:id="rId8"/>
    <sheet name="Chartfields" sheetId="21" state="hidden" r:id="rId9"/>
    <sheet name="Sheet1" sheetId="29" r:id="rId10"/>
  </sheets>
  <definedNames>
    <definedName name="account" localSheetId="1">'Travel Voucher Page 2'!$H$13:$H$40</definedName>
    <definedName name="account" localSheetId="2">'Travel Voucher Page 3'!$H$13:$H$40</definedName>
    <definedName name="account" localSheetId="3">'Travel Voucher Page 4'!$H$13:$H$40</definedName>
    <definedName name="account" localSheetId="4">'Travel Voucher Page 5'!$H$13:$H$40</definedName>
    <definedName name="account" localSheetId="5">'Travel Voucher Page 6'!$H$13:$H$40</definedName>
    <definedName name="account">'Travel Voucher Page 1'!$H$13:$H$40</definedName>
    <definedName name="Chartfields">'Chartfields'!$B$7:$B$28</definedName>
    <definedName name="LineAmt" localSheetId="1">'Travel Voucher Page 2'!$K$13:$K$40</definedName>
    <definedName name="LineAmt" localSheetId="2">'Travel Voucher Page 3'!$K$13:$K$40</definedName>
    <definedName name="LineAmt" localSheetId="3">'Travel Voucher Page 4'!$K$13:$K$40</definedName>
    <definedName name="LineAmt" localSheetId="4">'Travel Voucher Page 5'!$K$13:$K$40</definedName>
    <definedName name="LineAmt" localSheetId="5">'Travel Voucher Page 6'!$K$13:$K$40</definedName>
    <definedName name="LineAmt">'Travel Voucher Page 1'!$K$13:$K$40</definedName>
    <definedName name="oops">'Travel Voucher Page 2'!$H$13:$H$40</definedName>
  </definedNames>
  <calcPr calcId="191029"/>
  <extLst/>
</workbook>
</file>

<file path=xl/sharedStrings.xml><?xml version="1.0" encoding="utf-8"?>
<sst xmlns="http://schemas.openxmlformats.org/spreadsheetml/2006/main" count="356" uniqueCount="150">
  <si>
    <t>Employee's Address</t>
  </si>
  <si>
    <t>Travel Between Points</t>
  </si>
  <si>
    <t>Month/</t>
  </si>
  <si>
    <t>Departure</t>
  </si>
  <si>
    <t>Arrival</t>
  </si>
  <si>
    <t>Day</t>
  </si>
  <si>
    <t>From</t>
  </si>
  <si>
    <t>To</t>
  </si>
  <si>
    <t>Signature of Employee</t>
  </si>
  <si>
    <t>Signature Authorized by Agency</t>
  </si>
  <si>
    <t>TRAVEL VOUCHER</t>
  </si>
  <si>
    <t>Business Unit Name</t>
  </si>
  <si>
    <t>Account</t>
  </si>
  <si>
    <t>Business Unit Number</t>
  </si>
  <si>
    <t>Pursuant to the provisions and penalties of IC 5-11-10-1, I certify that the foregoing Fund and Account is just and correct, that the amount claimed is legally due, after allowing all just credits, and that no part of the same has been paid.</t>
  </si>
  <si>
    <t>I certify that this voucher is correct, that the travel was authorized, that the claim is a proper charge against the Fund and Account indicated and that payment was authorized.</t>
  </si>
  <si>
    <t>Post or Station</t>
  </si>
  <si>
    <t>Accounting Chartfields</t>
  </si>
  <si>
    <t>Total Amount</t>
  </si>
  <si>
    <t>Number of Miles</t>
  </si>
  <si>
    <t>InState Travel - Mileage</t>
  </si>
  <si>
    <t>OutoSt Travel - Mileage</t>
  </si>
  <si>
    <t>InState Travel - Lodging</t>
  </si>
  <si>
    <t>InState Travel - Airfare</t>
  </si>
  <si>
    <t>InState Travel - GroundTranspt</t>
  </si>
  <si>
    <t>InState Travel - Parking&amp;Tolls</t>
  </si>
  <si>
    <t>InState Travel - Spl&amp;Snr Judge</t>
  </si>
  <si>
    <t>595110</t>
  </si>
  <si>
    <t>595120</t>
  </si>
  <si>
    <t>InState Travel - Per Diem/Meals</t>
  </si>
  <si>
    <t>595130</t>
  </si>
  <si>
    <t>595140</t>
  </si>
  <si>
    <t>595150</t>
  </si>
  <si>
    <t>595170</t>
  </si>
  <si>
    <t>595180</t>
  </si>
  <si>
    <t>InState Travel - Board Member</t>
  </si>
  <si>
    <t>595190</t>
  </si>
  <si>
    <t>595192</t>
  </si>
  <si>
    <t>InState Travel -InternetAccess</t>
  </si>
  <si>
    <t>595194</t>
  </si>
  <si>
    <t>InState Travel -LuggageFee</t>
  </si>
  <si>
    <t>595195</t>
  </si>
  <si>
    <t>InState Travel - Fed Assignee</t>
  </si>
  <si>
    <t>595510</t>
  </si>
  <si>
    <t>595520</t>
  </si>
  <si>
    <t>OutoSt Travel - Per Diem&amp;Meal</t>
  </si>
  <si>
    <t>595530</t>
  </si>
  <si>
    <t>OutoSt Travel - Lodging</t>
  </si>
  <si>
    <t>595540</t>
  </si>
  <si>
    <t>OutoSt Travel - Airfare</t>
  </si>
  <si>
    <t>595550</t>
  </si>
  <si>
    <t>OutoSt Travel - Ground Transpt</t>
  </si>
  <si>
    <t>595560</t>
  </si>
  <si>
    <t>OutoSt Travel - Motor Pool</t>
  </si>
  <si>
    <t>595570</t>
  </si>
  <si>
    <t>OutoSt Travel - Parking&amp;Toll</t>
  </si>
  <si>
    <t>595575</t>
  </si>
  <si>
    <t>OutoSt Travel - Marine</t>
  </si>
  <si>
    <t>595580</t>
  </si>
  <si>
    <t>OutoSt Travel - Board Member</t>
  </si>
  <si>
    <t>595590</t>
  </si>
  <si>
    <t>OutoSt Travel - Spl&amp;Snr Judge</t>
  </si>
  <si>
    <t>595592</t>
  </si>
  <si>
    <t>OutoSt Travel - InternetAccess</t>
  </si>
  <si>
    <t>595594</t>
  </si>
  <si>
    <t>OutoSt Travel - Luggage Fee</t>
  </si>
  <si>
    <t>In State Travel Account Chartfields</t>
  </si>
  <si>
    <t>Out of State Travel Account Chartfields</t>
  </si>
  <si>
    <t xml:space="preserve">Project </t>
  </si>
  <si>
    <t>Activity</t>
  </si>
  <si>
    <t>Vendor ID:</t>
  </si>
  <si>
    <t>Business Unit Name – Business Unit Number: Example – State Budget Agency – 00057</t>
  </si>
  <si>
    <t>Post or Station: Same as current; where your travel originates, according to statute and travel policy</t>
  </si>
  <si>
    <t>Employee’s Name (Last, First, Mi): Example – Doe, John A. – also include after name any agency required number</t>
  </si>
  <si>
    <t>Employee’s Address:  Complete home address</t>
  </si>
  <si>
    <t>Travel Between Points:  Two lines are now available to note street address and city, state, zip.</t>
  </si>
  <si>
    <t>Departure:  The time departing Station, if record needed for per diem</t>
  </si>
  <si>
    <t>Arrival:  The time arriving back at Station, if record needed for per diem</t>
  </si>
  <si>
    <t>Department:  The HR Department code assigned to your position</t>
  </si>
  <si>
    <t>Program/Bud Ref:  Program to be charged, if applicable/Budget Year affected (i.e. 2010 until June 30, 2010; then 2011 for the next 12 months, etc.)</t>
  </si>
  <si>
    <t>Project: The Project Costing project to be charged, if applicable</t>
  </si>
  <si>
    <t>Activity:  The Project Costing activity within a project to be charged, if applicable</t>
  </si>
  <si>
    <t>Number of Miles:  Miles driven for the travel noted on line</t>
  </si>
  <si>
    <t>Non-Mileage Line Amount:  The dollar amount of expense other than mileage.</t>
  </si>
  <si>
    <t>Total Amount:  This column will calculate mileage dollar amount and also include any non-mileage amounts.</t>
  </si>
  <si>
    <t>Other Special Travel Account Chartfields</t>
  </si>
  <si>
    <t>MUCH OF THIS INFORMATION IS REPETITIVE AND CAN BE COPIED, PASTED, AND SAVED ON A MASTER VOUCHER</t>
  </si>
  <si>
    <t>Current Mileage Rate</t>
  </si>
  <si>
    <t>Totals</t>
  </si>
  <si>
    <t>Mileage</t>
  </si>
  <si>
    <t>SUMMARY - NON-MILEAGE AMOUNTS</t>
  </si>
  <si>
    <t>Line Amount</t>
  </si>
  <si>
    <t>ENCOMPASS Voucher ID:</t>
  </si>
  <si>
    <t>Fund for Payment:</t>
  </si>
  <si>
    <t>Department</t>
  </si>
  <si>
    <t>Program/Bud Ref</t>
  </si>
  <si>
    <t>595120 I/S Per Diem</t>
  </si>
  <si>
    <t>595140 I/S Airfare</t>
  </si>
  <si>
    <t>595150 I/S GrTrspt</t>
  </si>
  <si>
    <t>595170 I/S Prk&amp;Toll</t>
  </si>
  <si>
    <t>595194 I/S LugFee</t>
  </si>
  <si>
    <t>595530 O/S Lodging</t>
  </si>
  <si>
    <t>595520 O/S Per Diem</t>
  </si>
  <si>
    <t>595540 O/S Airfare</t>
  </si>
  <si>
    <t>595560 O/S MtrPool</t>
  </si>
  <si>
    <t>595192 I/S NetAcs</t>
  </si>
  <si>
    <t>595592 O/S NetAcs</t>
  </si>
  <si>
    <t>595594 O/S LugFee</t>
  </si>
  <si>
    <t>595575 O/S Marine</t>
  </si>
  <si>
    <t>595570 O/S Prk&amp;Tol</t>
  </si>
  <si>
    <t>595550 O/S GrdTrspt</t>
  </si>
  <si>
    <t>595195 I/S FdAs</t>
  </si>
  <si>
    <t>595190 I/S S&amp;Sjud</t>
  </si>
  <si>
    <t>595180 I/S Brd Mnbr</t>
  </si>
  <si>
    <t>595580 O/S Brd Mnbr</t>
  </si>
  <si>
    <t>Balances forward from Page 1</t>
  </si>
  <si>
    <t>Balances forward from Page 2</t>
  </si>
  <si>
    <t>*Obtain from agency travel clerk -- save in master voucher</t>
  </si>
  <si>
    <t>ENCOMPASS Voucher ID:   leave blank</t>
  </si>
  <si>
    <t>Vendor ID:  ENCOMPASS Vendor ID *</t>
  </si>
  <si>
    <t>Fund for Payment:  The five digit Fund from which your travel is paid*</t>
  </si>
  <si>
    <t>YOU WILL NOTE THAT SOME COLUMNS ARE SPLIT, WITH THE BOTTOM SECTION SHADED TO ACCOMMODATE REQUIRED INFORMATION USING LESS COLUMNS.</t>
  </si>
  <si>
    <t>Account:  The six digit account number for the type of expenditure  -- select from drop down box -- NOT NECESSARY FOR MILEAGE</t>
  </si>
  <si>
    <t>Note:  In State Travel accounts are preceeded with I/S; Out of State Travel accounts are preceeded with O/S</t>
  </si>
  <si>
    <t>SUMMARY ON LAST PAGE USED WILL TOTAL NON-MILEAGE AMOUNTS BY ACCOUNT NUMBER</t>
  </si>
  <si>
    <t>595130 I/S Lodging</t>
  </si>
  <si>
    <t>If completing manually, see Account Chartfields.</t>
  </si>
  <si>
    <t>541002 Mot Veh Fuel</t>
  </si>
  <si>
    <t>595110/595510</t>
  </si>
  <si>
    <t>Balances forward from Page 3</t>
  </si>
  <si>
    <t>Balances forward from Page 4</t>
  </si>
  <si>
    <t>Balances forward from Page 5</t>
  </si>
  <si>
    <t>TOTAL</t>
  </si>
  <si>
    <t>595590 O/S S&amp;Sjud</t>
  </si>
  <si>
    <t>Registration</t>
  </si>
  <si>
    <t xml:space="preserve">Non-Mileage  </t>
  </si>
  <si>
    <t>Non-Mileage</t>
  </si>
  <si>
    <t xml:space="preserve">Non-Mileage </t>
  </si>
  <si>
    <t>Approved by State Board of Accounts, 2013</t>
  </si>
  <si>
    <t>599209</t>
  </si>
  <si>
    <r>
      <t xml:space="preserve">Date </t>
    </r>
    <r>
      <rPr>
        <i/>
        <sz val="10"/>
        <rFont val="Arial"/>
        <family val="2"/>
      </rPr>
      <t>(Month, Day, Year)</t>
    </r>
  </si>
  <si>
    <r>
      <t>Date</t>
    </r>
    <r>
      <rPr>
        <i/>
        <sz val="10"/>
        <rFont val="Arial"/>
        <family val="2"/>
      </rPr>
      <t xml:space="preserve"> (MM/DD/YY)</t>
    </r>
  </si>
  <si>
    <r>
      <t xml:space="preserve">Employee's Name </t>
    </r>
    <r>
      <rPr>
        <i/>
        <sz val="10"/>
        <rFont val="Arial"/>
        <family val="2"/>
      </rPr>
      <t>(Last, First, Mi)</t>
    </r>
  </si>
  <si>
    <r>
      <t xml:space="preserve">Date </t>
    </r>
    <r>
      <rPr>
        <i/>
        <sz val="10"/>
        <rFont val="Arial"/>
        <family val="2"/>
      </rPr>
      <t>(MM/DD/YY)</t>
    </r>
  </si>
  <si>
    <r>
      <t>Employee's Name</t>
    </r>
    <r>
      <rPr>
        <i/>
        <sz val="10"/>
        <rFont val="Arial"/>
        <family val="2"/>
      </rPr>
      <t xml:space="preserve"> (Last, First, Mi)</t>
    </r>
  </si>
  <si>
    <r>
      <t>Date</t>
    </r>
    <r>
      <rPr>
        <i/>
        <sz val="10"/>
        <rFont val="Arial"/>
        <family val="2"/>
      </rPr>
      <t xml:space="preserve"> (Month, Day, Year)</t>
    </r>
  </si>
  <si>
    <t>599209 Registration</t>
  </si>
  <si>
    <t>State Form 980 (R7 / 6-23)</t>
  </si>
  <si>
    <t>Approved by State Comptroller, 2013</t>
  </si>
  <si>
    <t>INSTRUCTIONS FOR COMPLETING STATE FORM 980 (R7 / 6-23)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</si>
</sst>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 #,##0_);_(* \(#,##0\);_m"/>
    <numFmt numFmtId="165" formatCode="_(* #,##0.00_);_(* \(#,##0.00\);_m"/>
    <numFmt numFmtId="166" formatCode="0;\(0\);_M"/>
    <numFmt numFmtId="167" formatCode="mm/dd/yy;@"/>
    <numFmt numFmtId="168" formatCode="m/d/yy;@"/>
    <numFmt numFmtId="169" formatCode="_(* #,##0.0_);_(* \(#,##0.0\);_m"/>
    <numFmt numFmtId="170" formatCode="&quot;$&quot;#,##0.000"/>
  </numFmts>
  <fonts count="19">
    <font>
      <sz val="10"/>
      <name val="TimesNewRomanPS"/>
      <family val="2"/>
    </font>
    <font>
      <sz val="10"/>
      <name val="Arial"/>
      <family val="2"/>
    </font>
    <font>
      <b/>
      <sz val="10"/>
      <name val="Arial"/>
      <family val="2"/>
    </font>
    <font>
      <sz val="12"/>
      <name val="Arial"/>
      <family val="2"/>
    </font>
    <font>
      <b/>
      <sz val="12"/>
      <name val="Arial"/>
      <family val="2"/>
    </font>
    <font>
      <sz val="18"/>
      <name val="TimesNewRomanPS"/>
      <family val="2"/>
    </font>
    <font>
      <sz val="8"/>
      <name val="TimesNewRomanPS"/>
      <family val="2"/>
    </font>
    <font>
      <b/>
      <sz val="11"/>
      <color indexed="12"/>
      <name val="Arial"/>
      <family val="2"/>
    </font>
    <font>
      <sz val="14"/>
      <color indexed="12"/>
      <name val="Arial"/>
      <family val="2"/>
    </font>
    <font>
      <sz val="12"/>
      <name val="Times New Roman"/>
      <family val="1"/>
    </font>
    <font>
      <sz val="18"/>
      <name val="Times New Roman"/>
      <family val="1"/>
    </font>
    <font>
      <sz val="11"/>
      <name val="Book Antiqua"/>
      <family val="1"/>
    </font>
    <font>
      <i/>
      <sz val="9"/>
      <name val="Calibri"/>
      <family val="2"/>
    </font>
    <font>
      <sz val="12"/>
      <name val="TimesNewRomanPS"/>
      <family val="2"/>
    </font>
    <font>
      <i/>
      <sz val="12"/>
      <name val="Calibri"/>
      <family val="2"/>
    </font>
    <font>
      <sz val="10"/>
      <color indexed="12"/>
      <name val="Arial"/>
      <family val="2"/>
    </font>
    <font>
      <b/>
      <sz val="14"/>
      <name val="Arial"/>
      <family val="2"/>
    </font>
    <font>
      <sz val="8.5"/>
      <color indexed="12"/>
      <name val="Arial"/>
      <family val="2"/>
    </font>
    <font>
      <i/>
      <sz val="10"/>
      <name val="Arial"/>
      <family val="2"/>
    </font>
  </fonts>
  <fills count="5">
    <fill>
      <patternFill/>
    </fill>
    <fill>
      <patternFill patternType="gray125"/>
    </fill>
    <fill>
      <patternFill patternType="solid">
        <fgColor indexed="43"/>
        <bgColor indexed="64"/>
      </patternFill>
    </fill>
    <fill>
      <patternFill patternType="solid">
        <fgColor rgb="FFFFFF99"/>
        <bgColor indexed="64"/>
      </patternFill>
    </fill>
    <fill>
      <patternFill patternType="solid">
        <fgColor theme="0" tint="-0.1499900072813034"/>
        <bgColor indexed="64"/>
      </patternFill>
    </fill>
  </fills>
  <borders count="70">
    <border>
      <left/>
      <right/>
      <top/>
      <bottom/>
      <diagonal/>
    </border>
    <border>
      <left style="thin">
        <color indexed="8"/>
      </left>
      <right style="thin">
        <color indexed="8"/>
      </right>
      <top style="thick">
        <color indexed="8"/>
      </top>
      <bottom style="hair">
        <color indexed="8"/>
      </bottom>
    </border>
    <border>
      <left style="thin">
        <color indexed="8"/>
      </left>
      <right style="thin">
        <color indexed="8"/>
      </right>
      <top/>
      <bottom style="thin">
        <color indexed="8"/>
      </bottom>
    </border>
    <border>
      <left style="thin">
        <color indexed="8"/>
      </left>
      <right style="thin">
        <color indexed="8"/>
      </right>
      <top style="thin">
        <color indexed="8"/>
      </top>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thin">
        <color indexed="8"/>
      </bottom>
    </border>
    <border>
      <left style="thin">
        <color indexed="8"/>
      </left>
      <right style="thin">
        <color indexed="8"/>
      </right>
      <top style="thick">
        <color indexed="8"/>
      </top>
      <bottom/>
    </border>
    <border>
      <left style="thin">
        <color indexed="8"/>
      </left>
      <right style="thin">
        <color indexed="8"/>
      </right>
      <top style="medium">
        <color indexed="8"/>
      </top>
      <bottom style="hair">
        <color indexed="8"/>
      </bottom>
    </border>
    <border>
      <left/>
      <right/>
      <top style="thin">
        <color indexed="8"/>
      </top>
      <bottom/>
    </border>
    <border>
      <left/>
      <right style="thin">
        <color indexed="8"/>
      </right>
      <top style="thin">
        <color indexed="8"/>
      </top>
      <bottom/>
    </border>
    <border>
      <left style="thin">
        <color indexed="8"/>
      </left>
      <right/>
      <top/>
      <bottom/>
    </border>
    <border>
      <left/>
      <right/>
      <top/>
      <bottom style="thin">
        <color indexed="8"/>
      </bottom>
    </border>
    <border>
      <left/>
      <right style="thin">
        <color indexed="8"/>
      </right>
      <top/>
      <bottom style="thin">
        <color indexed="8"/>
      </bottom>
    </border>
    <border>
      <left style="thin"/>
      <right style="thin">
        <color indexed="8"/>
      </right>
      <top style="thin">
        <color indexed="8"/>
      </top>
      <bottom style="thin">
        <color indexed="8"/>
      </bottom>
    </border>
    <border>
      <left style="thin">
        <color indexed="8"/>
      </left>
      <right/>
      <top style="thin">
        <color indexed="8"/>
      </top>
      <bottom/>
    </border>
    <border>
      <left/>
      <right style="thin">
        <color indexed="8"/>
      </right>
      <top style="thin">
        <color indexed="8"/>
      </top>
      <bottom style="thin">
        <color indexed="8"/>
      </bottom>
    </border>
    <border>
      <left style="thin">
        <color indexed="8"/>
      </left>
      <right style="thin">
        <color indexed="8"/>
      </right>
      <top/>
      <bottom style="thick">
        <color indexed="8"/>
      </bottom>
    </border>
    <border>
      <left/>
      <right style="thin">
        <color indexed="8"/>
      </right>
      <top/>
      <bottom/>
    </border>
    <border>
      <left/>
      <right style="thin"/>
      <top/>
      <bottom/>
    </border>
    <border>
      <left style="medium"/>
      <right/>
      <top style="medium"/>
      <bottom style="medium"/>
    </border>
    <border>
      <left/>
      <right style="medium"/>
      <top style="medium"/>
      <bottom style="medium"/>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right style="thin"/>
      <top/>
      <bottom style="thin"/>
    </border>
    <border>
      <left style="medium"/>
      <right style="thin"/>
      <top style="thin"/>
      <bottom/>
    </border>
    <border>
      <left style="thin"/>
      <right style="medium"/>
      <top style="thin"/>
      <bottom/>
    </border>
    <border>
      <left style="medium"/>
      <right style="thin"/>
      <top style="medium"/>
      <bottom style="thin"/>
    </border>
    <border>
      <left style="thin"/>
      <right style="medium"/>
      <top style="medium"/>
      <bottom style="thin"/>
    </border>
    <border>
      <left style="thin">
        <color indexed="8"/>
      </left>
      <right/>
      <top/>
      <bottom style="medium">
        <color indexed="8"/>
      </bottom>
    </border>
    <border>
      <left style="thin">
        <color indexed="8"/>
      </left>
      <right/>
      <top style="thick">
        <color indexed="8"/>
      </top>
      <bottom/>
    </border>
    <border>
      <left/>
      <right/>
      <top style="thick">
        <color indexed="8"/>
      </top>
      <bottom/>
    </border>
    <border>
      <left/>
      <right style="thin">
        <color indexed="8"/>
      </right>
      <top style="thick">
        <color indexed="8"/>
      </top>
      <bottom/>
    </border>
    <border>
      <left style="thin">
        <color indexed="8"/>
      </left>
      <right/>
      <top/>
      <bottom style="thin">
        <color indexed="8"/>
      </bottom>
    </border>
    <border>
      <left style="thin">
        <color indexed="8"/>
      </left>
      <right style="thin">
        <color indexed="8"/>
      </right>
      <top style="hair">
        <color indexed="8"/>
      </top>
      <bottom/>
    </border>
    <border>
      <left/>
      <right/>
      <top style="thin"/>
      <bottom/>
    </border>
    <border>
      <left/>
      <right style="thin"/>
      <top style="thin"/>
      <bottom/>
    </border>
    <border>
      <left style="thin"/>
      <right/>
      <top/>
      <bottom/>
    </border>
    <border>
      <left/>
      <right/>
      <top/>
      <bottom style="thin"/>
    </border>
    <border>
      <left style="thin">
        <color indexed="8"/>
      </left>
      <right/>
      <top style="hair">
        <color indexed="8"/>
      </top>
      <bottom/>
    </border>
    <border>
      <left style="thin">
        <color indexed="8"/>
      </left>
      <right/>
      <top style="hair">
        <color indexed="8"/>
      </top>
      <bottom style="thin">
        <color indexed="8"/>
      </bottom>
    </border>
    <border>
      <left/>
      <right style="thin">
        <color indexed="8"/>
      </right>
      <top style="hair">
        <color indexed="8"/>
      </top>
      <bottom/>
    </border>
    <border>
      <left style="thin">
        <color indexed="8"/>
      </left>
      <right/>
      <top style="thin">
        <color indexed="8"/>
      </top>
      <bottom style="hair">
        <color indexed="8"/>
      </bottom>
    </border>
    <border>
      <left/>
      <right style="thin">
        <color indexed="8"/>
      </right>
      <top style="thin">
        <color indexed="8"/>
      </top>
      <bottom style="hair">
        <color indexed="8"/>
      </bottom>
    </border>
    <border>
      <left style="thin"/>
      <right/>
      <top/>
      <bottom style="thin"/>
    </border>
    <border>
      <left/>
      <right/>
      <top style="thin">
        <color indexed="8"/>
      </top>
      <bottom style="hair">
        <color indexed="8"/>
      </bottom>
    </border>
    <border>
      <left style="thin">
        <color indexed="8"/>
      </left>
      <right style="thin">
        <color indexed="8"/>
      </right>
      <top/>
      <bottom/>
    </border>
    <border>
      <left style="thin"/>
      <right/>
      <top style="thin"/>
      <bottom/>
    </border>
    <border>
      <left/>
      <right style="thin">
        <color indexed="8"/>
      </right>
      <top style="hair">
        <color indexed="8"/>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style="thin">
        <color indexed="8"/>
      </left>
      <right/>
      <top style="thick">
        <color indexed="8"/>
      </top>
      <bottom style="hair">
        <color indexed="8"/>
      </bottom>
    </border>
    <border>
      <left/>
      <right/>
      <top style="thick">
        <color indexed="8"/>
      </top>
      <bottom style="hair">
        <color indexed="8"/>
      </bottom>
    </border>
    <border>
      <left/>
      <right style="thin">
        <color indexed="8"/>
      </right>
      <top style="thick">
        <color indexed="8"/>
      </top>
      <bottom style="hair">
        <color indexed="8"/>
      </bottom>
    </border>
    <border>
      <left style="thin">
        <color indexed="8"/>
      </left>
      <right/>
      <top/>
      <bottom style="thick">
        <color indexed="8"/>
      </bottom>
    </border>
    <border>
      <left/>
      <right/>
      <top/>
      <bottom style="thick">
        <color indexed="8"/>
      </bottom>
    </border>
    <border>
      <left/>
      <right style="thin">
        <color indexed="8"/>
      </right>
      <top/>
      <bottom style="thick">
        <color indexed="8"/>
      </bottom>
    </border>
    <border>
      <left/>
      <right style="thin"/>
      <top style="thin">
        <color indexed="8"/>
      </top>
      <bottom style="thin">
        <color indexed="8"/>
      </bottom>
    </border>
    <border>
      <left style="thin"/>
      <right/>
      <top/>
      <bottom style="thin">
        <color indexed="8"/>
      </bottom>
    </border>
    <border>
      <left/>
      <right/>
      <top style="hair">
        <color indexed="8"/>
      </top>
      <bottom style="thin">
        <color indexed="8"/>
      </bottom>
    </border>
    <border>
      <left/>
      <right/>
      <top style="hair">
        <color indexed="8"/>
      </top>
      <bottom/>
    </border>
    <border>
      <left style="thin"/>
      <right/>
      <top style="thin">
        <color indexed="8"/>
      </top>
      <bottom/>
    </border>
    <border>
      <left/>
      <right style="thin"/>
      <top style="thin">
        <color indexed="8"/>
      </top>
      <bottom/>
    </border>
    <border>
      <left style="thin"/>
      <right/>
      <top style="thin">
        <color indexed="8"/>
      </top>
      <bottom style="thin">
        <color indexed="8"/>
      </bottom>
    </border>
    <border>
      <left/>
      <right style="thin"/>
      <top/>
      <bottom style="thin">
        <color indexed="8"/>
      </bottom>
    </border>
    <border>
      <left style="thin"/>
      <right/>
      <top style="thin"/>
      <bottom style="thin">
        <color indexed="8"/>
      </bottom>
    </border>
    <border>
      <left/>
      <right style="thin"/>
      <top style="thin"/>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26">
    <xf numFmtId="0" fontId="5" fillId="0" borderId="0" xfId="0" applyFont="1"/>
    <xf numFmtId="0" fontId="1" fillId="0" borderId="0" xfId="0" applyFont="1"/>
    <xf numFmtId="0" fontId="1" fillId="0" borderId="0" xfId="0" applyFont="1" quotePrefix="1"/>
    <xf numFmtId="165" fontId="15" fillId="0" borderId="1" xfId="0" applyNumberFormat="1" applyFont="1" applyBorder="1" applyAlignment="1" applyProtection="1">
      <alignment vertical="center"/>
      <protection locked="0"/>
    </xf>
    <xf numFmtId="165" fontId="15" fillId="0" borderId="2" xfId="0" applyNumberFormat="1" applyFont="1" applyBorder="1" applyAlignment="1" applyProtection="1">
      <alignment vertical="center"/>
      <protection locked="0"/>
    </xf>
    <xf numFmtId="18" fontId="15" fillId="0" borderId="3" xfId="0" applyNumberFormat="1" applyFont="1" applyBorder="1" applyAlignment="1" applyProtection="1">
      <alignment vertical="center"/>
      <protection locked="0"/>
    </xf>
    <xf numFmtId="4" fontId="15" fillId="0" borderId="4" xfId="0" applyNumberFormat="1" applyFont="1" applyBorder="1" applyAlignment="1" applyProtection="1">
      <alignment vertical="center"/>
      <protection locked="0"/>
    </xf>
    <xf numFmtId="165" fontId="15" fillId="0" borderId="4" xfId="0" applyNumberFormat="1" applyFont="1" applyBorder="1" applyAlignment="1" applyProtection="1">
      <alignment vertical="center"/>
      <protection locked="0"/>
    </xf>
    <xf numFmtId="165" fontId="15" fillId="0" borderId="5" xfId="0" applyNumberFormat="1" applyFont="1" applyBorder="1" applyAlignment="1" applyProtection="1">
      <alignment vertical="center"/>
      <protection locked="0"/>
    </xf>
    <xf numFmtId="18" fontId="15" fillId="0" borderId="6" xfId="0" applyNumberFormat="1" applyFont="1" applyBorder="1" applyAlignment="1" applyProtection="1">
      <alignment vertical="center"/>
      <protection locked="0"/>
    </xf>
    <xf numFmtId="4" fontId="15" fillId="0" borderId="7" xfId="0" applyNumberFormat="1" applyFont="1" applyBorder="1" applyAlignment="1" applyProtection="1">
      <alignment vertical="center"/>
      <protection locked="0"/>
    </xf>
    <xf numFmtId="0" fontId="0" fillId="0" borderId="0" xfId="0"/>
    <xf numFmtId="0" fontId="4" fillId="0" borderId="0" xfId="0" applyFont="1"/>
    <xf numFmtId="0" fontId="1" fillId="0" borderId="8" xfId="0" applyFont="1" applyBorder="1"/>
    <xf numFmtId="0" fontId="1" fillId="0" borderId="8" xfId="0" applyFont="1" applyBorder="1" applyAlignment="1">
      <alignment vertical="top"/>
    </xf>
    <xf numFmtId="0" fontId="1" fillId="0" borderId="9" xfId="0" applyFont="1" applyBorder="1" applyAlignment="1">
      <alignment vertical="top"/>
    </xf>
    <xf numFmtId="0" fontId="1" fillId="0" borderId="10" xfId="0" applyFont="1" applyBorder="1" applyAlignment="1">
      <alignment vertical="center"/>
    </xf>
    <xf numFmtId="0" fontId="1" fillId="0" borderId="11" xfId="0" applyFont="1" applyBorder="1" applyAlignment="1">
      <alignment vertical="top"/>
    </xf>
    <xf numFmtId="0" fontId="1" fillId="0" borderId="12" xfId="0" applyFont="1" applyBorder="1" applyAlignment="1">
      <alignment vertical="top"/>
    </xf>
    <xf numFmtId="0" fontId="7" fillId="0" borderId="0" xfId="0" applyFont="1"/>
    <xf numFmtId="0" fontId="1" fillId="0" borderId="13" xfId="0" applyFont="1" applyBorder="1" applyAlignment="1">
      <alignment horizontal="left" vertical="center" shrinkToFit="1"/>
    </xf>
    <xf numFmtId="0" fontId="1" fillId="0" borderId="0" xfId="0" applyFont="1" applyAlignment="1">
      <alignment vertical="center"/>
    </xf>
    <xf numFmtId="49" fontId="15" fillId="0" borderId="0" xfId="0" applyNumberFormat="1" applyFont="1"/>
    <xf numFmtId="0" fontId="3" fillId="0" borderId="0" xfId="0" applyFont="1"/>
    <xf numFmtId="0" fontId="7" fillId="0" borderId="0" xfId="0" applyFont="1" applyAlignment="1">
      <alignment horizontal="center"/>
    </xf>
    <xf numFmtId="0" fontId="1" fillId="0" borderId="14" xfId="0" applyFont="1" applyBorder="1" applyAlignment="1">
      <alignment horizontal="center" vertical="center"/>
    </xf>
    <xf numFmtId="0" fontId="1" fillId="0" borderId="14" xfId="0" applyFont="1" applyBorder="1" applyAlignment="1">
      <alignment horizontal="center"/>
    </xf>
    <xf numFmtId="0" fontId="1" fillId="0" borderId="15" xfId="0" applyFont="1" applyBorder="1"/>
    <xf numFmtId="0" fontId="1" fillId="0" borderId="10" xfId="0" applyFont="1" applyBorder="1" applyAlignment="1">
      <alignment horizontal="center"/>
    </xf>
    <xf numFmtId="0" fontId="1" fillId="0" borderId="14" xfId="0" applyFont="1" applyBorder="1" applyAlignment="1">
      <alignment vertical="center"/>
    </xf>
    <xf numFmtId="0" fontId="1" fillId="0" borderId="3" xfId="0" applyFont="1" applyBorder="1" applyAlignment="1">
      <alignment horizontal="center" vertical="center" wrapText="1"/>
    </xf>
    <xf numFmtId="0" fontId="1" fillId="0" borderId="16" xfId="0" applyFont="1" applyBorder="1" applyAlignment="1">
      <alignment horizontal="center" vertical="center" wrapText="1"/>
    </xf>
    <xf numFmtId="0" fontId="0" fillId="0" borderId="10" xfId="0" applyBorder="1"/>
    <xf numFmtId="165" fontId="15" fillId="0" borderId="1" xfId="0" applyNumberFormat="1" applyFont="1" applyBorder="1" applyAlignment="1">
      <alignment vertical="center"/>
    </xf>
    <xf numFmtId="0" fontId="8" fillId="0" borderId="0" xfId="0" applyFont="1" applyAlignment="1">
      <alignment vertical="center"/>
    </xf>
    <xf numFmtId="165" fontId="15" fillId="0" borderId="2" xfId="0" applyNumberFormat="1" applyFont="1" applyBorder="1" applyAlignment="1">
      <alignment vertical="center"/>
    </xf>
    <xf numFmtId="0" fontId="1" fillId="2" borderId="0" xfId="0" applyFont="1" applyFill="1"/>
    <xf numFmtId="43" fontId="1" fillId="2" borderId="0" xfId="0" applyNumberFormat="1" applyFont="1" applyFill="1" applyAlignment="1" quotePrefix="1">
      <alignment vertical="center"/>
    </xf>
    <xf numFmtId="165" fontId="1" fillId="0" borderId="8" xfId="0" applyNumberFormat="1" applyFont="1" applyBorder="1" applyAlignment="1">
      <alignment vertical="center"/>
    </xf>
    <xf numFmtId="164" fontId="1" fillId="0" borderId="8" xfId="0" applyNumberFormat="1" applyFont="1" applyBorder="1" applyAlignment="1">
      <alignment vertical="center"/>
    </xf>
    <xf numFmtId="165" fontId="1" fillId="0" borderId="9" xfId="0" applyNumberFormat="1" applyFont="1" applyBorder="1" applyAlignment="1" quotePrefix="1">
      <alignment vertical="center"/>
    </xf>
    <xf numFmtId="165" fontId="1" fillId="0" borderId="0" xfId="0" applyNumberFormat="1" applyFont="1" applyAlignment="1">
      <alignment vertical="center"/>
    </xf>
    <xf numFmtId="164" fontId="1" fillId="0" borderId="0" xfId="0" applyNumberFormat="1" applyFont="1" applyAlignment="1">
      <alignment vertical="center"/>
    </xf>
    <xf numFmtId="165" fontId="1" fillId="0" borderId="17" xfId="0" applyNumberFormat="1" applyFont="1" applyBorder="1" applyAlignment="1">
      <alignment vertical="center"/>
    </xf>
    <xf numFmtId="165" fontId="1" fillId="0" borderId="17" xfId="0" applyNumberFormat="1" applyFont="1" applyBorder="1" applyAlignment="1" quotePrefix="1">
      <alignment vertical="center"/>
    </xf>
    <xf numFmtId="165" fontId="1" fillId="0" borderId="0" xfId="0" applyNumberFormat="1" applyFont="1" applyAlignment="1" quotePrefix="1">
      <alignment vertical="center"/>
    </xf>
    <xf numFmtId="4" fontId="1" fillId="0" borderId="0" xfId="0" applyNumberFormat="1" applyFont="1" applyAlignment="1">
      <alignment vertical="center"/>
    </xf>
    <xf numFmtId="3" fontId="1" fillId="0" borderId="0" xfId="0" applyNumberFormat="1" applyFont="1" applyAlignment="1">
      <alignment vertical="center"/>
    </xf>
    <xf numFmtId="4" fontId="1" fillId="0" borderId="17" xfId="0" applyNumberFormat="1" applyFont="1" applyBorder="1" applyAlignment="1" quotePrefix="1">
      <alignment vertical="center"/>
    </xf>
    <xf numFmtId="4" fontId="1" fillId="0" borderId="17" xfId="0" applyNumberFormat="1" applyFont="1" applyBorder="1" applyAlignment="1">
      <alignment vertical="center"/>
    </xf>
    <xf numFmtId="4" fontId="1" fillId="0" borderId="11" xfId="0" applyNumberFormat="1" applyFont="1" applyBorder="1" applyAlignment="1">
      <alignment vertical="center"/>
    </xf>
    <xf numFmtId="3" fontId="1" fillId="0" borderId="11" xfId="0" applyNumberFormat="1" applyFont="1" applyBorder="1" applyAlignment="1">
      <alignment vertical="center"/>
    </xf>
    <xf numFmtId="4" fontId="1" fillId="0" borderId="12" xfId="0" applyNumberFormat="1" applyFont="1" applyBorder="1" applyAlignment="1">
      <alignment vertical="center"/>
    </xf>
    <xf numFmtId="4" fontId="5" fillId="0" borderId="0" xfId="0" applyNumberFormat="1" applyFont="1"/>
    <xf numFmtId="164" fontId="1" fillId="0" borderId="0" xfId="0" applyNumberFormat="1" applyFont="1" quotePrefix="1"/>
    <xf numFmtId="166" fontId="1" fillId="0" borderId="8" xfId="0" applyNumberFormat="1" applyFont="1" applyBorder="1"/>
    <xf numFmtId="165" fontId="1" fillId="0" borderId="18" xfId="0" applyNumberFormat="1" applyFont="1" applyBorder="1" applyAlignment="1" quotePrefix="1">
      <alignment vertical="center"/>
    </xf>
    <xf numFmtId="4" fontId="2" fillId="0" borderId="0" xfId="0" applyNumberFormat="1" applyFont="1" applyAlignment="1" quotePrefix="1">
      <alignment vertical="center"/>
    </xf>
    <xf numFmtId="0" fontId="5" fillId="0" borderId="0" xfId="0" applyFont="1" quotePrefix="1"/>
    <xf numFmtId="165" fontId="2" fillId="0" borderId="0" xfId="0" applyNumberFormat="1" applyFont="1" applyAlignment="1" quotePrefix="1">
      <alignment vertical="center"/>
    </xf>
    <xf numFmtId="0" fontId="10" fillId="0" borderId="0" xfId="0" applyFont="1"/>
    <xf numFmtId="0" fontId="9" fillId="0" borderId="0" xfId="0" applyFont="1"/>
    <xf numFmtId="0" fontId="9" fillId="0" borderId="19" xfId="0" applyFont="1" applyBorder="1"/>
    <xf numFmtId="0" fontId="9" fillId="0" borderId="20" xfId="0" applyFont="1" applyBorder="1"/>
    <xf numFmtId="49" fontId="11" fillId="0" borderId="21" xfId="0" applyNumberFormat="1" applyFont="1" applyBorder="1" applyAlignment="1">
      <alignment horizontal="left" wrapText="1"/>
    </xf>
    <xf numFmtId="49" fontId="11" fillId="0" borderId="22" xfId="0" applyNumberFormat="1" applyFont="1" applyBorder="1" applyAlignment="1">
      <alignment horizontal="left" wrapText="1"/>
    </xf>
    <xf numFmtId="49" fontId="11" fillId="0" borderId="23" xfId="0" applyNumberFormat="1" applyFont="1" applyBorder="1" applyAlignment="1">
      <alignment horizontal="left" wrapText="1"/>
    </xf>
    <xf numFmtId="49" fontId="11" fillId="0" borderId="24" xfId="0" applyNumberFormat="1" applyFont="1" applyBorder="1" applyAlignment="1">
      <alignment horizontal="left" wrapText="1"/>
    </xf>
    <xf numFmtId="0" fontId="11" fillId="0" borderId="24" xfId="0" applyFont="1" applyBorder="1"/>
    <xf numFmtId="49" fontId="11" fillId="0" borderId="25" xfId="0" applyNumberFormat="1" applyFont="1" applyBorder="1" applyAlignment="1">
      <alignment horizontal="left" wrapText="1"/>
    </xf>
    <xf numFmtId="49" fontId="11" fillId="0" borderId="26" xfId="0" applyNumberFormat="1" applyFont="1" applyBorder="1" applyAlignment="1">
      <alignment horizontal="left" wrapText="1"/>
    </xf>
    <xf numFmtId="49" fontId="11" fillId="0" borderId="0" xfId="0" applyNumberFormat="1" applyFont="1" applyAlignment="1">
      <alignment horizontal="left" wrapText="1"/>
    </xf>
    <xf numFmtId="0" fontId="3" fillId="0" borderId="0" xfId="0" applyFont="1"/>
    <xf numFmtId="0" fontId="13" fillId="0" borderId="0" xfId="0" applyFont="1"/>
    <xf numFmtId="0" fontId="14" fillId="0" borderId="0" xfId="0" applyFont="1"/>
    <xf numFmtId="0" fontId="12" fillId="0" borderId="0" xfId="0" applyFont="1"/>
    <xf numFmtId="49" fontId="1" fillId="0" borderId="27" xfId="0" applyNumberFormat="1" applyFont="1" applyBorder="1" applyAlignment="1" applyProtection="1">
      <alignment vertical="center"/>
      <protection locked="0"/>
    </xf>
    <xf numFmtId="0" fontId="1" fillId="0" borderId="0" xfId="0" applyFont="1"/>
    <xf numFmtId="0" fontId="1" fillId="0" borderId="16" xfId="0" applyFont="1" applyBorder="1" applyAlignment="1" quotePrefix="1">
      <alignment horizontal="center" vertical="center" wrapText="1"/>
    </xf>
    <xf numFmtId="43" fontId="1" fillId="3" borderId="0" xfId="0" applyNumberFormat="1" applyFont="1" applyFill="1" applyAlignment="1" quotePrefix="1">
      <alignment vertical="center"/>
    </xf>
    <xf numFmtId="165" fontId="1" fillId="0" borderId="9" xfId="0" applyNumberFormat="1" applyFont="1" applyBorder="1" applyAlignment="1">
      <alignment vertical="center"/>
    </xf>
    <xf numFmtId="0" fontId="1" fillId="2" borderId="0" xfId="0" applyFont="1" applyFill="1"/>
    <xf numFmtId="49" fontId="15" fillId="0" borderId="7" xfId="0" applyNumberFormat="1" applyFont="1" applyBorder="1" applyAlignment="1" applyProtection="1">
      <alignment horizontal="center" vertical="center"/>
      <protection locked="0"/>
    </xf>
    <xf numFmtId="49" fontId="15" fillId="0" borderId="4" xfId="0" applyNumberFormat="1" applyFont="1" applyBorder="1" applyAlignment="1" applyProtection="1">
      <alignment horizontal="center" vertical="center"/>
      <protection locked="0"/>
    </xf>
    <xf numFmtId="4" fontId="15" fillId="0" borderId="5" xfId="0" applyNumberFormat="1" applyFont="1" applyBorder="1" applyAlignment="1" applyProtection="1">
      <alignment vertical="center"/>
      <protection locked="0"/>
    </xf>
    <xf numFmtId="166" fontId="1" fillId="0" borderId="27" xfId="0" applyNumberFormat="1" applyFont="1" applyBorder="1" applyAlignment="1">
      <alignment vertical="center"/>
    </xf>
    <xf numFmtId="0" fontId="1" fillId="0" borderId="0" xfId="0" applyFont="1" quotePrefix="1"/>
    <xf numFmtId="49" fontId="11" fillId="0" borderId="28" xfId="0" applyNumberFormat="1" applyFont="1" applyBorder="1" applyAlignment="1">
      <alignment horizontal="left" wrapText="1"/>
    </xf>
    <xf numFmtId="49" fontId="11" fillId="0" borderId="29"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1" xfId="0" applyNumberFormat="1" applyFont="1" applyBorder="1" applyAlignment="1">
      <alignment horizontal="left" wrapText="1"/>
    </xf>
    <xf numFmtId="0" fontId="11" fillId="0" borderId="26" xfId="0" applyFont="1" applyBorder="1"/>
    <xf numFmtId="1" fontId="1" fillId="0" borderId="14" xfId="0" applyNumberFormat="1" applyFont="1" applyBorder="1" applyAlignment="1" applyProtection="1">
      <alignment horizontal="center" vertical="center"/>
      <protection locked="0"/>
    </xf>
    <xf numFmtId="169" fontId="1" fillId="0" borderId="0" xfId="0" applyNumberFormat="1" applyFont="1" applyAlignment="1">
      <alignment vertical="center"/>
    </xf>
    <xf numFmtId="170" fontId="1" fillId="0" borderId="15" xfId="0" applyNumberFormat="1" applyFont="1" applyBorder="1" applyProtection="1">
      <protection locked="0"/>
    </xf>
    <xf numFmtId="170" fontId="1" fillId="0" borderId="15" xfId="0" applyNumberFormat="1" applyFont="1" applyBorder="1"/>
    <xf numFmtId="0" fontId="1" fillId="4" borderId="10" xfId="0" applyFont="1" applyFill="1" applyBorder="1" applyAlignment="1">
      <alignment horizontal="center" vertical="center"/>
    </xf>
    <xf numFmtId="0" fontId="1" fillId="4" borderId="10" xfId="0" applyFont="1" applyFill="1" applyBorder="1" applyAlignment="1">
      <alignment horizontal="center" vertical="center" shrinkToFit="1"/>
    </xf>
    <xf numFmtId="18" fontId="15" fillId="4" borderId="5" xfId="0" applyNumberFormat="1" applyFont="1" applyFill="1" applyBorder="1" applyAlignment="1" applyProtection="1">
      <alignment vertical="center"/>
      <protection locked="0"/>
    </xf>
    <xf numFmtId="49" fontId="15" fillId="4" borderId="5" xfId="0" applyNumberFormat="1" applyFont="1" applyFill="1" applyBorder="1" applyAlignment="1" applyProtection="1">
      <alignment horizontal="center" vertical="center"/>
      <protection locked="0"/>
    </xf>
    <xf numFmtId="0" fontId="1" fillId="0" borderId="32" xfId="0" applyFont="1" applyBorder="1" applyAlignment="1">
      <alignment horizontal="center" vertical="center"/>
    </xf>
    <xf numFmtId="18" fontId="15" fillId="4" borderId="33" xfId="0" applyNumberFormat="1" applyFont="1" applyFill="1" applyBorder="1" applyAlignment="1">
      <alignment vertical="center"/>
    </xf>
    <xf numFmtId="4" fontId="15" fillId="4" borderId="34" xfId="0" applyNumberFormat="1" applyFont="1" applyFill="1" applyBorder="1" applyAlignment="1">
      <alignment vertical="center"/>
    </xf>
    <xf numFmtId="4" fontId="15" fillId="4" borderId="35" xfId="0" applyNumberFormat="1" applyFont="1" applyFill="1" applyBorder="1" applyAlignment="1">
      <alignment vertical="center"/>
    </xf>
    <xf numFmtId="18" fontId="15" fillId="4" borderId="36" xfId="0" applyNumberFormat="1" applyFont="1" applyFill="1" applyBorder="1" applyAlignment="1">
      <alignment vertical="center"/>
    </xf>
    <xf numFmtId="4" fontId="15" fillId="4" borderId="11" xfId="0" applyNumberFormat="1" applyFont="1" applyFill="1" applyBorder="1" applyAlignment="1">
      <alignment vertical="center"/>
    </xf>
    <xf numFmtId="4" fontId="15" fillId="4" borderId="12" xfId="0" applyNumberFormat="1" applyFont="1" applyFill="1" applyBorder="1" applyAlignment="1">
      <alignment vertical="center"/>
    </xf>
    <xf numFmtId="43" fontId="1" fillId="0" borderId="0" xfId="0" applyNumberFormat="1" applyFont="1" applyAlignment="1" quotePrefix="1">
      <alignment vertical="center"/>
    </xf>
    <xf numFmtId="2" fontId="1" fillId="0" borderId="8" xfId="0" applyNumberFormat="1" applyFont="1" applyBorder="1" applyAlignment="1">
      <alignment vertical="center"/>
    </xf>
    <xf numFmtId="2" fontId="1" fillId="0" borderId="0" xfId="0" applyNumberFormat="1" applyFont="1" applyAlignment="1">
      <alignment vertical="center"/>
    </xf>
    <xf numFmtId="2" fontId="1" fillId="0" borderId="11" xfId="0" applyNumberFormat="1" applyFont="1" applyBorder="1" applyAlignment="1">
      <alignment vertical="center"/>
    </xf>
    <xf numFmtId="18" fontId="15" fillId="4" borderId="37" xfId="0" applyNumberFormat="1" applyFont="1" applyFill="1" applyBorder="1" applyAlignment="1" applyProtection="1">
      <alignment vertical="center"/>
      <protection locked="0"/>
    </xf>
    <xf numFmtId="4" fontId="15" fillId="0" borderId="37" xfId="0" applyNumberFormat="1" applyFont="1" applyBorder="1" applyAlignment="1" applyProtection="1">
      <alignment vertical="center"/>
      <protection locked="0"/>
    </xf>
    <xf numFmtId="49" fontId="15" fillId="4" borderId="37" xfId="0" applyNumberFormat="1" applyFont="1" applyFill="1" applyBorder="1" applyAlignment="1" applyProtection="1">
      <alignment horizontal="center" vertical="center"/>
      <protection locked="0"/>
    </xf>
    <xf numFmtId="0" fontId="1" fillId="0" borderId="38" xfId="0" applyFont="1" applyBorder="1" applyAlignment="1">
      <alignment horizontal="left"/>
    </xf>
    <xf numFmtId="0" fontId="1" fillId="0" borderId="38" xfId="0" applyFont="1" applyBorder="1"/>
    <xf numFmtId="43" fontId="1" fillId="0" borderId="38" xfId="0" applyNumberFormat="1" applyFont="1" applyBorder="1" applyAlignment="1" quotePrefix="1">
      <alignment vertical="center"/>
    </xf>
    <xf numFmtId="43" fontId="1" fillId="0" borderId="39" xfId="0" applyNumberFormat="1" applyFont="1" applyBorder="1" applyAlignment="1" quotePrefix="1">
      <alignment vertical="center"/>
    </xf>
    <xf numFmtId="43" fontId="1" fillId="0" borderId="18" xfId="0" applyNumberFormat="1" applyFont="1" applyBorder="1" applyAlignment="1" quotePrefix="1">
      <alignment vertical="center"/>
    </xf>
    <xf numFmtId="0" fontId="1" fillId="0" borderId="40" xfId="0" applyFont="1" applyBorder="1"/>
    <xf numFmtId="0" fontId="1" fillId="0" borderId="18" xfId="0" applyFont="1" applyBorder="1"/>
    <xf numFmtId="43" fontId="1" fillId="0" borderId="41" xfId="0" applyNumberFormat="1" applyFont="1" applyBorder="1" applyAlignment="1" quotePrefix="1">
      <alignment vertical="center"/>
    </xf>
    <xf numFmtId="0" fontId="1" fillId="0" borderId="41" xfId="0" applyFont="1" applyBorder="1"/>
    <xf numFmtId="43" fontId="1" fillId="0" borderId="27" xfId="0" applyNumberFormat="1" applyFont="1" applyBorder="1" applyAlignment="1" quotePrefix="1">
      <alignment vertical="center"/>
    </xf>
    <xf numFmtId="49" fontId="15" fillId="0" borderId="33" xfId="0" applyNumberFormat="1" applyFont="1" applyBorder="1" applyAlignment="1" applyProtection="1">
      <alignment horizontal="left" vertical="center" shrinkToFit="1"/>
      <protection locked="0"/>
    </xf>
    <xf numFmtId="49" fontId="15" fillId="4" borderId="42" xfId="0" applyNumberFormat="1" applyFont="1" applyFill="1" applyBorder="1" applyAlignment="1" applyProtection="1">
      <alignment horizontal="left" vertical="center" shrinkToFit="1"/>
      <protection locked="0"/>
    </xf>
    <xf numFmtId="49" fontId="15" fillId="0" borderId="14" xfId="0" applyNumberFormat="1" applyFont="1" applyBorder="1" applyAlignment="1" applyProtection="1">
      <alignment horizontal="left" vertical="center" shrinkToFit="1"/>
      <protection locked="0"/>
    </xf>
    <xf numFmtId="49" fontId="15" fillId="4" borderId="43" xfId="0" applyNumberFormat="1" applyFont="1" applyFill="1" applyBorder="1" applyAlignment="1" applyProtection="1">
      <alignment horizontal="left" vertical="center" shrinkToFit="1"/>
      <protection locked="0"/>
    </xf>
    <xf numFmtId="49" fontId="15" fillId="0" borderId="10" xfId="0" applyNumberFormat="1" applyFont="1" applyBorder="1" applyAlignment="1" applyProtection="1">
      <alignment horizontal="left" vertical="center" shrinkToFit="1"/>
      <protection locked="0"/>
    </xf>
    <xf numFmtId="49" fontId="15" fillId="0" borderId="14" xfId="0" applyNumberFormat="1" applyFont="1" applyBorder="1" applyAlignment="1" applyProtection="1" quotePrefix="1">
      <alignment horizontal="left" vertical="center" shrinkToFit="1"/>
      <protection locked="0"/>
    </xf>
    <xf numFmtId="49" fontId="15" fillId="4" borderId="5" xfId="0" applyNumberFormat="1" applyFont="1" applyFill="1" applyBorder="1" applyAlignment="1" applyProtection="1">
      <alignment horizontal="left" vertical="center" shrinkToFit="1"/>
      <protection locked="0"/>
    </xf>
    <xf numFmtId="0" fontId="1" fillId="0" borderId="3" xfId="0" applyFont="1" applyBorder="1" applyAlignment="1">
      <alignment horizontal="center" vertical="center" wrapText="1"/>
    </xf>
    <xf numFmtId="0" fontId="1" fillId="0" borderId="14" xfId="0" applyFont="1" applyBorder="1" applyAlignment="1">
      <alignment vertical="center"/>
    </xf>
    <xf numFmtId="49" fontId="15" fillId="0" borderId="36" xfId="0" applyNumberFormat="1" applyFont="1" applyBorder="1" applyAlignment="1" applyProtection="1">
      <alignment horizontal="center" vertical="center"/>
      <protection locked="0"/>
    </xf>
    <xf numFmtId="49" fontId="15" fillId="0" borderId="11" xfId="0" applyNumberFormat="1" applyFont="1" applyBorder="1" applyAlignment="1" applyProtection="1">
      <alignment horizontal="center" vertical="center"/>
      <protection locked="0"/>
    </xf>
    <xf numFmtId="49" fontId="15" fillId="0" borderId="12" xfId="0" applyNumberFormat="1" applyFont="1" applyBorder="1" applyAlignment="1" applyProtection="1">
      <alignment vertical="center"/>
      <protection locked="0"/>
    </xf>
    <xf numFmtId="168" fontId="17" fillId="0" borderId="3" xfId="0" applyNumberFormat="1" applyFont="1" applyBorder="1" applyAlignment="1" applyProtection="1">
      <alignment horizontal="center" vertical="center"/>
      <protection locked="0"/>
    </xf>
    <xf numFmtId="168" fontId="17" fillId="0" borderId="2" xfId="0" applyNumberFormat="1" applyFont="1" applyBorder="1" applyAlignment="1" applyProtection="1">
      <alignment horizontal="center" vertical="center"/>
      <protection locked="0"/>
    </xf>
    <xf numFmtId="49" fontId="15" fillId="0" borderId="42" xfId="0" applyNumberFormat="1" applyFont="1" applyBorder="1" applyAlignment="1" applyProtection="1">
      <alignment horizontal="center" vertical="center"/>
      <protection locked="0"/>
    </xf>
    <xf numFmtId="49" fontId="15" fillId="0" borderId="44" xfId="0" applyNumberFormat="1" applyFont="1" applyBorder="1" applyAlignment="1" applyProtection="1">
      <alignment horizontal="center" vertical="center"/>
      <protection locked="0"/>
    </xf>
    <xf numFmtId="49" fontId="15" fillId="0" borderId="45" xfId="0" applyNumberFormat="1" applyFont="1" applyBorder="1" applyAlignment="1" applyProtection="1">
      <alignment horizontal="center" vertical="center"/>
      <protection locked="0"/>
    </xf>
    <xf numFmtId="49" fontId="15" fillId="0" borderId="46" xfId="0" applyNumberFormat="1" applyFont="1" applyBorder="1" applyAlignment="1" applyProtection="1">
      <alignment horizontal="center" vertical="center"/>
      <protection locked="0"/>
    </xf>
    <xf numFmtId="0" fontId="1" fillId="0" borderId="14" xfId="0" applyFont="1" applyBorder="1" applyAlignment="1">
      <alignment vertical="center"/>
    </xf>
    <xf numFmtId="0" fontId="5" fillId="0" borderId="9" xfId="0" applyFont="1" applyBorder="1"/>
    <xf numFmtId="0" fontId="1" fillId="0" borderId="47" xfId="0" applyFont="1" applyBorder="1"/>
    <xf numFmtId="0" fontId="5" fillId="0" borderId="41" xfId="0" applyFont="1" applyBorder="1"/>
    <xf numFmtId="0" fontId="1" fillId="2" borderId="0" xfId="0" applyFont="1" applyFill="1" applyAlignment="1">
      <alignment horizontal="right"/>
    </xf>
    <xf numFmtId="49" fontId="15" fillId="0" borderId="48" xfId="0" applyNumberFormat="1" applyFont="1" applyBorder="1" applyAlignment="1" applyProtection="1">
      <alignment horizontal="center" vertical="center"/>
      <protection locked="0"/>
    </xf>
    <xf numFmtId="49" fontId="15" fillId="0" borderId="46" xfId="0" applyNumberFormat="1" applyFont="1" applyBorder="1" applyAlignment="1" applyProtection="1">
      <alignment vertical="center"/>
      <protection locked="0"/>
    </xf>
    <xf numFmtId="165" fontId="1" fillId="0" borderId="3" xfId="0" applyNumberFormat="1" applyFont="1" applyBorder="1" applyAlignment="1">
      <alignment horizontal="right" vertical="center"/>
    </xf>
    <xf numFmtId="165" fontId="1" fillId="0" borderId="2" xfId="0" applyNumberFormat="1" applyFont="1" applyBorder="1" applyAlignment="1">
      <alignment horizontal="right" vertical="center"/>
    </xf>
    <xf numFmtId="14" fontId="15" fillId="0" borderId="36" xfId="0" applyNumberFormat="1" applyFont="1" applyBorder="1" applyAlignment="1" applyProtection="1">
      <alignment horizontal="center" vertical="center"/>
      <protection locked="0"/>
    </xf>
    <xf numFmtId="14" fontId="15" fillId="0" borderId="12" xfId="0" applyNumberFormat="1" applyFont="1" applyBorder="1" applyAlignment="1" applyProtection="1">
      <alignment horizontal="center" vertical="center"/>
      <protection locked="0"/>
    </xf>
    <xf numFmtId="0" fontId="1" fillId="0" borderId="36" xfId="0" applyFont="1" applyBorder="1" applyProtection="1">
      <protection locked="0"/>
    </xf>
    <xf numFmtId="0" fontId="1" fillId="0" borderId="11" xfId="0" applyFont="1" applyBorder="1" applyProtection="1">
      <protection locked="0"/>
    </xf>
    <xf numFmtId="0" fontId="1" fillId="0" borderId="12" xfId="0" applyFont="1" applyBorder="1" applyProtection="1">
      <protection locked="0"/>
    </xf>
    <xf numFmtId="0" fontId="1" fillId="0" borderId="14" xfId="0" applyFont="1" applyBorder="1" applyAlignment="1">
      <alignment vertical="center"/>
    </xf>
    <xf numFmtId="0" fontId="1" fillId="0" borderId="8" xfId="0" applyFont="1" applyBorder="1"/>
    <xf numFmtId="0" fontId="1" fillId="0" borderId="9" xfId="0" applyFont="1" applyBorder="1"/>
    <xf numFmtId="0" fontId="1" fillId="0" borderId="40" xfId="0" applyFont="1" applyBorder="1" applyAlignment="1">
      <alignment horizontal="right"/>
    </xf>
    <xf numFmtId="0" fontId="1" fillId="0" borderId="0" xfId="0" applyFont="1" applyAlignment="1">
      <alignment horizontal="right"/>
    </xf>
    <xf numFmtId="0" fontId="15" fillId="0" borderId="36" xfId="0" applyFont="1" applyBorder="1" applyAlignment="1" applyProtection="1">
      <alignment horizontal="left" vertical="center"/>
      <protection locked="0"/>
    </xf>
    <xf numFmtId="0" fontId="15" fillId="0" borderId="11" xfId="0" applyFont="1" applyBorder="1" applyAlignment="1" applyProtection="1">
      <alignment horizontal="left" vertical="center"/>
      <protection locked="0"/>
    </xf>
    <xf numFmtId="0" fontId="15" fillId="0" borderId="12" xfId="0" applyFont="1" applyBorder="1" applyAlignment="1" applyProtection="1">
      <alignment horizontal="left" vertical="center"/>
      <protection locked="0"/>
    </xf>
    <xf numFmtId="168" fontId="17" fillId="0" borderId="49" xfId="0" applyNumberFormat="1" applyFont="1" applyBorder="1" applyAlignment="1" applyProtection="1">
      <alignment horizontal="center" vertical="center"/>
      <protection locked="0"/>
    </xf>
    <xf numFmtId="0" fontId="1" fillId="0" borderId="50" xfId="0" applyFont="1" applyBorder="1" applyAlignment="1">
      <alignment horizontal="left"/>
    </xf>
    <xf numFmtId="0" fontId="1" fillId="0" borderId="38" xfId="0" applyFont="1" applyBorder="1" applyAlignment="1">
      <alignment horizontal="left"/>
    </xf>
    <xf numFmtId="165" fontId="15" fillId="0" borderId="3" xfId="0" applyNumberFormat="1" applyFont="1" applyBorder="1" applyAlignment="1">
      <alignment horizontal="right" vertical="center"/>
    </xf>
    <xf numFmtId="165" fontId="15" fillId="0" borderId="2" xfId="0" applyNumberFormat="1" applyFont="1" applyBorder="1" applyAlignment="1">
      <alignment horizontal="right" vertical="center"/>
    </xf>
    <xf numFmtId="0" fontId="1" fillId="3" borderId="0" xfId="0" applyFont="1" applyFill="1" applyAlignment="1">
      <alignment horizontal="right"/>
    </xf>
    <xf numFmtId="0" fontId="0" fillId="0" borderId="10" xfId="0" applyBorder="1"/>
    <xf numFmtId="49" fontId="15" fillId="0" borderId="43" xfId="0" applyNumberFormat="1" applyFont="1" applyBorder="1" applyAlignment="1" applyProtection="1">
      <alignment horizontal="center" vertical="center"/>
      <protection locked="0"/>
    </xf>
    <xf numFmtId="49" fontId="15" fillId="0" borderId="51" xfId="0" applyNumberFormat="1" applyFont="1" applyBorder="1" applyAlignment="1" applyProtection="1">
      <alignment horizontal="center" vertical="center"/>
      <protection locked="0"/>
    </xf>
    <xf numFmtId="14" fontId="15" fillId="0" borderId="11" xfId="0" applyNumberFormat="1" applyFont="1" applyBorder="1" applyAlignment="1" applyProtection="1">
      <alignment horizontal="center" vertical="center"/>
      <protection locked="0"/>
    </xf>
    <xf numFmtId="0" fontId="1" fillId="0" borderId="52" xfId="0" applyFont="1" applyBorder="1" applyAlignment="1">
      <alignment horizontal="left" vertical="center" wrapText="1"/>
    </xf>
    <xf numFmtId="0" fontId="1" fillId="0" borderId="53" xfId="0" applyFont="1" applyBorder="1" applyAlignment="1">
      <alignment horizontal="left" vertical="center" wrapText="1"/>
    </xf>
    <xf numFmtId="0" fontId="1" fillId="0" borderId="15" xfId="0" applyFont="1" applyBorder="1" applyAlignment="1">
      <alignment horizontal="left" vertical="center" wrapText="1"/>
    </xf>
    <xf numFmtId="169" fontId="15" fillId="0" borderId="3" xfId="0" applyNumberFormat="1" applyFont="1" applyBorder="1" applyAlignment="1" applyProtection="1">
      <alignment horizontal="right" vertical="center"/>
      <protection locked="0"/>
    </xf>
    <xf numFmtId="169" fontId="15" fillId="0" borderId="2" xfId="0" applyNumberFormat="1" applyFont="1" applyBorder="1" applyAlignment="1" applyProtection="1">
      <alignment horizontal="right" vertical="center"/>
      <protection locked="0"/>
    </xf>
    <xf numFmtId="49" fontId="15" fillId="0" borderId="10" xfId="0" applyNumberFormat="1" applyFont="1" applyBorder="1" applyAlignment="1" applyProtection="1">
      <alignment horizontal="center" vertical="center"/>
      <protection locked="0"/>
    </xf>
    <xf numFmtId="49" fontId="15" fillId="0" borderId="0" xfId="0" applyNumberFormat="1" applyFont="1" applyAlignment="1" applyProtection="1">
      <alignment horizontal="center" vertical="center"/>
      <protection locked="0"/>
    </xf>
    <xf numFmtId="49" fontId="15" fillId="0" borderId="17" xfId="0" applyNumberFormat="1" applyFont="1" applyBorder="1" applyAlignment="1" applyProtection="1">
      <alignment vertical="center"/>
      <protection locked="0"/>
    </xf>
    <xf numFmtId="0" fontId="0" fillId="0" borderId="0" xfId="0"/>
    <xf numFmtId="0" fontId="5" fillId="0" borderId="0" xfId="0" applyFont="1"/>
    <xf numFmtId="0" fontId="1" fillId="0" borderId="3" xfId="0" applyFont="1" applyBorder="1" applyAlignment="1">
      <alignment horizontal="center" vertical="center"/>
    </xf>
    <xf numFmtId="0" fontId="1" fillId="0" borderId="16" xfId="0" applyFont="1" applyBorder="1" applyAlignment="1">
      <alignment horizontal="center" vertical="center"/>
    </xf>
    <xf numFmtId="169" fontId="15" fillId="0" borderId="6" xfId="0" applyNumberFormat="1" applyFont="1" applyBorder="1" applyAlignment="1" applyProtection="1">
      <alignment horizontal="right" vertical="center"/>
      <protection locked="0"/>
    </xf>
    <xf numFmtId="169" fontId="15" fillId="0" borderId="49" xfId="0" applyNumberFormat="1" applyFont="1" applyBorder="1" applyAlignment="1" applyProtection="1">
      <alignment horizontal="right" vertical="center"/>
      <protection locked="0"/>
    </xf>
    <xf numFmtId="0" fontId="1" fillId="0" borderId="52" xfId="0" applyFont="1" applyBorder="1" applyAlignment="1">
      <alignment horizontal="center"/>
    </xf>
    <xf numFmtId="0" fontId="1" fillId="0" borderId="53" xfId="0" applyFont="1" applyBorder="1" applyAlignment="1">
      <alignment horizontal="center"/>
    </xf>
    <xf numFmtId="0" fontId="1" fillId="0" borderId="11" xfId="0" applyFont="1" applyBorder="1"/>
    <xf numFmtId="0" fontId="1" fillId="0" borderId="3" xfId="0" applyFont="1" applyBorder="1" applyAlignment="1">
      <alignment horizontal="center" vertical="center" wrapText="1"/>
    </xf>
    <xf numFmtId="0" fontId="1" fillId="0" borderId="16" xfId="0" applyFont="1" applyBorder="1" applyAlignment="1">
      <alignment horizontal="center" vertical="center" wrapText="1"/>
    </xf>
    <xf numFmtId="49" fontId="15" fillId="0" borderId="54" xfId="0" applyNumberFormat="1" applyFont="1" applyBorder="1" applyAlignment="1" applyProtection="1">
      <alignment horizontal="center" vertical="center"/>
      <protection locked="0"/>
    </xf>
    <xf numFmtId="49" fontId="15" fillId="0" borderId="55" xfId="0" applyNumberFormat="1" applyFont="1" applyBorder="1" applyAlignment="1" applyProtection="1">
      <alignment horizontal="center" vertical="center"/>
      <protection locked="0"/>
    </xf>
    <xf numFmtId="49" fontId="15" fillId="0" borderId="56" xfId="0" applyNumberFormat="1" applyFont="1" applyBorder="1" applyAlignment="1" applyProtection="1">
      <alignment vertical="center"/>
      <protection locked="0"/>
    </xf>
    <xf numFmtId="49" fontId="15" fillId="0" borderId="56" xfId="0" applyNumberFormat="1" applyFont="1" applyBorder="1" applyAlignment="1" applyProtection="1">
      <alignment horizontal="center" vertical="center"/>
      <protection locked="0"/>
    </xf>
    <xf numFmtId="165" fontId="1" fillId="0" borderId="6" xfId="0" applyNumberFormat="1" applyFont="1" applyBorder="1" applyAlignment="1">
      <alignment horizontal="right" vertical="center"/>
    </xf>
    <xf numFmtId="165" fontId="1" fillId="0" borderId="49" xfId="0" applyNumberFormat="1" applyFont="1" applyBorder="1" applyAlignment="1">
      <alignment horizontal="right" vertical="center"/>
    </xf>
    <xf numFmtId="165" fontId="15" fillId="0" borderId="6" xfId="0" applyNumberFormat="1" applyFont="1" applyBorder="1" applyAlignment="1">
      <alignment horizontal="right" vertical="center"/>
    </xf>
    <xf numFmtId="165" fontId="15" fillId="0" borderId="49" xfId="0" applyNumberFormat="1" applyFont="1" applyBorder="1" applyAlignment="1">
      <alignment horizontal="right" vertical="center"/>
    </xf>
    <xf numFmtId="0" fontId="1" fillId="0" borderId="15" xfId="0" applyFont="1" applyBorder="1" applyAlignment="1">
      <alignment horizontal="center"/>
    </xf>
    <xf numFmtId="0" fontId="16" fillId="0" borderId="17" xfId="0" applyFont="1" applyBorder="1" applyAlignment="1" applyProtection="1">
      <alignment horizontal="center" vertical="center"/>
      <protection locked="0"/>
    </xf>
    <xf numFmtId="0" fontId="4" fillId="0" borderId="0" xfId="0" applyFont="1" applyAlignment="1">
      <alignment horizontal="left"/>
    </xf>
    <xf numFmtId="0" fontId="1" fillId="0" borderId="0" xfId="0" applyFont="1" applyAlignment="1">
      <alignment horizontal="left"/>
    </xf>
    <xf numFmtId="0" fontId="1" fillId="0" borderId="0" xfId="0" applyFont="1" applyAlignment="1">
      <alignment horizontal="left"/>
    </xf>
    <xf numFmtId="0" fontId="1" fillId="0" borderId="50" xfId="0" applyFont="1" applyBorder="1" applyAlignment="1">
      <alignment horizontal="left" vertical="center"/>
    </xf>
    <xf numFmtId="0" fontId="1" fillId="0" borderId="38" xfId="0" applyFont="1" applyBorder="1" applyAlignment="1">
      <alignment horizontal="left" vertical="center"/>
    </xf>
    <xf numFmtId="0" fontId="1" fillId="0" borderId="39" xfId="0" applyFont="1" applyBorder="1" applyAlignment="1">
      <alignment horizontal="left" vertical="center"/>
    </xf>
    <xf numFmtId="0" fontId="1" fillId="0" borderId="14" xfId="0" applyFont="1" applyBorder="1" applyAlignment="1">
      <alignment horizontal="center"/>
    </xf>
    <xf numFmtId="0" fontId="1" fillId="0" borderId="8" xfId="0" applyFont="1" applyBorder="1" applyAlignment="1">
      <alignment horizontal="center"/>
    </xf>
    <xf numFmtId="0" fontId="1" fillId="0" borderId="57" xfId="0" applyFont="1" applyBorder="1" applyAlignment="1">
      <alignment horizontal="center"/>
    </xf>
    <xf numFmtId="0" fontId="1" fillId="0" borderId="58" xfId="0" applyFont="1" applyBorder="1" applyAlignment="1">
      <alignment horizontal="center"/>
    </xf>
    <xf numFmtId="0" fontId="1" fillId="0" borderId="59" xfId="0" applyFont="1" applyBorder="1" applyAlignment="1">
      <alignment horizontal="center"/>
    </xf>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1" fillId="0" borderId="15" xfId="0" applyFont="1" applyBorder="1" applyAlignment="1">
      <alignment horizontal="center" vertical="center"/>
    </xf>
    <xf numFmtId="0" fontId="1" fillId="0" borderId="9" xfId="0" applyFont="1" applyBorder="1" applyAlignment="1">
      <alignment horizontal="center"/>
    </xf>
    <xf numFmtId="0" fontId="1" fillId="0" borderId="57" xfId="0" applyFont="1" applyBorder="1" applyAlignment="1">
      <alignment horizontal="center" vertical="center"/>
    </xf>
    <xf numFmtId="0" fontId="1" fillId="0" borderId="59" xfId="0" applyFont="1" applyBorder="1" applyAlignment="1">
      <alignment horizontal="center" vertical="center"/>
    </xf>
    <xf numFmtId="0" fontId="1" fillId="0" borderId="47" xfId="0" applyFont="1" applyBorder="1" applyAlignment="1">
      <alignment horizontal="left" vertical="center"/>
    </xf>
    <xf numFmtId="0" fontId="1" fillId="0" borderId="27" xfId="0" applyFont="1" applyBorder="1" applyAlignment="1">
      <alignment horizontal="left" vertical="center"/>
    </xf>
    <xf numFmtId="49" fontId="1" fillId="0" borderId="40" xfId="0" applyNumberFormat="1" applyFont="1" applyBorder="1" applyAlignment="1" applyProtection="1">
      <alignment horizontal="left" vertical="center"/>
      <protection locked="0"/>
    </xf>
    <xf numFmtId="49" fontId="1" fillId="0" borderId="18" xfId="0" applyNumberFormat="1" applyFont="1" applyBorder="1" applyAlignment="1" applyProtection="1">
      <alignment horizontal="left" vertical="center"/>
      <protection locked="0"/>
    </xf>
    <xf numFmtId="0" fontId="1" fillId="0" borderId="10" xfId="0" applyFont="1" applyBorder="1" applyAlignment="1">
      <alignment horizontal="center"/>
    </xf>
    <xf numFmtId="0" fontId="1" fillId="0" borderId="41" xfId="0" applyFont="1" applyBorder="1" applyAlignment="1" applyProtection="1">
      <alignment horizontal="left"/>
      <protection locked="0"/>
    </xf>
    <xf numFmtId="0" fontId="1" fillId="0" borderId="41" xfId="0" applyFont="1" applyBorder="1" applyAlignment="1" applyProtection="1">
      <alignment horizontal="left"/>
      <protection locked="0"/>
    </xf>
    <xf numFmtId="0" fontId="1" fillId="0" borderId="27" xfId="0" applyFont="1" applyBorder="1" applyAlignment="1" applyProtection="1">
      <alignment horizontal="left"/>
      <protection locked="0"/>
    </xf>
    <xf numFmtId="0" fontId="15" fillId="0" borderId="0" xfId="0" applyFont="1" applyProtection="1">
      <protection locked="0"/>
    </xf>
    <xf numFmtId="0" fontId="15" fillId="0" borderId="11" xfId="0" applyFont="1" applyBorder="1" applyProtection="1">
      <protection locked="0"/>
    </xf>
    <xf numFmtId="49" fontId="15" fillId="0" borderId="40" xfId="0" applyNumberFormat="1" applyFont="1" applyBorder="1" applyAlignment="1" applyProtection="1">
      <alignment horizontal="left" indent="2"/>
      <protection locked="0"/>
    </xf>
    <xf numFmtId="49" fontId="15" fillId="0" borderId="0" xfId="0" applyNumberFormat="1" applyFont="1" applyAlignment="1" applyProtection="1">
      <alignment horizontal="left" indent="2"/>
      <protection locked="0"/>
    </xf>
    <xf numFmtId="49" fontId="15" fillId="0" borderId="18" xfId="0" applyNumberFormat="1" applyFont="1" applyBorder="1" applyAlignment="1" applyProtection="1">
      <alignment horizontal="left" indent="2"/>
      <protection locked="0"/>
    </xf>
    <xf numFmtId="0" fontId="1" fillId="0" borderId="47" xfId="0" applyFont="1" applyBorder="1" applyAlignment="1" applyProtection="1">
      <alignment horizontal="left"/>
      <protection locked="0"/>
    </xf>
    <xf numFmtId="0" fontId="1" fillId="0" borderId="14" xfId="0" applyFont="1" applyBorder="1" applyAlignment="1">
      <alignment horizontal="center" vertical="top"/>
    </xf>
    <xf numFmtId="0" fontId="1" fillId="0" borderId="8" xfId="0" applyFont="1" applyBorder="1" applyAlignment="1">
      <alignment horizontal="center" vertical="top"/>
    </xf>
    <xf numFmtId="166" fontId="1" fillId="0" borderId="53" xfId="0" applyNumberFormat="1" applyFont="1" applyBorder="1" applyAlignment="1" applyProtection="1">
      <alignment horizontal="left" vertical="center"/>
      <protection locked="0"/>
    </xf>
    <xf numFmtId="166" fontId="1" fillId="0" borderId="53" xfId="0" applyNumberFormat="1" applyFont="1" applyBorder="1" applyAlignment="1" applyProtection="1">
      <alignment horizontal="left" vertical="center"/>
      <protection locked="0"/>
    </xf>
    <xf numFmtId="166" fontId="1" fillId="0" borderId="60" xfId="0" applyNumberFormat="1" applyFont="1" applyBorder="1" applyAlignment="1" applyProtection="1">
      <alignment horizontal="left" vertical="center"/>
      <protection locked="0"/>
    </xf>
    <xf numFmtId="0" fontId="1" fillId="0" borderId="53" xfId="0" applyFont="1" applyBorder="1" applyAlignment="1">
      <alignment horizontal="left" vertical="center"/>
    </xf>
    <xf numFmtId="0" fontId="1" fillId="0" borderId="60" xfId="0" applyFont="1" applyBorder="1" applyAlignment="1">
      <alignment horizontal="left" vertical="center"/>
    </xf>
    <xf numFmtId="0" fontId="1" fillId="0" borderId="61" xfId="0" applyFont="1" applyBorder="1" applyAlignment="1" applyProtection="1">
      <alignment horizontal="left" vertical="top"/>
      <protection locked="0"/>
    </xf>
    <xf numFmtId="0" fontId="1" fillId="0" borderId="11" xfId="0" applyFont="1" applyBorder="1" applyAlignment="1" applyProtection="1">
      <alignment horizontal="left" vertical="top"/>
      <protection locked="0"/>
    </xf>
    <xf numFmtId="0" fontId="1" fillId="0" borderId="12" xfId="0" applyFont="1" applyBorder="1" applyAlignment="1" applyProtection="1">
      <alignment horizontal="left" vertical="top"/>
      <protection locked="0"/>
    </xf>
    <xf numFmtId="0" fontId="1" fillId="0" borderId="52" xfId="0" applyFont="1" applyBorder="1" applyAlignment="1">
      <alignment horizontal="left" vertical="top"/>
    </xf>
    <xf numFmtId="0" fontId="1" fillId="0" borderId="53" xfId="0" applyFont="1" applyBorder="1" applyAlignment="1">
      <alignment horizontal="left" vertical="top"/>
    </xf>
    <xf numFmtId="0" fontId="1" fillId="0" borderId="15" xfId="0" applyFont="1" applyBorder="1" applyAlignment="1">
      <alignment horizontal="left" vertical="top"/>
    </xf>
    <xf numFmtId="0" fontId="1"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14" xfId="0" applyFont="1" applyBorder="1" applyAlignment="1">
      <alignment horizontal="left" vertical="center"/>
    </xf>
    <xf numFmtId="0" fontId="1" fillId="0" borderId="8" xfId="0" applyFont="1" applyBorder="1" applyAlignment="1">
      <alignment horizontal="left" vertical="center"/>
    </xf>
    <xf numFmtId="167" fontId="1" fillId="0" borderId="36" xfId="0" applyNumberFormat="1" applyFont="1" applyBorder="1" applyAlignment="1" applyProtection="1">
      <alignment horizontal="center" vertical="top"/>
      <protection locked="0"/>
    </xf>
    <xf numFmtId="167" fontId="1" fillId="0" borderId="11" xfId="0" applyNumberFormat="1" applyFont="1" applyBorder="1" applyAlignment="1" applyProtection="1">
      <alignment horizontal="center" vertical="top"/>
      <protection locked="0"/>
    </xf>
    <xf numFmtId="0" fontId="1" fillId="0" borderId="50" xfId="0" applyFont="1" applyBorder="1" applyAlignment="1">
      <alignment horizontal="lef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36" xfId="0" applyFont="1" applyBorder="1" applyProtection="1">
      <protection locked="0"/>
    </xf>
    <xf numFmtId="0" fontId="1" fillId="0" borderId="50" xfId="0" applyFont="1" applyBorder="1" applyAlignment="1">
      <alignment horizontal="left"/>
    </xf>
    <xf numFmtId="49" fontId="15" fillId="0" borderId="62" xfId="0" applyNumberFormat="1" applyFont="1" applyBorder="1" applyAlignment="1" applyProtection="1">
      <alignment horizontal="center" vertical="center"/>
      <protection locked="0"/>
    </xf>
    <xf numFmtId="168" fontId="17" fillId="0" borderId="6" xfId="0" applyNumberFormat="1" applyFont="1" applyBorder="1" applyAlignment="1" applyProtection="1">
      <alignment horizontal="center" vertical="center"/>
      <protection locked="0"/>
    </xf>
    <xf numFmtId="49" fontId="15" fillId="0" borderId="63" xfId="0" applyNumberFormat="1" applyFont="1" applyBorder="1" applyAlignment="1" applyProtection="1">
      <alignment horizontal="center" vertical="center"/>
      <protection locked="0"/>
    </xf>
    <xf numFmtId="14" fontId="15" fillId="0" borderId="36" xfId="0" applyNumberFormat="1" applyFont="1" applyBorder="1" applyAlignment="1">
      <alignment horizontal="center" vertical="center"/>
    </xf>
    <xf numFmtId="14" fontId="15" fillId="0" borderId="12" xfId="0" applyNumberFormat="1" applyFont="1" applyBorder="1" applyAlignment="1">
      <alignment horizontal="center" vertical="center"/>
    </xf>
    <xf numFmtId="49" fontId="15" fillId="0" borderId="43" xfId="0" applyNumberFormat="1" applyFont="1" applyBorder="1" applyAlignment="1">
      <alignment horizontal="center" vertical="center"/>
    </xf>
    <xf numFmtId="49" fontId="15" fillId="0" borderId="62" xfId="0" applyNumberFormat="1" applyFont="1" applyBorder="1" applyAlignment="1">
      <alignment horizontal="center" vertical="center"/>
    </xf>
    <xf numFmtId="49" fontId="15" fillId="0" borderId="51" xfId="0" applyNumberFormat="1" applyFont="1" applyBorder="1" applyAlignment="1">
      <alignment horizontal="center" vertical="center"/>
    </xf>
    <xf numFmtId="166" fontId="1" fillId="0" borderId="64" xfId="0" applyNumberFormat="1" applyFont="1" applyBorder="1" applyAlignment="1">
      <alignment horizontal="left" vertical="top"/>
    </xf>
    <xf numFmtId="166" fontId="1" fillId="0" borderId="8" xfId="0" applyNumberFormat="1" applyFont="1" applyBorder="1" applyAlignment="1">
      <alignment horizontal="left" vertical="top"/>
    </xf>
    <xf numFmtId="166" fontId="1" fillId="0" borderId="65" xfId="0" applyNumberFormat="1" applyFont="1" applyBorder="1" applyAlignment="1">
      <alignment horizontal="left" vertical="top"/>
    </xf>
    <xf numFmtId="166" fontId="15" fillId="0" borderId="40" xfId="0" applyNumberFormat="1" applyFont="1" applyBorder="1"/>
    <xf numFmtId="166" fontId="15" fillId="0" borderId="0" xfId="0" applyNumberFormat="1" applyFont="1"/>
    <xf numFmtId="166" fontId="15" fillId="0" borderId="18" xfId="0" applyNumberFormat="1" applyFont="1" applyBorder="1"/>
    <xf numFmtId="0" fontId="1" fillId="0" borderId="3" xfId="0" applyFont="1" applyBorder="1" applyAlignment="1">
      <alignment horizontal="center"/>
    </xf>
    <xf numFmtId="0" fontId="1" fillId="0" borderId="49" xfId="0" applyFont="1" applyBorder="1" applyAlignment="1">
      <alignment horizontal="center"/>
    </xf>
    <xf numFmtId="168" fontId="17" fillId="0" borderId="6" xfId="0" applyNumberFormat="1" applyFont="1" applyBorder="1" applyAlignment="1">
      <alignment horizontal="center" vertical="center"/>
    </xf>
    <xf numFmtId="168" fontId="17" fillId="0" borderId="2" xfId="0" applyNumberFormat="1" applyFont="1" applyBorder="1" applyAlignment="1">
      <alignment horizontal="center" vertical="center"/>
    </xf>
    <xf numFmtId="49" fontId="15" fillId="0" borderId="54" xfId="0" applyNumberFormat="1" applyFont="1" applyBorder="1" applyAlignment="1">
      <alignment horizontal="center" vertical="center"/>
    </xf>
    <xf numFmtId="49" fontId="15" fillId="0" borderId="55" xfId="0" applyNumberFormat="1" applyFont="1" applyBorder="1" applyAlignment="1">
      <alignment horizontal="center" vertical="center"/>
    </xf>
    <xf numFmtId="49" fontId="15" fillId="0" borderId="56" xfId="0" applyNumberFormat="1" applyFont="1" applyBorder="1" applyAlignment="1">
      <alignment horizontal="center" vertical="center"/>
    </xf>
    <xf numFmtId="169" fontId="15" fillId="0" borderId="6" xfId="0" applyNumberFormat="1" applyFont="1" applyBorder="1" applyAlignment="1">
      <alignment horizontal="right" vertical="center"/>
    </xf>
    <xf numFmtId="169" fontId="15" fillId="0" borderId="2" xfId="0" applyNumberFormat="1" applyFont="1" applyBorder="1" applyAlignment="1">
      <alignment horizontal="right" vertical="center"/>
    </xf>
    <xf numFmtId="0" fontId="1" fillId="0" borderId="52" xfId="0" applyFont="1" applyBorder="1" applyAlignment="1">
      <alignment horizontal="left" vertical="center"/>
    </xf>
    <xf numFmtId="166" fontId="1" fillId="0" borderId="53" xfId="0" applyNumberFormat="1" applyFont="1" applyBorder="1" applyAlignment="1">
      <alignment horizontal="left" vertical="center"/>
    </xf>
    <xf numFmtId="166" fontId="1" fillId="0" borderId="53" xfId="0" applyNumberFormat="1" applyFont="1" applyBorder="1" applyAlignment="1">
      <alignment horizontal="left" vertical="center"/>
    </xf>
    <xf numFmtId="166" fontId="1" fillId="0" borderId="60" xfId="0" applyNumberFormat="1" applyFont="1" applyBorder="1" applyAlignment="1">
      <alignment horizontal="left" vertical="center"/>
    </xf>
    <xf numFmtId="166" fontId="1" fillId="0" borderId="66" xfId="0" applyNumberFormat="1" applyFont="1" applyBorder="1" applyAlignment="1">
      <alignment horizontal="left" vertical="top"/>
    </xf>
    <xf numFmtId="166" fontId="1" fillId="0" borderId="53" xfId="0" applyNumberFormat="1" applyFont="1" applyBorder="1" applyAlignment="1">
      <alignment horizontal="left" vertical="top"/>
    </xf>
    <xf numFmtId="166" fontId="1" fillId="0" borderId="15" xfId="0" applyNumberFormat="1" applyFont="1" applyBorder="1" applyAlignment="1">
      <alignment horizontal="left" vertical="top"/>
    </xf>
    <xf numFmtId="166" fontId="1" fillId="0" borderId="36" xfId="0" applyNumberFormat="1" applyFont="1" applyBorder="1" applyAlignment="1" applyProtection="1">
      <alignment horizontal="left" vertical="center"/>
      <protection locked="0"/>
    </xf>
    <xf numFmtId="166" fontId="1" fillId="0" borderId="11" xfId="0" applyNumberFormat="1" applyFont="1" applyBorder="1" applyAlignment="1" applyProtection="1">
      <alignment horizontal="left" vertical="center"/>
      <protection locked="0"/>
    </xf>
    <xf numFmtId="166" fontId="1" fillId="0" borderId="12" xfId="0" applyNumberFormat="1" applyFont="1" applyBorder="1" applyAlignment="1" applyProtection="1">
      <alignment horizontal="left" vertical="center"/>
      <protection locked="0"/>
    </xf>
    <xf numFmtId="166" fontId="15" fillId="0" borderId="61" xfId="0" applyNumberFormat="1" applyFont="1" applyBorder="1"/>
    <xf numFmtId="166" fontId="15" fillId="0" borderId="11" xfId="0" applyNumberFormat="1" applyFont="1" applyBorder="1"/>
    <xf numFmtId="166" fontId="15" fillId="0" borderId="67" xfId="0" applyNumberFormat="1" applyFont="1" applyBorder="1"/>
    <xf numFmtId="166" fontId="15" fillId="0" borderId="40" xfId="0" applyNumberFormat="1" applyFont="1" applyBorder="1" applyAlignment="1" applyProtection="1">
      <alignment horizontal="left" indent="2"/>
      <protection locked="0"/>
    </xf>
    <xf numFmtId="166" fontId="15" fillId="0" borderId="0" xfId="0" applyNumberFormat="1" applyFont="1" applyAlignment="1" applyProtection="1">
      <alignment horizontal="left" indent="2"/>
      <protection locked="0"/>
    </xf>
    <xf numFmtId="166" fontId="15" fillId="0" borderId="18" xfId="0" applyNumberFormat="1" applyFont="1" applyBorder="1" applyAlignment="1" applyProtection="1">
      <alignment horizontal="left" indent="2"/>
      <protection locked="0"/>
    </xf>
    <xf numFmtId="167" fontId="1" fillId="0" borderId="36" xfId="0" applyNumberFormat="1" applyFont="1" applyBorder="1" applyAlignment="1">
      <alignment horizontal="center" vertical="top"/>
    </xf>
    <xf numFmtId="167" fontId="1" fillId="0" borderId="11" xfId="0" applyNumberFormat="1" applyFont="1" applyBorder="1" applyAlignment="1">
      <alignment horizontal="center" vertical="top"/>
    </xf>
    <xf numFmtId="0" fontId="1" fillId="0" borderId="64" xfId="0" applyFont="1" applyBorder="1" applyAlignment="1">
      <alignment vertical="center"/>
    </xf>
    <xf numFmtId="0" fontId="1" fillId="0" borderId="65" xfId="0" applyFont="1" applyBorder="1" applyAlignment="1">
      <alignment vertical="center"/>
    </xf>
    <xf numFmtId="166" fontId="16" fillId="0" borderId="17" xfId="0" applyNumberFormat="1" applyFont="1" applyBorder="1" applyAlignment="1" applyProtection="1">
      <alignment horizontal="center" vertical="center"/>
      <protection locked="0"/>
    </xf>
    <xf numFmtId="166" fontId="1" fillId="0" borderId="47" xfId="0" applyNumberFormat="1" applyFont="1" applyBorder="1" applyAlignment="1" applyProtection="1">
      <alignment horizontal="left"/>
      <protection locked="0"/>
    </xf>
    <xf numFmtId="166" fontId="1" fillId="0" borderId="41" xfId="0" applyNumberFormat="1" applyFont="1" applyBorder="1" applyAlignment="1" applyProtection="1">
      <alignment horizontal="left"/>
      <protection locked="0"/>
    </xf>
    <xf numFmtId="166" fontId="1" fillId="0" borderId="41" xfId="0" applyNumberFormat="1" applyFont="1" applyBorder="1" applyAlignment="1" applyProtection="1">
      <alignment horizontal="left"/>
      <protection locked="0"/>
    </xf>
    <xf numFmtId="166" fontId="1" fillId="0" borderId="27" xfId="0" applyNumberFormat="1" applyFont="1" applyBorder="1" applyAlignment="1" applyProtection="1">
      <alignment horizontal="left"/>
      <protection locked="0"/>
    </xf>
    <xf numFmtId="0" fontId="1" fillId="0" borderId="52" xfId="0" applyFont="1" applyBorder="1" applyAlignment="1">
      <alignment horizontal="left" wrapText="1"/>
    </xf>
    <xf numFmtId="0" fontId="1" fillId="0" borderId="53" xfId="0" applyFont="1" applyBorder="1" applyAlignment="1">
      <alignment horizontal="left" wrapText="1"/>
    </xf>
    <xf numFmtId="0" fontId="1" fillId="0" borderId="15" xfId="0" applyFont="1" applyBorder="1" applyAlignment="1">
      <alignment horizontal="left" wrapText="1"/>
    </xf>
    <xf numFmtId="0" fontId="1" fillId="0" borderId="52" xfId="0" applyFont="1" applyBorder="1" applyAlignment="1">
      <alignment horizontal="left" vertical="top" wrapText="1"/>
    </xf>
    <xf numFmtId="0" fontId="1" fillId="0" borderId="53" xfId="0" applyFont="1" applyBorder="1" applyAlignment="1">
      <alignment horizontal="left" vertical="top" wrapText="1"/>
    </xf>
    <xf numFmtId="0" fontId="1" fillId="0" borderId="15" xfId="0" applyFont="1" applyBorder="1" applyAlignment="1">
      <alignment horizontal="left" vertical="top" wrapText="1"/>
    </xf>
    <xf numFmtId="0" fontId="1" fillId="0" borderId="41" xfId="0" applyFont="1" applyBorder="1"/>
    <xf numFmtId="168" fontId="17" fillId="0" borderId="16" xfId="0" applyNumberFormat="1" applyFont="1" applyBorder="1" applyAlignment="1" applyProtection="1">
      <alignment horizontal="center" vertical="center"/>
      <protection locked="0"/>
    </xf>
    <xf numFmtId="168" fontId="17" fillId="0" borderId="16" xfId="0" applyNumberFormat="1" applyFont="1" applyBorder="1" applyAlignment="1">
      <alignment horizontal="center" vertical="center"/>
    </xf>
    <xf numFmtId="166" fontId="1" fillId="0" borderId="52" xfId="0" applyNumberFormat="1" applyFont="1" applyBorder="1" applyAlignment="1">
      <alignment horizontal="left" vertical="center"/>
    </xf>
    <xf numFmtId="166" fontId="1" fillId="0" borderId="60" xfId="0" applyNumberFormat="1" applyFont="1" applyBorder="1" applyAlignment="1">
      <alignment horizontal="left" vertical="center"/>
    </xf>
    <xf numFmtId="166" fontId="1" fillId="0" borderId="36" xfId="0" applyNumberFormat="1" applyFont="1" applyBorder="1" applyAlignment="1" applyProtection="1">
      <alignment horizontal="left" vertical="center"/>
      <protection locked="0"/>
    </xf>
    <xf numFmtId="0" fontId="1" fillId="0" borderId="68" xfId="0" applyFont="1" applyBorder="1" applyAlignment="1">
      <alignment horizontal="left" vertical="center"/>
    </xf>
    <xf numFmtId="0" fontId="1" fillId="0" borderId="69" xfId="0" applyFont="1" applyBorder="1" applyAlignment="1">
      <alignment horizontal="left" vertical="center"/>
    </xf>
    <xf numFmtId="166" fontId="1" fillId="0" borderId="27" xfId="0" applyNumberFormat="1" applyFont="1" applyBorder="1" applyAlignment="1" applyProtection="1">
      <alignment horizontal="left"/>
      <protection locked="0"/>
    </xf>
    <xf numFmtId="166" fontId="15" fillId="0" borderId="40" xfId="0" applyNumberFormat="1" applyFont="1" applyBorder="1" applyAlignment="1">
      <alignment horizontal="left" indent="2"/>
    </xf>
    <xf numFmtId="166" fontId="15" fillId="0" borderId="0" xfId="0" applyNumberFormat="1" applyFont="1" applyAlignment="1">
      <alignment horizontal="left" indent="2"/>
    </xf>
    <xf numFmtId="166" fontId="15" fillId="0" borderId="18" xfId="0" applyNumberFormat="1" applyFont="1" applyBorder="1" applyAlignment="1">
      <alignment horizontal="left" indent="2"/>
    </xf>
    <xf numFmtId="0" fontId="9" fillId="0" borderId="19" xfId="0" applyFont="1" applyBorder="1" applyAlignment="1">
      <alignment horizontal="center"/>
    </xf>
    <xf numFmtId="0" fontId="9" fillId="0" borderId="20" xfId="0" applyFont="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38100</xdr:rowOff>
    </xdr:from>
    <xdr:to>
      <xdr:col>1</xdr:col>
      <xdr:colOff>95250</xdr:colOff>
      <xdr:row>3</xdr:row>
      <xdr:rowOff>66675</xdr:rowOff>
    </xdr:to>
    <xdr:pic>
      <xdr:nvPicPr>
        <xdr:cNvPr id="19929" name="Picture 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bwMode="auto">
        <a:xfrm>
          <a:off x="114300" y="38100"/>
          <a:ext cx="8096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38100</xdr:rowOff>
    </xdr:from>
    <xdr:to>
      <xdr:col>1</xdr:col>
      <xdr:colOff>180975</xdr:colOff>
      <xdr:row>3</xdr:row>
      <xdr:rowOff>66675</xdr:rowOff>
    </xdr:to>
    <xdr:pic>
      <xdr:nvPicPr>
        <xdr:cNvPr id="24210" name="Picture 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bwMode="auto">
        <a:xfrm>
          <a:off x="142875" y="38100"/>
          <a:ext cx="8667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142875</xdr:colOff>
      <xdr:row>0</xdr:row>
      <xdr:rowOff>38100</xdr:rowOff>
    </xdr:from>
    <xdr:to>
      <xdr:col>1</xdr:col>
      <xdr:colOff>180975</xdr:colOff>
      <xdr:row>3</xdr:row>
      <xdr:rowOff>66675</xdr:rowOff>
    </xdr:to>
    <xdr:pic>
      <xdr:nvPicPr>
        <xdr:cNvPr id="24211" name="Picture 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bwMode="auto">
        <a:xfrm>
          <a:off x="142875" y="38100"/>
          <a:ext cx="8667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38100</xdr:rowOff>
    </xdr:from>
    <xdr:to>
      <xdr:col>1</xdr:col>
      <xdr:colOff>180975</xdr:colOff>
      <xdr:row>3</xdr:row>
      <xdr:rowOff>66675</xdr:rowOff>
    </xdr:to>
    <xdr:pic>
      <xdr:nvPicPr>
        <xdr:cNvPr id="23173" name="Picture 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bwMode="auto">
        <a:xfrm>
          <a:off x="142875" y="38100"/>
          <a:ext cx="8667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142875</xdr:colOff>
      <xdr:row>0</xdr:row>
      <xdr:rowOff>38100</xdr:rowOff>
    </xdr:from>
    <xdr:to>
      <xdr:col>1</xdr:col>
      <xdr:colOff>180975</xdr:colOff>
      <xdr:row>3</xdr:row>
      <xdr:rowOff>66675</xdr:rowOff>
    </xdr:to>
    <xdr:pic>
      <xdr:nvPicPr>
        <xdr:cNvPr id="23174" name="Picture 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bwMode="auto">
        <a:xfrm>
          <a:off x="142875" y="38100"/>
          <a:ext cx="8667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38100</xdr:rowOff>
    </xdr:from>
    <xdr:to>
      <xdr:col>1</xdr:col>
      <xdr:colOff>180975</xdr:colOff>
      <xdr:row>3</xdr:row>
      <xdr:rowOff>66675</xdr:rowOff>
    </xdr:to>
    <xdr:pic>
      <xdr:nvPicPr>
        <xdr:cNvPr id="26092" name="Picture 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bwMode="auto">
        <a:xfrm>
          <a:off x="142875" y="38100"/>
          <a:ext cx="8667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142875</xdr:colOff>
      <xdr:row>0</xdr:row>
      <xdr:rowOff>38100</xdr:rowOff>
    </xdr:from>
    <xdr:to>
      <xdr:col>1</xdr:col>
      <xdr:colOff>180975</xdr:colOff>
      <xdr:row>3</xdr:row>
      <xdr:rowOff>66675</xdr:rowOff>
    </xdr:to>
    <xdr:pic>
      <xdr:nvPicPr>
        <xdr:cNvPr id="26093" name="Picture 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bwMode="auto">
        <a:xfrm>
          <a:off x="142875" y="38100"/>
          <a:ext cx="8667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38100</xdr:rowOff>
    </xdr:from>
    <xdr:to>
      <xdr:col>1</xdr:col>
      <xdr:colOff>180975</xdr:colOff>
      <xdr:row>3</xdr:row>
      <xdr:rowOff>66675</xdr:rowOff>
    </xdr:to>
    <xdr:pic>
      <xdr:nvPicPr>
        <xdr:cNvPr id="27120" name="Picture 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bwMode="auto">
        <a:xfrm>
          <a:off x="142875" y="38100"/>
          <a:ext cx="8667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142875</xdr:colOff>
      <xdr:row>0</xdr:row>
      <xdr:rowOff>38100</xdr:rowOff>
    </xdr:from>
    <xdr:to>
      <xdr:col>1</xdr:col>
      <xdr:colOff>180975</xdr:colOff>
      <xdr:row>3</xdr:row>
      <xdr:rowOff>66675</xdr:rowOff>
    </xdr:to>
    <xdr:pic>
      <xdr:nvPicPr>
        <xdr:cNvPr id="27121" name="Picture 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bwMode="auto">
        <a:xfrm>
          <a:off x="142875" y="38100"/>
          <a:ext cx="8667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38100</xdr:rowOff>
    </xdr:from>
    <xdr:to>
      <xdr:col>1</xdr:col>
      <xdr:colOff>180975</xdr:colOff>
      <xdr:row>3</xdr:row>
      <xdr:rowOff>66675</xdr:rowOff>
    </xdr:to>
    <xdr:pic>
      <xdr:nvPicPr>
        <xdr:cNvPr id="28141" name="Picture 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bwMode="auto">
        <a:xfrm>
          <a:off x="142875" y="38100"/>
          <a:ext cx="8667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142875</xdr:colOff>
      <xdr:row>0</xdr:row>
      <xdr:rowOff>38100</xdr:rowOff>
    </xdr:from>
    <xdr:to>
      <xdr:col>1</xdr:col>
      <xdr:colOff>180975</xdr:colOff>
      <xdr:row>3</xdr:row>
      <xdr:rowOff>66675</xdr:rowOff>
    </xdr:to>
    <xdr:pic>
      <xdr:nvPicPr>
        <xdr:cNvPr id="28142" name="Picture 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bwMode="auto">
        <a:xfrm>
          <a:off x="142875" y="38100"/>
          <a:ext cx="8667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106"/>
  <sheetViews>
    <sheetView tabSelected="1" workbookViewId="0" topLeftCell="A1">
      <selection activeCell="E14" sqref="E14:F14"/>
    </sheetView>
  </sheetViews>
  <sheetFormatPr defaultColWidth="9.375" defaultRowHeight="23.25"/>
  <cols>
    <col min="1" max="1" width="10.875" style="0" customWidth="1"/>
    <col min="2" max="2" width="3.375" style="0" customWidth="1"/>
    <col min="3" max="3" width="13.375" style="0" customWidth="1"/>
    <col min="4" max="4" width="19.375" style="0" customWidth="1"/>
    <col min="5" max="5" width="15.375" style="0" customWidth="1"/>
    <col min="6" max="6" width="14.875" style="0" customWidth="1"/>
    <col min="7" max="7" width="13.125" style="0" customWidth="1"/>
    <col min="8" max="8" width="23.125" style="0" customWidth="1"/>
    <col min="9" max="11" width="17.875" style="0" customWidth="1"/>
    <col min="12" max="12" width="11.375" style="0" customWidth="1"/>
    <col min="13" max="14" width="17.875" style="0" customWidth="1"/>
    <col min="15" max="15" width="1.625" style="0" customWidth="1"/>
    <col min="17" max="17" width="7.375" style="0" customWidth="1"/>
    <col min="18" max="18" width="8.375" style="0" customWidth="1"/>
    <col min="19" max="19" width="5.625" style="0" customWidth="1"/>
    <col min="20" max="20" width="11.625" style="0" customWidth="1"/>
  </cols>
  <sheetData>
    <row r="1" spans="3:15" s="11" customFormat="1" ht="16.5" customHeight="1">
      <c r="C1" s="203" t="s">
        <v>10</v>
      </c>
      <c r="D1" s="203"/>
      <c r="E1" s="12"/>
      <c r="F1"/>
      <c r="G1" s="249" t="s">
        <v>92</v>
      </c>
      <c r="H1" s="250"/>
      <c r="I1" s="13"/>
      <c r="J1" s="13"/>
      <c r="K1" s="234" t="s">
        <v>141</v>
      </c>
      <c r="L1" s="235"/>
      <c r="M1" s="14"/>
      <c r="N1" s="15"/>
      <c r="O1" s="16"/>
    </row>
    <row r="2" spans="3:15" s="11" customFormat="1" ht="17.25" customHeight="1">
      <c r="C2" s="204" t="s">
        <v>147</v>
      </c>
      <c r="D2" s="205"/>
      <c r="E2" s="205"/>
      <c r="F2" s="202"/>
      <c r="G2" s="247"/>
      <c r="H2" s="248"/>
      <c r="I2" s="248"/>
      <c r="J2" s="248"/>
      <c r="K2" s="251"/>
      <c r="L2" s="252"/>
      <c r="M2" s="17"/>
      <c r="N2" s="18"/>
      <c r="O2" s="19"/>
    </row>
    <row r="3" spans="3:15" s="11" customFormat="1" ht="12.95" customHeight="1">
      <c r="C3" s="204" t="s">
        <v>148</v>
      </c>
      <c r="D3" s="205"/>
      <c r="E3" s="205"/>
      <c r="F3" s="202"/>
      <c r="G3" s="239" t="s">
        <v>11</v>
      </c>
      <c r="H3" s="239"/>
      <c r="I3" s="240"/>
      <c r="J3" s="20" t="s">
        <v>13</v>
      </c>
      <c r="K3" s="244" t="s">
        <v>16</v>
      </c>
      <c r="L3" s="245"/>
      <c r="M3" s="245"/>
      <c r="N3" s="246"/>
      <c r="O3" s="21"/>
    </row>
    <row r="4" spans="3:15" s="11" customFormat="1" ht="17.25" customHeight="1">
      <c r="C4" s="204" t="s">
        <v>138</v>
      </c>
      <c r="D4" s="205"/>
      <c r="E4" s="205"/>
      <c r="F4" s="202"/>
      <c r="G4" s="236"/>
      <c r="H4" s="237"/>
      <c r="I4" s="238"/>
      <c r="J4" s="76"/>
      <c r="K4" s="241"/>
      <c r="L4" s="242"/>
      <c r="M4" s="242"/>
      <c r="N4" s="243"/>
      <c r="O4"/>
    </row>
    <row r="5" spans="3:16" s="11" customFormat="1" ht="6.75" customHeight="1">
      <c r="C5" s="1"/>
      <c r="D5" s="1"/>
      <c r="E5" s="1"/>
      <c r="F5" s="1"/>
      <c r="G5" s="1"/>
      <c r="H5" s="22"/>
      <c r="I5" s="22"/>
      <c r="J5" s="22"/>
      <c r="K5" s="22"/>
      <c r="L5" s="22"/>
      <c r="M5" s="22"/>
      <c r="N5" s="22"/>
      <c r="P5" s="23"/>
    </row>
    <row r="6" spans="1:15" s="11" customFormat="1" ht="14.1" customHeight="1">
      <c r="A6" s="206" t="s">
        <v>142</v>
      </c>
      <c r="B6" s="207"/>
      <c r="C6" s="207"/>
      <c r="D6" s="207"/>
      <c r="E6" s="207"/>
      <c r="F6" s="208"/>
      <c r="G6" s="254" t="s">
        <v>0</v>
      </c>
      <c r="H6" s="157"/>
      <c r="I6" s="157"/>
      <c r="J6" s="157"/>
      <c r="K6" s="253" t="s">
        <v>70</v>
      </c>
      <c r="L6" s="208"/>
      <c r="M6" s="253" t="s">
        <v>93</v>
      </c>
      <c r="N6" s="208"/>
      <c r="O6" s="21"/>
    </row>
    <row r="7" spans="1:15" s="11" customFormat="1" ht="14.1" customHeight="1">
      <c r="A7" s="230"/>
      <c r="B7" s="231"/>
      <c r="C7" s="231"/>
      <c r="D7" s="231"/>
      <c r="E7" s="231"/>
      <c r="F7" s="232"/>
      <c r="G7" s="228"/>
      <c r="H7" s="228"/>
      <c r="I7" s="228"/>
      <c r="J7" s="228"/>
      <c r="K7" s="222"/>
      <c r="L7" s="223"/>
      <c r="M7" s="222"/>
      <c r="N7" s="223"/>
      <c r="O7" s="24"/>
    </row>
    <row r="8" spans="1:14" s="11" customFormat="1" ht="14.1" customHeight="1">
      <c r="A8" s="233"/>
      <c r="B8" s="225"/>
      <c r="C8" s="225"/>
      <c r="D8" s="225"/>
      <c r="E8" s="226"/>
      <c r="F8" s="227"/>
      <c r="G8" s="229"/>
      <c r="H8" s="229"/>
      <c r="I8" s="229"/>
      <c r="J8" s="229"/>
      <c r="K8" s="220"/>
      <c r="L8" s="221"/>
      <c r="M8" s="220"/>
      <c r="N8" s="221"/>
    </row>
    <row r="9" spans="1:15" s="11" customFormat="1" ht="14.1" customHeight="1">
      <c r="A9" s="190"/>
      <c r="B9" s="190"/>
      <c r="C9" s="190"/>
      <c r="D9" s="190"/>
      <c r="E9" s="190"/>
      <c r="F9" s="190"/>
      <c r="G9" s="190"/>
      <c r="H9" s="190"/>
      <c r="I9" s="190"/>
      <c r="J9" s="190"/>
      <c r="K9" s="190"/>
      <c r="L9" s="190"/>
      <c r="M9" s="190"/>
      <c r="N9" s="190"/>
      <c r="O9" s="182"/>
    </row>
    <row r="10" spans="1:15" s="11" customFormat="1" ht="14.1" customHeight="1">
      <c r="A10" s="92"/>
      <c r="B10" s="188" t="s">
        <v>1</v>
      </c>
      <c r="C10" s="189"/>
      <c r="D10" s="189"/>
      <c r="E10" s="189"/>
      <c r="F10" s="201"/>
      <c r="G10" s="209" t="s">
        <v>3</v>
      </c>
      <c r="H10" s="214" t="s">
        <v>17</v>
      </c>
      <c r="I10" s="215"/>
      <c r="J10" s="216"/>
      <c r="K10" s="27"/>
      <c r="L10" s="188" t="s">
        <v>87</v>
      </c>
      <c r="M10" s="189"/>
      <c r="N10" s="94">
        <v>0.001</v>
      </c>
      <c r="O10" s="183"/>
    </row>
    <row r="11" spans="1:15" s="11" customFormat="1" ht="14.1" customHeight="1">
      <c r="A11" s="26" t="s">
        <v>2</v>
      </c>
      <c r="B11" s="209"/>
      <c r="C11" s="210"/>
      <c r="D11" s="158"/>
      <c r="E11" s="209"/>
      <c r="F11" s="217"/>
      <c r="G11" s="224"/>
      <c r="H11" s="29"/>
      <c r="I11" s="25" t="s">
        <v>94</v>
      </c>
      <c r="J11" s="25" t="s">
        <v>68</v>
      </c>
      <c r="K11" s="131" t="s">
        <v>135</v>
      </c>
      <c r="L11" s="191" t="s">
        <v>19</v>
      </c>
      <c r="M11" s="30" t="s">
        <v>89</v>
      </c>
      <c r="N11" s="184" t="s">
        <v>18</v>
      </c>
      <c r="O11" s="183"/>
    </row>
    <row r="12" spans="1:15" s="11" customFormat="1" ht="14.1" customHeight="1" thickBot="1">
      <c r="A12" s="28" t="s">
        <v>5</v>
      </c>
      <c r="B12" s="211" t="s">
        <v>6</v>
      </c>
      <c r="C12" s="212"/>
      <c r="D12" s="213"/>
      <c r="E12" s="218" t="s">
        <v>7</v>
      </c>
      <c r="F12" s="219"/>
      <c r="G12" s="96" t="s">
        <v>4</v>
      </c>
      <c r="H12" s="100" t="s">
        <v>12</v>
      </c>
      <c r="I12" s="96" t="s">
        <v>95</v>
      </c>
      <c r="J12" s="97" t="s">
        <v>69</v>
      </c>
      <c r="K12" s="31" t="s">
        <v>91</v>
      </c>
      <c r="L12" s="192"/>
      <c r="M12" s="78" t="s">
        <v>128</v>
      </c>
      <c r="N12" s="185"/>
      <c r="O12" s="170"/>
    </row>
    <row r="13" spans="1:16" s="11" customFormat="1" ht="15.95" customHeight="1" thickTop="1">
      <c r="A13" s="136"/>
      <c r="B13" s="193"/>
      <c r="C13" s="194"/>
      <c r="D13" s="195"/>
      <c r="E13" s="193"/>
      <c r="F13" s="196"/>
      <c r="G13" s="9"/>
      <c r="H13" s="10"/>
      <c r="I13" s="82"/>
      <c r="J13" s="124"/>
      <c r="K13" s="3"/>
      <c r="L13" s="186"/>
      <c r="M13" s="199">
        <f>ROUND(+L13*$N$10,2)</f>
        <v>0</v>
      </c>
      <c r="N13" s="197">
        <f>+K13+K14+M13</f>
        <v>0</v>
      </c>
      <c r="O13" s="170"/>
      <c r="P13" s="34"/>
    </row>
    <row r="14" spans="1:16" s="11" customFormat="1" ht="15.95" customHeight="1">
      <c r="A14" s="137"/>
      <c r="B14" s="179"/>
      <c r="C14" s="180"/>
      <c r="D14" s="181"/>
      <c r="E14" s="171"/>
      <c r="F14" s="172"/>
      <c r="G14" s="98"/>
      <c r="H14" s="84"/>
      <c r="I14" s="99"/>
      <c r="J14" s="125"/>
      <c r="K14" s="4"/>
      <c r="L14" s="187"/>
      <c r="M14" s="200"/>
      <c r="N14" s="198"/>
      <c r="O14" s="170"/>
      <c r="P14" s="34"/>
    </row>
    <row r="15" spans="1:16" s="11" customFormat="1" ht="15.95" customHeight="1">
      <c r="A15" s="136"/>
      <c r="B15" s="140"/>
      <c r="C15" s="147"/>
      <c r="D15" s="148"/>
      <c r="E15" s="140"/>
      <c r="F15" s="141"/>
      <c r="G15" s="5"/>
      <c r="H15" s="6"/>
      <c r="I15" s="83"/>
      <c r="J15" s="126"/>
      <c r="K15" s="7"/>
      <c r="L15" s="177"/>
      <c r="M15" s="167">
        <f>ROUND(+L15*$N$10,2)</f>
        <v>0</v>
      </c>
      <c r="N15" s="149">
        <f>+K15+K16+M15</f>
        <v>0</v>
      </c>
      <c r="O15" s="32"/>
      <c r="P15" s="34"/>
    </row>
    <row r="16" spans="1:16" s="11" customFormat="1" ht="15.95" customHeight="1">
      <c r="A16" s="137"/>
      <c r="B16" s="133"/>
      <c r="C16" s="134"/>
      <c r="D16" s="135"/>
      <c r="E16" s="171"/>
      <c r="F16" s="172"/>
      <c r="G16" s="98"/>
      <c r="H16" s="84"/>
      <c r="I16" s="99"/>
      <c r="J16" s="127"/>
      <c r="K16" s="4"/>
      <c r="L16" s="178"/>
      <c r="M16" s="168"/>
      <c r="N16" s="150"/>
      <c r="O16" s="170"/>
      <c r="P16" s="34"/>
    </row>
    <row r="17" spans="1:16" s="11" customFormat="1" ht="15.95" customHeight="1">
      <c r="A17" s="136"/>
      <c r="B17" s="140"/>
      <c r="C17" s="147"/>
      <c r="D17" s="148"/>
      <c r="E17" s="140"/>
      <c r="F17" s="141"/>
      <c r="G17" s="5"/>
      <c r="H17" s="6"/>
      <c r="I17" s="83"/>
      <c r="J17" s="128"/>
      <c r="K17" s="7"/>
      <c r="L17" s="187"/>
      <c r="M17" s="167">
        <f>ROUND(+L17*$N$10,2)</f>
        <v>0</v>
      </c>
      <c r="N17" s="149">
        <f>+K17+K18+M17</f>
        <v>0</v>
      </c>
      <c r="O17" s="170"/>
      <c r="P17" s="34"/>
    </row>
    <row r="18" spans="1:16" s="11" customFormat="1" ht="15.95" customHeight="1">
      <c r="A18" s="137"/>
      <c r="B18" s="133"/>
      <c r="C18" s="134"/>
      <c r="D18" s="135"/>
      <c r="E18" s="171"/>
      <c r="F18" s="172"/>
      <c r="G18" s="98"/>
      <c r="H18" s="84"/>
      <c r="I18" s="99"/>
      <c r="J18" s="125"/>
      <c r="K18" s="8"/>
      <c r="L18" s="187"/>
      <c r="M18" s="168"/>
      <c r="N18" s="150"/>
      <c r="O18" s="170"/>
      <c r="P18" s="34"/>
    </row>
    <row r="19" spans="1:16" s="11" customFormat="1" ht="15.95" customHeight="1">
      <c r="A19" s="136"/>
      <c r="B19" s="140"/>
      <c r="C19" s="147"/>
      <c r="D19" s="148"/>
      <c r="E19" s="140"/>
      <c r="F19" s="141"/>
      <c r="G19" s="5"/>
      <c r="H19" s="6"/>
      <c r="I19" s="83"/>
      <c r="J19" s="126"/>
      <c r="K19" s="7"/>
      <c r="L19" s="177"/>
      <c r="M19" s="167">
        <f>ROUND(+L19*$N$10,2)</f>
        <v>0</v>
      </c>
      <c r="N19" s="149">
        <f>+K19+K20+M19</f>
        <v>0</v>
      </c>
      <c r="O19" s="170"/>
      <c r="P19" s="34"/>
    </row>
    <row r="20" spans="1:16" s="11" customFormat="1" ht="15.95" customHeight="1">
      <c r="A20" s="137"/>
      <c r="B20" s="133"/>
      <c r="C20" s="134"/>
      <c r="D20" s="135"/>
      <c r="E20" s="171"/>
      <c r="F20" s="172"/>
      <c r="G20" s="98"/>
      <c r="H20" s="84"/>
      <c r="I20" s="99"/>
      <c r="J20" s="127"/>
      <c r="K20" s="8"/>
      <c r="L20" s="178"/>
      <c r="M20" s="168"/>
      <c r="N20" s="150"/>
      <c r="O20" s="170"/>
      <c r="P20" s="34"/>
    </row>
    <row r="21" spans="1:16" s="11" customFormat="1" ht="15.95" customHeight="1">
      <c r="A21" s="136"/>
      <c r="B21" s="140"/>
      <c r="C21" s="147"/>
      <c r="D21" s="148"/>
      <c r="E21" s="140"/>
      <c r="F21" s="141"/>
      <c r="G21" s="5"/>
      <c r="H21" s="6"/>
      <c r="I21" s="83"/>
      <c r="J21" s="129"/>
      <c r="K21" s="7"/>
      <c r="L21" s="177"/>
      <c r="M21" s="167">
        <f>ROUND(+L21*$N$10,2)</f>
        <v>0</v>
      </c>
      <c r="N21" s="149">
        <f>+K21+K22+M21</f>
        <v>0</v>
      </c>
      <c r="O21" s="170"/>
      <c r="P21" s="34"/>
    </row>
    <row r="22" spans="1:16" s="11" customFormat="1" ht="15.95" customHeight="1">
      <c r="A22" s="137"/>
      <c r="B22" s="133"/>
      <c r="C22" s="134"/>
      <c r="D22" s="135"/>
      <c r="E22" s="171"/>
      <c r="F22" s="172"/>
      <c r="G22" s="98"/>
      <c r="H22" s="84"/>
      <c r="I22" s="99"/>
      <c r="J22" s="127"/>
      <c r="K22" s="8"/>
      <c r="L22" s="178"/>
      <c r="M22" s="168"/>
      <c r="N22" s="150"/>
      <c r="O22" s="32"/>
      <c r="P22" s="34"/>
    </row>
    <row r="23" spans="1:16" s="11" customFormat="1" ht="15.95" customHeight="1">
      <c r="A23" s="136"/>
      <c r="B23" s="140"/>
      <c r="C23" s="147"/>
      <c r="D23" s="148"/>
      <c r="E23" s="140"/>
      <c r="F23" s="141"/>
      <c r="G23" s="5"/>
      <c r="H23" s="6"/>
      <c r="I23" s="83"/>
      <c r="J23" s="126"/>
      <c r="K23" s="7"/>
      <c r="L23" s="177"/>
      <c r="M23" s="167">
        <f>ROUND(+L23*$N$10,2)</f>
        <v>0</v>
      </c>
      <c r="N23" s="149">
        <f>+K23+K24+M23</f>
        <v>0</v>
      </c>
      <c r="O23" s="170"/>
      <c r="P23" s="34"/>
    </row>
    <row r="24" spans="1:16" s="11" customFormat="1" ht="15.95" customHeight="1">
      <c r="A24" s="137"/>
      <c r="B24" s="133"/>
      <c r="C24" s="134"/>
      <c r="D24" s="135"/>
      <c r="E24" s="171"/>
      <c r="F24" s="172"/>
      <c r="G24" s="98"/>
      <c r="H24" s="84"/>
      <c r="I24" s="99"/>
      <c r="J24" s="127"/>
      <c r="K24" s="8"/>
      <c r="L24" s="178"/>
      <c r="M24" s="168"/>
      <c r="N24" s="150"/>
      <c r="O24" s="170"/>
      <c r="P24" s="34"/>
    </row>
    <row r="25" spans="1:16" s="11" customFormat="1" ht="15.95" customHeight="1">
      <c r="A25" s="136"/>
      <c r="B25" s="140"/>
      <c r="C25" s="147"/>
      <c r="D25" s="148"/>
      <c r="E25" s="140"/>
      <c r="F25" s="141"/>
      <c r="G25" s="5"/>
      <c r="H25" s="6"/>
      <c r="I25" s="83"/>
      <c r="J25" s="126"/>
      <c r="K25" s="7"/>
      <c r="L25" s="177"/>
      <c r="M25" s="167">
        <f>ROUND(+L25*$N$10,2)</f>
        <v>0</v>
      </c>
      <c r="N25" s="149">
        <f>+K25+K26+M25</f>
        <v>0</v>
      </c>
      <c r="O25" s="170"/>
      <c r="P25" s="34"/>
    </row>
    <row r="26" spans="1:16" s="11" customFormat="1" ht="15.95" customHeight="1">
      <c r="A26" s="137"/>
      <c r="B26" s="133"/>
      <c r="C26" s="134"/>
      <c r="D26" s="135"/>
      <c r="E26" s="171"/>
      <c r="F26" s="172"/>
      <c r="G26" s="98"/>
      <c r="H26" s="84"/>
      <c r="I26" s="99"/>
      <c r="J26" s="127"/>
      <c r="K26" s="8"/>
      <c r="L26" s="178"/>
      <c r="M26" s="168"/>
      <c r="N26" s="150"/>
      <c r="O26" s="170"/>
      <c r="P26" s="34"/>
    </row>
    <row r="27" spans="1:16" s="11" customFormat="1" ht="15.95" customHeight="1">
      <c r="A27" s="136"/>
      <c r="B27" s="140"/>
      <c r="C27" s="147"/>
      <c r="D27" s="148"/>
      <c r="E27" s="140"/>
      <c r="F27" s="141"/>
      <c r="G27" s="5"/>
      <c r="H27" s="6"/>
      <c r="I27" s="83"/>
      <c r="J27" s="126"/>
      <c r="K27" s="7"/>
      <c r="L27" s="177"/>
      <c r="M27" s="167">
        <f>ROUND(+L27*$N$10,2)</f>
        <v>0</v>
      </c>
      <c r="N27" s="149">
        <f>+K27+K28+M27</f>
        <v>0</v>
      </c>
      <c r="O27" s="170"/>
      <c r="P27" s="34"/>
    </row>
    <row r="28" spans="1:16" s="11" customFormat="1" ht="15.95" customHeight="1">
      <c r="A28" s="137"/>
      <c r="B28" s="133"/>
      <c r="C28" s="134"/>
      <c r="D28" s="135"/>
      <c r="E28" s="171"/>
      <c r="F28" s="172"/>
      <c r="G28" s="98"/>
      <c r="H28" s="84"/>
      <c r="I28" s="99"/>
      <c r="J28" s="127"/>
      <c r="K28" s="8"/>
      <c r="L28" s="178"/>
      <c r="M28" s="168"/>
      <c r="N28" s="150"/>
      <c r="O28" s="170"/>
      <c r="P28" s="34"/>
    </row>
    <row r="29" spans="1:16" s="11" customFormat="1" ht="15.95" customHeight="1">
      <c r="A29" s="136"/>
      <c r="B29" s="140"/>
      <c r="C29" s="147"/>
      <c r="D29" s="148"/>
      <c r="E29" s="140"/>
      <c r="F29" s="141"/>
      <c r="G29" s="5"/>
      <c r="H29" s="6"/>
      <c r="I29" s="83"/>
      <c r="J29" s="126"/>
      <c r="K29" s="7"/>
      <c r="L29" s="177"/>
      <c r="M29" s="167">
        <f>ROUND(+L29*$N$10,2)</f>
        <v>0</v>
      </c>
      <c r="N29" s="149">
        <f>+K29+K30+M29</f>
        <v>0</v>
      </c>
      <c r="O29" s="170"/>
      <c r="P29" s="34"/>
    </row>
    <row r="30" spans="1:16" s="11" customFormat="1" ht="15.95" customHeight="1">
      <c r="A30" s="137"/>
      <c r="B30" s="133"/>
      <c r="C30" s="134"/>
      <c r="D30" s="135"/>
      <c r="E30" s="171"/>
      <c r="F30" s="172"/>
      <c r="G30" s="98"/>
      <c r="H30" s="84"/>
      <c r="I30" s="99"/>
      <c r="J30" s="127"/>
      <c r="K30" s="8"/>
      <c r="L30" s="178"/>
      <c r="M30" s="168"/>
      <c r="N30" s="150"/>
      <c r="O30" s="170"/>
      <c r="P30" s="34"/>
    </row>
    <row r="31" spans="1:16" s="11" customFormat="1" ht="15.95" customHeight="1">
      <c r="A31" s="136"/>
      <c r="B31" s="140"/>
      <c r="C31" s="147"/>
      <c r="D31" s="148"/>
      <c r="E31" s="140"/>
      <c r="F31" s="141"/>
      <c r="G31" s="5"/>
      <c r="H31" s="6"/>
      <c r="I31" s="83"/>
      <c r="J31" s="126"/>
      <c r="K31" s="7"/>
      <c r="L31" s="177"/>
      <c r="M31" s="167">
        <f>ROUND(+L31*$N$10,2)</f>
        <v>0</v>
      </c>
      <c r="N31" s="149">
        <f>+K31+K32+M31</f>
        <v>0</v>
      </c>
      <c r="O31" s="32"/>
      <c r="P31" s="34"/>
    </row>
    <row r="32" spans="1:16" s="11" customFormat="1" ht="15.95" customHeight="1">
      <c r="A32" s="137"/>
      <c r="B32" s="133"/>
      <c r="C32" s="134"/>
      <c r="D32" s="135"/>
      <c r="E32" s="171"/>
      <c r="F32" s="172"/>
      <c r="G32" s="98"/>
      <c r="H32" s="84"/>
      <c r="I32" s="99"/>
      <c r="J32" s="127"/>
      <c r="K32" s="8"/>
      <c r="L32" s="178"/>
      <c r="M32" s="168"/>
      <c r="N32" s="150"/>
      <c r="O32" s="170"/>
      <c r="P32" s="34"/>
    </row>
    <row r="33" spans="1:16" s="11" customFormat="1" ht="15.95" customHeight="1">
      <c r="A33" s="136"/>
      <c r="B33" s="140"/>
      <c r="C33" s="147"/>
      <c r="D33" s="148"/>
      <c r="E33" s="140"/>
      <c r="F33" s="141"/>
      <c r="G33" s="5"/>
      <c r="H33" s="6"/>
      <c r="I33" s="83"/>
      <c r="J33" s="126"/>
      <c r="K33" s="7"/>
      <c r="L33" s="177"/>
      <c r="M33" s="167">
        <f>ROUND(+L33*$N$10,2)</f>
        <v>0</v>
      </c>
      <c r="N33" s="149">
        <f>+K33+K34+M33</f>
        <v>0</v>
      </c>
      <c r="O33" s="170"/>
      <c r="P33" s="34"/>
    </row>
    <row r="34" spans="1:16" s="11" customFormat="1" ht="15.95" customHeight="1">
      <c r="A34" s="137"/>
      <c r="B34" s="133"/>
      <c r="C34" s="134"/>
      <c r="D34" s="135"/>
      <c r="E34" s="171"/>
      <c r="F34" s="172"/>
      <c r="G34" s="98"/>
      <c r="H34" s="84"/>
      <c r="I34" s="99"/>
      <c r="J34" s="127"/>
      <c r="K34" s="8"/>
      <c r="L34" s="178"/>
      <c r="M34" s="168"/>
      <c r="N34" s="150"/>
      <c r="O34" s="170"/>
      <c r="P34" s="34"/>
    </row>
    <row r="35" spans="1:16" s="11" customFormat="1" ht="15.95" customHeight="1">
      <c r="A35" s="136"/>
      <c r="B35" s="140"/>
      <c r="C35" s="147"/>
      <c r="D35" s="148"/>
      <c r="E35" s="140"/>
      <c r="F35" s="141"/>
      <c r="G35" s="5"/>
      <c r="H35" s="6"/>
      <c r="I35" s="83"/>
      <c r="J35" s="126"/>
      <c r="K35" s="7"/>
      <c r="L35" s="177"/>
      <c r="M35" s="167">
        <f>ROUND(+L35*$N$10,2)</f>
        <v>0</v>
      </c>
      <c r="N35" s="149">
        <f>+K35+K36+M35</f>
        <v>0</v>
      </c>
      <c r="O35" s="32"/>
      <c r="P35" s="34"/>
    </row>
    <row r="36" spans="1:16" s="11" customFormat="1" ht="15.95" customHeight="1">
      <c r="A36" s="137"/>
      <c r="B36" s="133"/>
      <c r="C36" s="134"/>
      <c r="D36" s="135"/>
      <c r="E36" s="171"/>
      <c r="F36" s="172"/>
      <c r="G36" s="98"/>
      <c r="H36" s="84"/>
      <c r="I36" s="99"/>
      <c r="J36" s="127"/>
      <c r="K36" s="8"/>
      <c r="L36" s="178"/>
      <c r="M36" s="168"/>
      <c r="N36" s="150"/>
      <c r="O36" s="32"/>
      <c r="P36" s="34"/>
    </row>
    <row r="37" spans="1:16" s="11" customFormat="1" ht="15.95" customHeight="1">
      <c r="A37" s="136"/>
      <c r="B37" s="140"/>
      <c r="C37" s="147"/>
      <c r="D37" s="148"/>
      <c r="E37" s="140"/>
      <c r="F37" s="141"/>
      <c r="G37" s="5"/>
      <c r="H37" s="6"/>
      <c r="I37" s="83"/>
      <c r="J37" s="126"/>
      <c r="K37" s="7"/>
      <c r="L37" s="177"/>
      <c r="M37" s="167">
        <f>ROUND(+L37*$N$10,2)</f>
        <v>0</v>
      </c>
      <c r="N37" s="149">
        <f>+K37+K38+M37</f>
        <v>0</v>
      </c>
      <c r="O37" s="170"/>
      <c r="P37" s="34"/>
    </row>
    <row r="38" spans="1:16" s="11" customFormat="1" ht="15.95" customHeight="1">
      <c r="A38" s="137"/>
      <c r="B38" s="133"/>
      <c r="C38" s="134"/>
      <c r="D38" s="135"/>
      <c r="E38" s="171"/>
      <c r="F38" s="172"/>
      <c r="G38" s="98"/>
      <c r="H38" s="84"/>
      <c r="I38" s="99"/>
      <c r="J38" s="127"/>
      <c r="K38" s="8"/>
      <c r="L38" s="178"/>
      <c r="M38" s="168"/>
      <c r="N38" s="150"/>
      <c r="O38" s="170"/>
      <c r="P38" s="34"/>
    </row>
    <row r="39" spans="1:16" s="11" customFormat="1" ht="15.95" customHeight="1">
      <c r="A39" s="136"/>
      <c r="B39" s="140"/>
      <c r="C39" s="147"/>
      <c r="D39" s="148"/>
      <c r="E39" s="140"/>
      <c r="F39" s="141"/>
      <c r="G39" s="5"/>
      <c r="H39" s="6"/>
      <c r="I39" s="83"/>
      <c r="J39" s="126"/>
      <c r="K39" s="7"/>
      <c r="L39" s="177"/>
      <c r="M39" s="167">
        <f>ROUND(+L39*$N$10,2)</f>
        <v>0</v>
      </c>
      <c r="N39" s="149">
        <f>+K39+K40+M39</f>
        <v>0</v>
      </c>
      <c r="O39" s="170"/>
      <c r="P39" s="34"/>
    </row>
    <row r="40" spans="1:16" s="11" customFormat="1" ht="15.95" customHeight="1">
      <c r="A40" s="164"/>
      <c r="B40" s="179"/>
      <c r="C40" s="180"/>
      <c r="D40" s="181"/>
      <c r="E40" s="138"/>
      <c r="F40" s="139"/>
      <c r="G40" s="111"/>
      <c r="H40" s="112"/>
      <c r="I40" s="113"/>
      <c r="J40" s="127"/>
      <c r="K40" s="8"/>
      <c r="L40" s="178"/>
      <c r="M40" s="168"/>
      <c r="N40" s="150"/>
      <c r="O40" s="32"/>
      <c r="P40" s="34"/>
    </row>
    <row r="41" spans="1:15" s="11" customFormat="1" ht="12.75" customHeight="1">
      <c r="A41" s="165" t="s">
        <v>90</v>
      </c>
      <c r="B41" s="166"/>
      <c r="C41" s="166"/>
      <c r="D41" s="166"/>
      <c r="E41" s="114"/>
      <c r="F41" s="115">
        <v>595560</v>
      </c>
      <c r="G41" s="116" t="str">
        <f>IF(+$N$44&gt;0,+E106,"")</f>
        <v/>
      </c>
      <c r="H41" s="115">
        <v>595195</v>
      </c>
      <c r="I41" s="117" t="str">
        <f>IF(+$N$44&gt;0,+I101,"")</f>
        <v/>
      </c>
      <c r="J41" s="108"/>
      <c r="K41" s="38"/>
      <c r="L41" s="39"/>
      <c r="M41" s="38"/>
      <c r="N41" s="40"/>
      <c r="O41" s="182"/>
    </row>
    <row r="42" spans="1:15" s="11" customFormat="1" ht="12.75" customHeight="1">
      <c r="A42" s="159">
        <v>541002</v>
      </c>
      <c r="B42" s="160"/>
      <c r="C42" s="107" t="str">
        <f>IF(+$N$44&gt;0,+C100,"")</f>
        <v/>
      </c>
      <c r="D42" s="1">
        <v>595192</v>
      </c>
      <c r="E42" s="107" t="str">
        <f>IF(+$N$44&gt;0,+C106,"")</f>
        <v/>
      </c>
      <c r="F42" s="1">
        <v>595570</v>
      </c>
      <c r="G42" s="107" t="str">
        <f>IF(+$N$44&gt;0,+G101,"")</f>
        <v/>
      </c>
      <c r="H42" s="1">
        <v>595580</v>
      </c>
      <c r="I42" s="118" t="str">
        <f>IF(+$N$44&gt;0,+I102,"")</f>
        <v/>
      </c>
      <c r="J42" s="109"/>
      <c r="K42" s="41"/>
      <c r="L42" s="42"/>
      <c r="M42" s="41"/>
      <c r="N42" s="43"/>
      <c r="O42" s="182"/>
    </row>
    <row r="43" spans="1:15" s="11" customFormat="1" ht="12.75" customHeight="1" hidden="1">
      <c r="A43" s="119"/>
      <c r="B43" s="1"/>
      <c r="C43" s="1"/>
      <c r="D43" s="1"/>
      <c r="E43" s="1"/>
      <c r="F43" s="1"/>
      <c r="G43" s="1"/>
      <c r="H43" s="1"/>
      <c r="I43" s="120"/>
      <c r="J43" s="109"/>
      <c r="K43" s="41">
        <f>IF((+I106)=SUM(K13:K40),SUM(K13:K40),"Enter Chartfield")</f>
        <v>0</v>
      </c>
      <c r="L43" s="42">
        <f>SUM(L13:L40)</f>
        <v>0</v>
      </c>
      <c r="M43" s="41">
        <f>ROUND(SUM(M13:M39),2)</f>
        <v>0</v>
      </c>
      <c r="N43" s="44">
        <f>IF(ROUND(SUM(N13:N40),2)=(ROUND((K43+M43),2)),(K43+M43),"Does not balance")</f>
        <v>0</v>
      </c>
      <c r="O43" s="182"/>
    </row>
    <row r="44" spans="1:15" s="11" customFormat="1" ht="12.75" customHeight="1">
      <c r="A44" s="159">
        <v>595120</v>
      </c>
      <c r="B44" s="160"/>
      <c r="C44" s="107" t="str">
        <f>IF(+$N$44&gt;0,+C101,"")</f>
        <v/>
      </c>
      <c r="D44" s="1">
        <v>595194</v>
      </c>
      <c r="E44" s="107" t="str">
        <f>IF(+$N$44&gt;0,+E101,"")</f>
        <v/>
      </c>
      <c r="F44" s="1">
        <v>595575</v>
      </c>
      <c r="G44" s="107" t="str">
        <f>IF(+$N$44&gt;0,+G102,"")</f>
        <v/>
      </c>
      <c r="H44" s="1">
        <v>595590</v>
      </c>
      <c r="I44" s="118" t="str">
        <f>IF(+$N$44&gt;0,+I103,"")</f>
        <v/>
      </c>
      <c r="J44" s="109" t="s">
        <v>88</v>
      </c>
      <c r="K44" s="45">
        <f>IF(SUM($K$43:$N$43)=SUM('Travel Voucher Page 2'!$K$43:$N$43),K43,0)</f>
        <v>0</v>
      </c>
      <c r="L44" s="93">
        <f>IF(SUM($K$43:$N$43)=SUM('Travel Voucher Page 2'!$K$43:$N$43),L43,0)</f>
        <v>0</v>
      </c>
      <c r="M44" s="45">
        <f>IF(SUM($K$43:$N$43)=SUM('Travel Voucher Page 2'!$K$43:$N$43),M43,0)</f>
        <v>0</v>
      </c>
      <c r="N44" s="44">
        <f>IF(SUM($K$43:$N$43)=SUM('Travel Voucher Page 2'!$K$43:$N$43),N43,0)</f>
        <v>0</v>
      </c>
      <c r="O44" s="182"/>
    </row>
    <row r="45" spans="1:15" s="11" customFormat="1" ht="12.75" customHeight="1">
      <c r="A45" s="159">
        <v>595130</v>
      </c>
      <c r="B45" s="160"/>
      <c r="C45" s="107" t="str">
        <f>IF(+$N$44&gt;0,+C102,"")</f>
        <v/>
      </c>
      <c r="D45" s="1">
        <v>595520</v>
      </c>
      <c r="E45" s="107" t="str">
        <f>IF(+$N$44&gt;0,+E102,"")</f>
        <v/>
      </c>
      <c r="F45" s="1">
        <v>595592</v>
      </c>
      <c r="G45" s="107" t="str">
        <f>IF(+$N$44&gt;0,+G103,"")</f>
        <v/>
      </c>
      <c r="H45" s="1">
        <v>599209</v>
      </c>
      <c r="I45" s="118" t="str">
        <f>IF(+$N$44&gt;0,+I104,"")</f>
        <v/>
      </c>
      <c r="J45" s="109"/>
      <c r="K45" s="46"/>
      <c r="L45" s="47"/>
      <c r="M45" s="46"/>
      <c r="N45" s="48"/>
      <c r="O45" s="182"/>
    </row>
    <row r="46" spans="1:15" s="11" customFormat="1" ht="12.75" customHeight="1">
      <c r="A46" s="159">
        <v>595140</v>
      </c>
      <c r="B46" s="160"/>
      <c r="C46" s="107" t="str">
        <f>IF(+$N$44&gt;0,+C103,"")</f>
        <v/>
      </c>
      <c r="D46" s="1">
        <v>595530</v>
      </c>
      <c r="E46" s="107" t="str">
        <f>IF(+$N$44&gt;0,+E103,"")</f>
        <v/>
      </c>
      <c r="F46" s="1">
        <v>595594</v>
      </c>
      <c r="G46" s="107" t="str">
        <f>IF(+$N$44&gt;0,+G104,"")</f>
        <v/>
      </c>
      <c r="H46" s="1"/>
      <c r="I46" s="118"/>
      <c r="J46" s="109"/>
      <c r="K46" s="46"/>
      <c r="L46" s="47"/>
      <c r="M46" s="46"/>
      <c r="N46" s="49"/>
      <c r="O46" s="182"/>
    </row>
    <row r="47" spans="1:15" s="11" customFormat="1" ht="12.75" customHeight="1">
      <c r="A47" s="159">
        <v>595150</v>
      </c>
      <c r="B47" s="160"/>
      <c r="C47" s="107" t="str">
        <f>IF(+$N$44&gt;0,+C104,"")</f>
        <v/>
      </c>
      <c r="D47" s="1">
        <v>595540</v>
      </c>
      <c r="E47" s="107" t="str">
        <f>IF(+$N$44&gt;0,+E104,"")</f>
        <v/>
      </c>
      <c r="F47" s="1">
        <v>595180</v>
      </c>
      <c r="G47" s="107" t="str">
        <f>IF(+$N$44&gt;0,+G105,"")</f>
        <v/>
      </c>
      <c r="H47" s="1"/>
      <c r="I47" s="118"/>
      <c r="J47" s="109"/>
      <c r="K47" s="46"/>
      <c r="L47" s="47"/>
      <c r="M47" s="46"/>
      <c r="N47" s="49"/>
      <c r="O47" s="182"/>
    </row>
    <row r="48" spans="1:14" s="11" customFormat="1" ht="12.75" customHeight="1">
      <c r="A48" s="144">
        <v>595170</v>
      </c>
      <c r="B48" s="145"/>
      <c r="C48" s="121" t="str">
        <f>IF(+$N$44&gt;0,+C105,"")</f>
        <v/>
      </c>
      <c r="D48" s="122">
        <v>595550</v>
      </c>
      <c r="E48" s="121" t="str">
        <f>IF(+$N$44&gt;0,+E105,"")</f>
        <v/>
      </c>
      <c r="F48" s="122">
        <v>595190</v>
      </c>
      <c r="G48" s="121" t="str">
        <f>IF(+$N$44&gt;0,+G106,"")</f>
        <v/>
      </c>
      <c r="H48" s="122"/>
      <c r="I48" s="123"/>
      <c r="J48" s="110"/>
      <c r="K48" s="50"/>
      <c r="L48" s="51"/>
      <c r="M48" s="50"/>
      <c r="N48" s="52"/>
    </row>
    <row r="49" spans="1:14" s="11" customFormat="1" ht="3.75" customHeight="1">
      <c r="A49" s="1"/>
      <c r="B49" s="1"/>
      <c r="C49" s="1"/>
      <c r="D49" s="1"/>
      <c r="E49" s="1"/>
      <c r="F49" s="1"/>
      <c r="G49" s="1"/>
      <c r="H49" s="1"/>
      <c r="I49" s="1"/>
      <c r="J49" s="1"/>
      <c r="K49" s="1"/>
      <c r="L49" s="1"/>
      <c r="M49" s="1"/>
      <c r="N49" s="1"/>
    </row>
    <row r="50" spans="1:14" s="11" customFormat="1" ht="36.75" customHeight="1">
      <c r="A50" s="174" t="s">
        <v>14</v>
      </c>
      <c r="B50" s="175"/>
      <c r="C50" s="175"/>
      <c r="D50" s="175"/>
      <c r="E50" s="175"/>
      <c r="F50" s="175"/>
      <c r="G50" s="175"/>
      <c r="H50" s="176"/>
      <c r="I50" s="174" t="s">
        <v>15</v>
      </c>
      <c r="J50" s="175"/>
      <c r="K50" s="175"/>
      <c r="L50" s="175"/>
      <c r="M50" s="175"/>
      <c r="N50" s="176"/>
    </row>
    <row r="51" spans="1:14" s="11" customFormat="1" ht="14.1" customHeight="1">
      <c r="A51" s="156" t="s">
        <v>8</v>
      </c>
      <c r="B51" s="157"/>
      <c r="C51" s="157"/>
      <c r="D51" s="157"/>
      <c r="E51" s="157"/>
      <c r="F51" s="158"/>
      <c r="G51" s="132" t="s">
        <v>140</v>
      </c>
      <c r="H51" s="13"/>
      <c r="I51" s="29" t="s">
        <v>9</v>
      </c>
      <c r="J51" s="1"/>
      <c r="K51" s="1"/>
      <c r="L51" s="1"/>
      <c r="M51" s="142" t="s">
        <v>140</v>
      </c>
      <c r="N51" s="143"/>
    </row>
    <row r="52" spans="1:14" s="11" customFormat="1" ht="20.1" customHeight="1">
      <c r="A52" s="153">
        <v>0</v>
      </c>
      <c r="B52" s="154"/>
      <c r="C52" s="154"/>
      <c r="D52" s="154"/>
      <c r="E52" s="154"/>
      <c r="F52" s="155"/>
      <c r="G52" s="151"/>
      <c r="H52" s="173"/>
      <c r="I52" s="161"/>
      <c r="J52" s="162"/>
      <c r="K52" s="162"/>
      <c r="L52" s="163"/>
      <c r="M52" s="151"/>
      <c r="N52" s="152"/>
    </row>
    <row r="53" spans="21:31" ht="23.25">
      <c r="U53" s="11"/>
      <c r="V53" s="11"/>
      <c r="W53" s="11"/>
      <c r="X53" s="11"/>
      <c r="Y53" s="11"/>
      <c r="Z53" s="11"/>
      <c r="AA53" s="11"/>
      <c r="AB53" s="11"/>
      <c r="AC53" s="11"/>
      <c r="AD53" s="11"/>
      <c r="AE53" s="11"/>
    </row>
    <row r="54" spans="11:31" ht="23.25">
      <c r="K54" s="53"/>
      <c r="U54" s="11"/>
      <c r="V54" s="11"/>
      <c r="W54" s="11"/>
      <c r="X54" s="11"/>
      <c r="Y54" s="11"/>
      <c r="Z54" s="11"/>
      <c r="AA54" s="11"/>
      <c r="AB54" s="11"/>
      <c r="AC54" s="11"/>
      <c r="AD54" s="11"/>
      <c r="AE54" s="11"/>
    </row>
    <row r="55" spans="11:31" ht="23.25">
      <c r="K55" s="54"/>
      <c r="U55" s="11"/>
      <c r="V55" s="11"/>
      <c r="W55" s="11"/>
      <c r="X55" s="11"/>
      <c r="Y55" s="11"/>
      <c r="Z55" s="11"/>
      <c r="AA55" s="11"/>
      <c r="AB55" s="11"/>
      <c r="AC55" s="11"/>
      <c r="AD55" s="11"/>
      <c r="AE55" s="11"/>
    </row>
    <row r="56" spans="21:31" ht="23.25">
      <c r="U56" s="11"/>
      <c r="V56" s="11"/>
      <c r="W56" s="11"/>
      <c r="X56" s="11"/>
      <c r="Y56" s="11"/>
      <c r="Z56" s="11"/>
      <c r="AA56" s="11"/>
      <c r="AB56" s="11"/>
      <c r="AC56" s="11"/>
      <c r="AD56" s="11"/>
      <c r="AE56" s="11"/>
    </row>
    <row r="57" spans="21:31" ht="23.25">
      <c r="U57" s="11"/>
      <c r="V57" s="11"/>
      <c r="W57" s="11"/>
      <c r="X57" s="11"/>
      <c r="Y57" s="11"/>
      <c r="Z57" s="11"/>
      <c r="AA57" s="11"/>
      <c r="AB57" s="11"/>
      <c r="AC57" s="11"/>
      <c r="AD57" s="11"/>
      <c r="AE57" s="11"/>
    </row>
    <row r="58" spans="21:31" ht="23.25">
      <c r="U58" s="11"/>
      <c r="V58" s="11"/>
      <c r="W58" s="11"/>
      <c r="X58" s="11"/>
      <c r="Y58" s="11"/>
      <c r="Z58" s="11"/>
      <c r="AA58" s="11"/>
      <c r="AB58" s="11"/>
      <c r="AC58" s="11"/>
      <c r="AD58" s="11"/>
      <c r="AE58" s="11"/>
    </row>
    <row r="59" spans="28:31" ht="23.25">
      <c r="AB59" s="11"/>
      <c r="AC59" s="11"/>
      <c r="AD59" s="11"/>
      <c r="AE59" s="11"/>
    </row>
    <row r="60" spans="28:31" ht="23.25">
      <c r="AB60" s="11"/>
      <c r="AC60" s="11"/>
      <c r="AD60" s="11"/>
      <c r="AE60" s="11"/>
    </row>
    <row r="61" spans="28:31" ht="23.25">
      <c r="AB61" s="11"/>
      <c r="AC61" s="11"/>
      <c r="AD61" s="11"/>
      <c r="AE61" s="11"/>
    </row>
    <row r="62" spans="28:31" ht="23.25">
      <c r="AB62" s="11"/>
      <c r="AC62" s="11"/>
      <c r="AD62" s="11"/>
      <c r="AE62" s="11"/>
    </row>
    <row r="63" spans="28:31" ht="23.25">
      <c r="AB63" s="11"/>
      <c r="AC63" s="11"/>
      <c r="AD63" s="11"/>
      <c r="AE63" s="11"/>
    </row>
    <row r="99" ht="23.25" customHeight="1" hidden="1"/>
    <row r="100" spans="1:3" ht="23.25" customHeight="1" hidden="1">
      <c r="A100" s="169">
        <v>541002</v>
      </c>
      <c r="B100" s="169"/>
      <c r="C100" s="79">
        <f>SUMIF(account,"541002 Mot Veh Fuel",LineAmt)</f>
        <v>0</v>
      </c>
    </row>
    <row r="101" spans="1:9" ht="23.25" customHeight="1" hidden="1">
      <c r="A101" s="146">
        <v>595120</v>
      </c>
      <c r="B101" s="146"/>
      <c r="C101" s="37">
        <f>SUMIF(account,"595120 I/S Per Diem",LineAmt)</f>
        <v>0</v>
      </c>
      <c r="D101" s="36">
        <v>595194</v>
      </c>
      <c r="E101" s="37">
        <f>SUMIF(account,"595194 I/S LugFee",LineAmt)</f>
        <v>0</v>
      </c>
      <c r="F101" s="36">
        <v>595570</v>
      </c>
      <c r="G101" s="37">
        <f>SUMIF(account,"595570 O/S Prk&amp;Tol",LineAmt)</f>
        <v>0</v>
      </c>
      <c r="H101" s="36">
        <v>595195</v>
      </c>
      <c r="I101" s="37">
        <f>SUMIF(account,"595195 I/S FdAs",LineAmt)</f>
        <v>0</v>
      </c>
    </row>
    <row r="102" spans="1:9" ht="23.25" customHeight="1" hidden="1">
      <c r="A102" s="146">
        <v>595130</v>
      </c>
      <c r="B102" s="146"/>
      <c r="C102" s="37">
        <f>SUMIF(account,"595130 I/S Lodging",LineAmt)</f>
        <v>0</v>
      </c>
      <c r="D102" s="36">
        <v>595520</v>
      </c>
      <c r="E102" s="37">
        <f>SUMIF(account,"595520 O/S Per Diem",LineAmt)</f>
        <v>0</v>
      </c>
      <c r="F102" s="36">
        <v>595575</v>
      </c>
      <c r="G102" s="37">
        <f>SUMIF(account,"595575 O/S Marine",LineAmt)</f>
        <v>0</v>
      </c>
      <c r="H102" s="36">
        <v>595580</v>
      </c>
      <c r="I102" s="37">
        <f>SUMIF(account,"595580 O/S Brd Mnbr",LineAmt)</f>
        <v>0</v>
      </c>
    </row>
    <row r="103" spans="1:9" ht="23.25" customHeight="1" hidden="1">
      <c r="A103" s="146">
        <v>595140</v>
      </c>
      <c r="B103" s="146"/>
      <c r="C103" s="37">
        <f>SUMIF(account,"595140 I/S Airfare",LineAmt)</f>
        <v>0</v>
      </c>
      <c r="D103" s="36">
        <v>595530</v>
      </c>
      <c r="E103" s="37">
        <f>SUMIF(account,"595530 O/S Lodging",LineAmt)</f>
        <v>0</v>
      </c>
      <c r="F103" s="36">
        <v>595592</v>
      </c>
      <c r="G103" s="37">
        <f>SUMIF(account,"595592 O/S NetAcs",LineAmt)</f>
        <v>0</v>
      </c>
      <c r="H103" s="36">
        <v>595590</v>
      </c>
      <c r="I103" s="37">
        <f>SUMIF(account,"595590 O/S S&amp;SJud",LineAmt)</f>
        <v>0</v>
      </c>
    </row>
    <row r="104" spans="1:9" ht="23.25" customHeight="1" hidden="1">
      <c r="A104" s="146">
        <v>595150</v>
      </c>
      <c r="B104" s="146"/>
      <c r="C104" s="37">
        <f>SUMIF(account,"595150 I/S GrTrspt",LineAmt)</f>
        <v>0</v>
      </c>
      <c r="D104" s="36">
        <v>595540</v>
      </c>
      <c r="E104" s="37">
        <f>SUMIF(account,"595540 O/S Airfare",LineAmt)</f>
        <v>0</v>
      </c>
      <c r="F104" s="36">
        <v>595594</v>
      </c>
      <c r="G104" s="37">
        <f>SUMIF(account,"595594 O/S LugFee",LineAmt)</f>
        <v>0</v>
      </c>
      <c r="H104" s="36">
        <v>599209</v>
      </c>
      <c r="I104" s="37">
        <f>SUMIF(account,"599209 Registration",LineAmt)</f>
        <v>0</v>
      </c>
    </row>
    <row r="105" spans="1:9" ht="23.25" customHeight="1" hidden="1">
      <c r="A105" s="146">
        <v>595170</v>
      </c>
      <c r="B105" s="146"/>
      <c r="C105" s="37">
        <f>SUMIF(account,"595170 I/S Prk&amp;Toll",LineAmt)</f>
        <v>0</v>
      </c>
      <c r="D105" s="36">
        <v>595550</v>
      </c>
      <c r="E105" s="37">
        <f>SUMIF(account,"595550 O/S GrdTrspt",LineAmt)</f>
        <v>0</v>
      </c>
      <c r="F105" s="36">
        <v>595180</v>
      </c>
      <c r="G105" s="37">
        <f>SUMIF(account,"595180 I/S Brd Mnbr",LineAmt)</f>
        <v>0</v>
      </c>
      <c r="H105" s="36"/>
      <c r="I105" s="37"/>
    </row>
    <row r="106" spans="1:9" ht="23.25" customHeight="1" hidden="1">
      <c r="A106" s="146">
        <v>595192</v>
      </c>
      <c r="B106" s="146"/>
      <c r="C106" s="37">
        <f>SUMIF(account,"595192 I/S NetAcs",LineAmt)</f>
        <v>0</v>
      </c>
      <c r="D106" s="36">
        <v>595560</v>
      </c>
      <c r="E106" s="37">
        <f>SUMIF(account,"595560 O/S MtrPool",LineAmt)</f>
        <v>0</v>
      </c>
      <c r="F106" s="36">
        <v>595190</v>
      </c>
      <c r="G106" s="37">
        <f>SUMIF(account,"595190 I/S S&amp;Sjud",LineAmt)</f>
        <v>0</v>
      </c>
      <c r="H106" s="81" t="s">
        <v>132</v>
      </c>
      <c r="I106" s="37">
        <f>+C100+C101+C102+C103+C104+C105+C106+E101+E102+E103+E104+E105+E106+G101+G102+G103+G104+G105+G106+I101+I102+I103+I104</f>
        <v>0</v>
      </c>
    </row>
    <row r="107" ht="23.25" customHeight="1" hidden="1"/>
  </sheetData>
  <sheetProtection algorithmName="SHA-512" hashValue="ORDQphvE3Dy2ISizREU6CuD8hA8V3lNupladH0zphVYp7hM5kGfNhrbV7QkVUQgwnexEuSr10thOBAUKmWFGbQ==" saltValue="t3V6whox7olTh0aHM272TA==" spinCount="100000" sheet="1" selectLockedCells="1"/>
  <mergeCells count="180">
    <mergeCell ref="K1:L1"/>
    <mergeCell ref="G4:I4"/>
    <mergeCell ref="G3:I3"/>
    <mergeCell ref="K4:N4"/>
    <mergeCell ref="K3:N3"/>
    <mergeCell ref="G2:J2"/>
    <mergeCell ref="G1:H1"/>
    <mergeCell ref="K2:L2"/>
    <mergeCell ref="M6:N6"/>
    <mergeCell ref="G6:J6"/>
    <mergeCell ref="K6:L6"/>
    <mergeCell ref="A15:A16"/>
    <mergeCell ref="E28:F28"/>
    <mergeCell ref="B29:D29"/>
    <mergeCell ref="A19:A20"/>
    <mergeCell ref="A27:A28"/>
    <mergeCell ref="E27:F27"/>
    <mergeCell ref="A25:A26"/>
    <mergeCell ref="B21:D21"/>
    <mergeCell ref="M7:N7"/>
    <mergeCell ref="B23:D23"/>
    <mergeCell ref="E15:F15"/>
    <mergeCell ref="G10:G11"/>
    <mergeCell ref="N15:N16"/>
    <mergeCell ref="D8:F8"/>
    <mergeCell ref="E18:F18"/>
    <mergeCell ref="K7:L7"/>
    <mergeCell ref="N19:N20"/>
    <mergeCell ref="M19:M20"/>
    <mergeCell ref="G7:J7"/>
    <mergeCell ref="G8:J8"/>
    <mergeCell ref="M8:N8"/>
    <mergeCell ref="A7:F7"/>
    <mergeCell ref="A8:C8"/>
    <mergeCell ref="E34:F34"/>
    <mergeCell ref="E35:F35"/>
    <mergeCell ref="L33:L34"/>
    <mergeCell ref="H10:J10"/>
    <mergeCell ref="E11:F11"/>
    <mergeCell ref="E12:F12"/>
    <mergeCell ref="E25:F25"/>
    <mergeCell ref="B28:D28"/>
    <mergeCell ref="K8:L8"/>
    <mergeCell ref="B20:D20"/>
    <mergeCell ref="E16:F16"/>
    <mergeCell ref="E21:F21"/>
    <mergeCell ref="B30:D30"/>
    <mergeCell ref="E29:F29"/>
    <mergeCell ref="A35:A36"/>
    <mergeCell ref="L35:L36"/>
    <mergeCell ref="A33:A34"/>
    <mergeCell ref="E22:F22"/>
    <mergeCell ref="E23:F23"/>
    <mergeCell ref="E36:F36"/>
    <mergeCell ref="C1:D1"/>
    <mergeCell ref="C2:E2"/>
    <mergeCell ref="C4:E4"/>
    <mergeCell ref="C3:E3"/>
    <mergeCell ref="E26:F26"/>
    <mergeCell ref="E20:F20"/>
    <mergeCell ref="E33:F33"/>
    <mergeCell ref="E32:F32"/>
    <mergeCell ref="B31:D31"/>
    <mergeCell ref="B32:D32"/>
    <mergeCell ref="B36:D36"/>
    <mergeCell ref="B35:D35"/>
    <mergeCell ref="E19:F19"/>
    <mergeCell ref="A6:F6"/>
    <mergeCell ref="E14:F14"/>
    <mergeCell ref="B11:D11"/>
    <mergeCell ref="B12:D12"/>
    <mergeCell ref="B18:D18"/>
    <mergeCell ref="F2:F4"/>
    <mergeCell ref="A29:A30"/>
    <mergeCell ref="A31:A32"/>
    <mergeCell ref="M23:M24"/>
    <mergeCell ref="N23:N24"/>
    <mergeCell ref="B22:D22"/>
    <mergeCell ref="E24:F24"/>
    <mergeCell ref="A21:A22"/>
    <mergeCell ref="A23:A24"/>
    <mergeCell ref="M31:M32"/>
    <mergeCell ref="M29:M30"/>
    <mergeCell ref="M25:M26"/>
    <mergeCell ref="N25:N26"/>
    <mergeCell ref="M21:M22"/>
    <mergeCell ref="N31:N32"/>
    <mergeCell ref="N29:N30"/>
    <mergeCell ref="E30:F30"/>
    <mergeCell ref="E31:F31"/>
    <mergeCell ref="B27:D27"/>
    <mergeCell ref="M27:M28"/>
    <mergeCell ref="N27:N28"/>
    <mergeCell ref="N21:N22"/>
    <mergeCell ref="L27:L28"/>
    <mergeCell ref="L25:L26"/>
    <mergeCell ref="N35:N36"/>
    <mergeCell ref="M35:M36"/>
    <mergeCell ref="A9:N9"/>
    <mergeCell ref="L15:L16"/>
    <mergeCell ref="M15:M16"/>
    <mergeCell ref="B19:D19"/>
    <mergeCell ref="L23:L24"/>
    <mergeCell ref="N17:N18"/>
    <mergeCell ref="M33:M34"/>
    <mergeCell ref="N33:N34"/>
    <mergeCell ref="B15:D15"/>
    <mergeCell ref="B16:D16"/>
    <mergeCell ref="L11:L12"/>
    <mergeCell ref="E17:F17"/>
    <mergeCell ref="L29:L30"/>
    <mergeCell ref="A17:A18"/>
    <mergeCell ref="B17:D17"/>
    <mergeCell ref="B13:D13"/>
    <mergeCell ref="B14:D14"/>
    <mergeCell ref="E13:F13"/>
    <mergeCell ref="N13:N14"/>
    <mergeCell ref="M13:M14"/>
    <mergeCell ref="A13:A14"/>
    <mergeCell ref="B10:F10"/>
    <mergeCell ref="O26:O30"/>
    <mergeCell ref="O16:O18"/>
    <mergeCell ref="O12:O14"/>
    <mergeCell ref="O9:O11"/>
    <mergeCell ref="N11:N12"/>
    <mergeCell ref="L13:L14"/>
    <mergeCell ref="L17:L18"/>
    <mergeCell ref="M17:M18"/>
    <mergeCell ref="L10:M10"/>
    <mergeCell ref="O19:O21"/>
    <mergeCell ref="L19:L20"/>
    <mergeCell ref="L21:L22"/>
    <mergeCell ref="O37:O39"/>
    <mergeCell ref="O23:O25"/>
    <mergeCell ref="B24:D24"/>
    <mergeCell ref="B25:D25"/>
    <mergeCell ref="B26:D26"/>
    <mergeCell ref="O32:O34"/>
    <mergeCell ref="B33:D33"/>
    <mergeCell ref="E38:F38"/>
    <mergeCell ref="A105:B105"/>
    <mergeCell ref="G52:H52"/>
    <mergeCell ref="A45:B45"/>
    <mergeCell ref="I50:N50"/>
    <mergeCell ref="A50:H50"/>
    <mergeCell ref="M37:M38"/>
    <mergeCell ref="L39:L40"/>
    <mergeCell ref="B34:D34"/>
    <mergeCell ref="L31:L32"/>
    <mergeCell ref="A104:B104"/>
    <mergeCell ref="E39:F39"/>
    <mergeCell ref="B40:D40"/>
    <mergeCell ref="B37:D37"/>
    <mergeCell ref="L37:L38"/>
    <mergeCell ref="O41:O47"/>
    <mergeCell ref="N37:N38"/>
    <mergeCell ref="B38:D38"/>
    <mergeCell ref="A37:A38"/>
    <mergeCell ref="E40:F40"/>
    <mergeCell ref="E37:F37"/>
    <mergeCell ref="M51:N51"/>
    <mergeCell ref="A48:B48"/>
    <mergeCell ref="A106:B106"/>
    <mergeCell ref="B39:D39"/>
    <mergeCell ref="N39:N40"/>
    <mergeCell ref="A101:B101"/>
    <mergeCell ref="A102:B102"/>
    <mergeCell ref="M52:N52"/>
    <mergeCell ref="A52:F52"/>
    <mergeCell ref="A51:F51"/>
    <mergeCell ref="A47:B47"/>
    <mergeCell ref="I52:L52"/>
    <mergeCell ref="A44:B44"/>
    <mergeCell ref="A42:B42"/>
    <mergeCell ref="A39:A40"/>
    <mergeCell ref="A41:D41"/>
    <mergeCell ref="A103:B103"/>
    <mergeCell ref="A46:B46"/>
    <mergeCell ref="M39:M40"/>
    <mergeCell ref="A100:B100"/>
  </mergeCells>
  <dataValidations count="1">
    <dataValidation type="list" allowBlank="1" showInputMessage="1" showErrorMessage="1" sqref="H13:H40">
      <formula1>Chartfields!$B$7:$B$29</formula1>
    </dataValidation>
  </dataValidations>
  <printOptions/>
  <pageMargins left="0.43" right="0.29" top="0.48" bottom="0.44" header="0.3" footer="0.24"/>
  <pageSetup fitToHeight="1" fitToWidth="1" horizontalDpi="600" verticalDpi="600" orientation="landscape" scale="68"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1"/>
  <sheetViews>
    <sheetView workbookViewId="0" topLeftCell="A4">
      <selection activeCell="B4" sqref="B4"/>
    </sheetView>
  </sheetViews>
  <sheetFormatPr defaultColWidth="9.00390625" defaultRowHeight="23.25"/>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106"/>
  <sheetViews>
    <sheetView workbookViewId="0" topLeftCell="B4">
      <selection activeCell="B15" sqref="B15:D15"/>
    </sheetView>
  </sheetViews>
  <sheetFormatPr defaultColWidth="9.375" defaultRowHeight="23.25"/>
  <cols>
    <col min="1" max="1" width="10.875" style="0" customWidth="1"/>
    <col min="2" max="2" width="3.375" style="0" customWidth="1"/>
    <col min="3" max="3" width="13.375" style="0" customWidth="1"/>
    <col min="4" max="4" width="19.375" style="0" customWidth="1"/>
    <col min="5" max="5" width="15.375" style="0" customWidth="1"/>
    <col min="6" max="6" width="14.875" style="0" customWidth="1"/>
    <col min="7" max="7" width="13.125" style="0" customWidth="1"/>
    <col min="8" max="8" width="23.125" style="0" customWidth="1"/>
    <col min="9" max="11" width="17.875" style="0" customWidth="1"/>
    <col min="12" max="12" width="11.375" style="0" customWidth="1"/>
    <col min="13" max="14" width="17.875" style="0" customWidth="1"/>
    <col min="15" max="15" width="1.625" style="0" customWidth="1"/>
    <col min="17" max="17" width="7.375" style="0" customWidth="1"/>
    <col min="18" max="18" width="8.375" style="0" customWidth="1"/>
    <col min="19" max="19" width="5.625" style="0" customWidth="1"/>
    <col min="20" max="20" width="11.625" style="0" customWidth="1"/>
  </cols>
  <sheetData>
    <row r="1" spans="3:15" s="11" customFormat="1" ht="16.5" customHeight="1">
      <c r="C1" s="203" t="s">
        <v>10</v>
      </c>
      <c r="D1" s="203"/>
      <c r="E1" s="12"/>
      <c r="F1"/>
      <c r="G1" s="249" t="s">
        <v>92</v>
      </c>
      <c r="H1" s="250"/>
      <c r="I1" s="55">
        <f>+'Travel Voucher Page 1'!I1</f>
        <v>0</v>
      </c>
      <c r="J1" s="13"/>
      <c r="K1" s="234" t="s">
        <v>143</v>
      </c>
      <c r="L1" s="235"/>
      <c r="M1" s="14"/>
      <c r="N1" s="15"/>
      <c r="O1" s="16"/>
    </row>
    <row r="2" spans="3:15" s="11" customFormat="1" ht="17.25" customHeight="1">
      <c r="C2" s="204" t="s">
        <v>147</v>
      </c>
      <c r="D2" s="205"/>
      <c r="E2" s="205"/>
      <c r="F2" s="301">
        <f>+'Travel Voucher Page 1'!F2:F4</f>
        <v>0</v>
      </c>
      <c r="G2" s="288">
        <f>+'Travel Voucher Page 1'!G2:H2</f>
        <v>0</v>
      </c>
      <c r="H2" s="289"/>
      <c r="I2" s="289"/>
      <c r="J2" s="290"/>
      <c r="K2" s="297">
        <f>+'Travel Voucher Page 1'!K2:L2</f>
        <v>0</v>
      </c>
      <c r="L2" s="298"/>
      <c r="M2" s="17"/>
      <c r="N2" s="18"/>
      <c r="O2" s="19"/>
    </row>
    <row r="3" spans="3:15" s="11" customFormat="1" ht="12.95" customHeight="1">
      <c r="C3" s="204" t="s">
        <v>148</v>
      </c>
      <c r="D3" s="205"/>
      <c r="E3" s="205"/>
      <c r="F3" s="301"/>
      <c r="G3" s="281" t="s">
        <v>11</v>
      </c>
      <c r="H3" s="239"/>
      <c r="I3" s="240"/>
      <c r="J3" s="20" t="s">
        <v>13</v>
      </c>
      <c r="K3" s="244" t="s">
        <v>16</v>
      </c>
      <c r="L3" s="245"/>
      <c r="M3" s="245"/>
      <c r="N3" s="246"/>
      <c r="O3" s="21"/>
    </row>
    <row r="4" spans="3:15" s="11" customFormat="1" ht="17.25" customHeight="1">
      <c r="C4" s="204" t="s">
        <v>138</v>
      </c>
      <c r="D4" s="205"/>
      <c r="E4" s="205"/>
      <c r="F4" s="301"/>
      <c r="G4" s="282">
        <f>+'Travel Voucher Page 1'!G4:I4</f>
        <v>0</v>
      </c>
      <c r="H4" s="283"/>
      <c r="I4" s="284"/>
      <c r="J4" s="85">
        <f>+'Travel Voucher Page 1'!J4</f>
        <v>0</v>
      </c>
      <c r="K4" s="285">
        <f>+'Travel Voucher Page 1'!K4:N4</f>
        <v>0</v>
      </c>
      <c r="L4" s="286"/>
      <c r="M4" s="286"/>
      <c r="N4" s="287"/>
      <c r="O4"/>
    </row>
    <row r="5" spans="7:16" s="11" customFormat="1" ht="6.75" customHeight="1">
      <c r="G5" s="1"/>
      <c r="H5" s="22"/>
      <c r="I5" s="22"/>
      <c r="J5" s="22"/>
      <c r="K5" s="22"/>
      <c r="L5" s="22"/>
      <c r="M5" s="22"/>
      <c r="N5" s="22"/>
      <c r="P5" s="23"/>
    </row>
    <row r="6" spans="1:15" s="11" customFormat="1" ht="14.1" customHeight="1">
      <c r="A6" s="206" t="s">
        <v>142</v>
      </c>
      <c r="B6" s="207"/>
      <c r="C6" s="207"/>
      <c r="D6" s="207"/>
      <c r="E6" s="207"/>
      <c r="F6" s="208"/>
      <c r="G6" s="299" t="s">
        <v>0</v>
      </c>
      <c r="H6" s="254"/>
      <c r="I6" s="254"/>
      <c r="J6" s="300"/>
      <c r="K6" s="253" t="s">
        <v>70</v>
      </c>
      <c r="L6" s="208"/>
      <c r="M6" s="253" t="s">
        <v>93</v>
      </c>
      <c r="N6" s="208"/>
      <c r="O6" s="21"/>
    </row>
    <row r="7" spans="1:15" s="11" customFormat="1" ht="14.1" customHeight="1">
      <c r="A7" s="294">
        <f>+'Travel Voucher Page 1'!A7:F7</f>
        <v>0</v>
      </c>
      <c r="B7" s="295"/>
      <c r="C7" s="295"/>
      <c r="D7" s="295"/>
      <c r="E7" s="295"/>
      <c r="F7" s="296"/>
      <c r="G7" s="269">
        <f>+'Travel Voucher Page 1'!G7:J7</f>
        <v>0</v>
      </c>
      <c r="H7" s="270"/>
      <c r="I7" s="270"/>
      <c r="J7" s="271"/>
      <c r="K7" s="266">
        <f>+'Travel Voucher Page 1'!K7:L7</f>
        <v>0</v>
      </c>
      <c r="L7" s="267"/>
      <c r="M7" s="266">
        <f>+'Travel Voucher Page 1'!M7:N7</f>
        <v>0</v>
      </c>
      <c r="N7" s="268"/>
      <c r="O7" s="24"/>
    </row>
    <row r="8" spans="1:14" s="11" customFormat="1" ht="14.1" customHeight="1">
      <c r="A8" s="302">
        <f>+'Travel Voucher Page 1'!A8:C8</f>
        <v>0</v>
      </c>
      <c r="B8" s="303"/>
      <c r="C8" s="303"/>
      <c r="D8" s="303">
        <f>+'Travel Voucher Page 1'!D8:F8</f>
        <v>0</v>
      </c>
      <c r="E8" s="304"/>
      <c r="F8" s="305"/>
      <c r="G8" s="291">
        <f>+'Travel Voucher Page 1'!G8:J8</f>
        <v>0</v>
      </c>
      <c r="H8" s="292"/>
      <c r="I8" s="292"/>
      <c r="J8" s="293"/>
      <c r="K8" s="220"/>
      <c r="L8" s="221"/>
      <c r="M8" s="220"/>
      <c r="N8" s="221"/>
    </row>
    <row r="9" spans="1:15" s="11" customFormat="1" ht="14.1" customHeight="1">
      <c r="A9" s="190"/>
      <c r="B9" s="190"/>
      <c r="C9" s="190"/>
      <c r="D9" s="190"/>
      <c r="E9" s="190"/>
      <c r="F9" s="190"/>
      <c r="G9" s="190"/>
      <c r="H9" s="190"/>
      <c r="I9" s="190"/>
      <c r="J9" s="190"/>
      <c r="K9" s="190"/>
      <c r="L9" s="190"/>
      <c r="M9" s="190"/>
      <c r="N9" s="190"/>
      <c r="O9" s="182"/>
    </row>
    <row r="10" spans="1:15" s="11" customFormat="1" ht="14.1" customHeight="1">
      <c r="A10" s="25">
        <f>+'Travel Voucher Page 1'!A10</f>
        <v>0</v>
      </c>
      <c r="B10" s="188" t="s">
        <v>1</v>
      </c>
      <c r="C10" s="189"/>
      <c r="D10" s="189"/>
      <c r="E10" s="189"/>
      <c r="F10" s="201"/>
      <c r="G10" s="272" t="s">
        <v>3</v>
      </c>
      <c r="H10" s="214" t="s">
        <v>17</v>
      </c>
      <c r="I10" s="215"/>
      <c r="J10" s="216"/>
      <c r="K10" s="27"/>
      <c r="L10" s="188" t="s">
        <v>87</v>
      </c>
      <c r="M10" s="189"/>
      <c r="N10" s="95">
        <f>+'Travel Voucher Page 1'!N10</f>
        <v>0.001</v>
      </c>
      <c r="O10" s="182"/>
    </row>
    <row r="11" spans="1:15" s="11" customFormat="1" ht="14.1" customHeight="1">
      <c r="A11" s="26" t="s">
        <v>2</v>
      </c>
      <c r="B11" s="209"/>
      <c r="C11" s="210"/>
      <c r="D11" s="217"/>
      <c r="E11" s="209"/>
      <c r="F11" s="217"/>
      <c r="G11" s="273"/>
      <c r="H11" s="29"/>
      <c r="I11" s="25" t="s">
        <v>94</v>
      </c>
      <c r="J11" s="25" t="s">
        <v>68</v>
      </c>
      <c r="K11" s="131" t="s">
        <v>136</v>
      </c>
      <c r="L11" s="191" t="s">
        <v>19</v>
      </c>
      <c r="M11" s="30" t="s">
        <v>89</v>
      </c>
      <c r="N11" s="184" t="s">
        <v>18</v>
      </c>
      <c r="O11" s="182"/>
    </row>
    <row r="12" spans="1:15" s="11" customFormat="1" ht="14.1" customHeight="1" thickBot="1">
      <c r="A12" s="28" t="s">
        <v>5</v>
      </c>
      <c r="B12" s="211" t="s">
        <v>6</v>
      </c>
      <c r="C12" s="212"/>
      <c r="D12" s="213"/>
      <c r="E12" s="218" t="s">
        <v>7</v>
      </c>
      <c r="F12" s="219"/>
      <c r="G12" s="96" t="s">
        <v>4</v>
      </c>
      <c r="H12" s="100" t="s">
        <v>12</v>
      </c>
      <c r="I12" s="96" t="s">
        <v>95</v>
      </c>
      <c r="J12" s="97" t="s">
        <v>69</v>
      </c>
      <c r="K12" s="31" t="s">
        <v>91</v>
      </c>
      <c r="L12" s="192"/>
      <c r="M12" s="78" t="s">
        <v>128</v>
      </c>
      <c r="N12" s="185"/>
      <c r="O12" s="170"/>
    </row>
    <row r="13" spans="1:16" s="11" customFormat="1" ht="15.95" customHeight="1" thickTop="1">
      <c r="A13" s="274"/>
      <c r="B13" s="276" t="s">
        <v>115</v>
      </c>
      <c r="C13" s="277"/>
      <c r="D13" s="278"/>
      <c r="E13" s="276"/>
      <c r="F13" s="278"/>
      <c r="G13" s="101"/>
      <c r="H13" s="102"/>
      <c r="I13" s="102"/>
      <c r="J13" s="103"/>
      <c r="K13" s="33">
        <f>+'Travel Voucher Page 1'!K43</f>
        <v>0</v>
      </c>
      <c r="L13" s="279">
        <f>+'Travel Voucher Page 1'!L43</f>
        <v>0</v>
      </c>
      <c r="M13" s="199">
        <f>+'Travel Voucher Page 1'!M43</f>
        <v>0</v>
      </c>
      <c r="N13" s="197">
        <f>+'Travel Voucher Page 1'!N43</f>
        <v>0</v>
      </c>
      <c r="O13" s="170"/>
      <c r="P13" s="34"/>
    </row>
    <row r="14" spans="1:16" s="11" customFormat="1" ht="15.95" customHeight="1" thickBot="1">
      <c r="A14" s="275"/>
      <c r="B14" s="263"/>
      <c r="C14" s="264"/>
      <c r="D14" s="265"/>
      <c r="E14" s="263"/>
      <c r="F14" s="265"/>
      <c r="G14" s="104"/>
      <c r="H14" s="105"/>
      <c r="I14" s="105"/>
      <c r="J14" s="106"/>
      <c r="K14" s="35"/>
      <c r="L14" s="280"/>
      <c r="M14" s="168"/>
      <c r="N14" s="150"/>
      <c r="O14" s="170"/>
      <c r="P14" s="34"/>
    </row>
    <row r="15" spans="1:16" s="11" customFormat="1" ht="15.95" customHeight="1" thickTop="1">
      <c r="A15" s="259"/>
      <c r="B15" s="140"/>
      <c r="C15" s="147"/>
      <c r="D15" s="141"/>
      <c r="E15" s="140"/>
      <c r="F15" s="141"/>
      <c r="G15" s="5"/>
      <c r="H15" s="6"/>
      <c r="I15" s="83"/>
      <c r="J15" s="126"/>
      <c r="K15" s="7"/>
      <c r="L15" s="177"/>
      <c r="M15" s="167">
        <f>ROUND(+L15*$N$10,2)</f>
        <v>0</v>
      </c>
      <c r="N15" s="149">
        <f>+K15+K16+M15</f>
        <v>0</v>
      </c>
      <c r="O15" s="32"/>
      <c r="P15" s="34"/>
    </row>
    <row r="16" spans="1:16" s="11" customFormat="1" ht="15.95" customHeight="1" thickBot="1">
      <c r="A16" s="137"/>
      <c r="B16" s="171"/>
      <c r="C16" s="258"/>
      <c r="D16" s="172"/>
      <c r="E16" s="171"/>
      <c r="F16" s="172"/>
      <c r="G16" s="98"/>
      <c r="H16" s="6"/>
      <c r="I16" s="99"/>
      <c r="J16" s="125"/>
      <c r="K16" s="4"/>
      <c r="L16" s="178"/>
      <c r="M16" s="168"/>
      <c r="N16" s="150"/>
      <c r="O16" s="170"/>
      <c r="P16" s="34"/>
    </row>
    <row r="17" spans="1:16" s="11" customFormat="1" ht="15.95" customHeight="1" thickTop="1">
      <c r="A17" s="259"/>
      <c r="B17" s="140"/>
      <c r="C17" s="147"/>
      <c r="D17" s="141"/>
      <c r="E17" s="140"/>
      <c r="F17" s="141"/>
      <c r="G17" s="5"/>
      <c r="H17" s="6"/>
      <c r="I17" s="83"/>
      <c r="J17" s="126"/>
      <c r="K17" s="7"/>
      <c r="L17" s="177"/>
      <c r="M17" s="167">
        <f>ROUND(+L17*$N$10,2)</f>
        <v>0</v>
      </c>
      <c r="N17" s="149">
        <f>+K17+K18+M17</f>
        <v>0</v>
      </c>
      <c r="O17" s="170"/>
      <c r="P17" s="34"/>
    </row>
    <row r="18" spans="1:16" s="11" customFormat="1" ht="15.95" customHeight="1" thickBot="1">
      <c r="A18" s="137"/>
      <c r="B18" s="171"/>
      <c r="C18" s="258"/>
      <c r="D18" s="172"/>
      <c r="E18" s="171"/>
      <c r="F18" s="172"/>
      <c r="G18" s="98"/>
      <c r="H18" s="84"/>
      <c r="I18" s="99"/>
      <c r="J18" s="127"/>
      <c r="K18" s="8"/>
      <c r="L18" s="178"/>
      <c r="M18" s="168"/>
      <c r="N18" s="150"/>
      <c r="O18" s="170"/>
      <c r="P18" s="34"/>
    </row>
    <row r="19" spans="1:16" s="11" customFormat="1" ht="15.95" customHeight="1" thickTop="1">
      <c r="A19" s="259"/>
      <c r="B19" s="140"/>
      <c r="C19" s="147"/>
      <c r="D19" s="141"/>
      <c r="E19" s="140"/>
      <c r="F19" s="141"/>
      <c r="G19" s="5"/>
      <c r="H19" s="6"/>
      <c r="I19" s="83"/>
      <c r="J19" s="128"/>
      <c r="K19" s="7"/>
      <c r="L19" s="177"/>
      <c r="M19" s="167">
        <f>ROUND(+L19*$N$10,2)</f>
        <v>0</v>
      </c>
      <c r="N19" s="149">
        <f>+K19+K20+M19</f>
        <v>0</v>
      </c>
      <c r="O19" s="170"/>
      <c r="P19" s="34"/>
    </row>
    <row r="20" spans="1:16" s="11" customFormat="1" ht="15.95" customHeight="1" thickBot="1">
      <c r="A20" s="137"/>
      <c r="B20" s="171"/>
      <c r="C20" s="258"/>
      <c r="D20" s="172"/>
      <c r="E20" s="171"/>
      <c r="F20" s="172"/>
      <c r="G20" s="98"/>
      <c r="H20" s="84"/>
      <c r="I20" s="99"/>
      <c r="J20" s="125"/>
      <c r="K20" s="8"/>
      <c r="L20" s="178"/>
      <c r="M20" s="168"/>
      <c r="N20" s="150"/>
      <c r="O20" s="170"/>
      <c r="P20" s="34"/>
    </row>
    <row r="21" spans="1:16" s="11" customFormat="1" ht="15.95" customHeight="1" thickTop="1">
      <c r="A21" s="259"/>
      <c r="B21" s="140"/>
      <c r="C21" s="147"/>
      <c r="D21" s="141"/>
      <c r="E21" s="140"/>
      <c r="F21" s="141"/>
      <c r="G21" s="5"/>
      <c r="H21" s="6"/>
      <c r="I21" s="83"/>
      <c r="J21" s="126"/>
      <c r="K21" s="7"/>
      <c r="L21" s="177"/>
      <c r="M21" s="167">
        <f>ROUND(+L21*$N$10,2)</f>
        <v>0</v>
      </c>
      <c r="N21" s="149">
        <f>+K21+K22+M21</f>
        <v>0</v>
      </c>
      <c r="O21" s="170"/>
      <c r="P21" s="34"/>
    </row>
    <row r="22" spans="1:16" s="11" customFormat="1" ht="15.95" customHeight="1" thickBot="1">
      <c r="A22" s="137"/>
      <c r="B22" s="171"/>
      <c r="C22" s="258"/>
      <c r="D22" s="172"/>
      <c r="E22" s="171"/>
      <c r="F22" s="172"/>
      <c r="G22" s="98"/>
      <c r="H22" s="84"/>
      <c r="I22" s="99"/>
      <c r="J22" s="127"/>
      <c r="K22" s="8"/>
      <c r="L22" s="178"/>
      <c r="M22" s="168"/>
      <c r="N22" s="150"/>
      <c r="O22" s="32"/>
      <c r="P22" s="34"/>
    </row>
    <row r="23" spans="1:16" s="11" customFormat="1" ht="15.95" customHeight="1" thickTop="1">
      <c r="A23" s="259"/>
      <c r="B23" s="140"/>
      <c r="C23" s="147"/>
      <c r="D23" s="141"/>
      <c r="E23" s="140"/>
      <c r="F23" s="141"/>
      <c r="G23" s="5"/>
      <c r="H23" s="6"/>
      <c r="I23" s="83"/>
      <c r="J23" s="126"/>
      <c r="K23" s="7"/>
      <c r="L23" s="177"/>
      <c r="M23" s="167">
        <f>ROUND(+L23*$N$10,2)</f>
        <v>0</v>
      </c>
      <c r="N23" s="149">
        <f>+K23+K24+M23</f>
        <v>0</v>
      </c>
      <c r="O23" s="170"/>
      <c r="P23" s="34"/>
    </row>
    <row r="24" spans="1:16" s="11" customFormat="1" ht="15.95" customHeight="1" thickBot="1">
      <c r="A24" s="137"/>
      <c r="B24" s="171"/>
      <c r="C24" s="258"/>
      <c r="D24" s="172"/>
      <c r="E24" s="171"/>
      <c r="F24" s="172"/>
      <c r="G24" s="98"/>
      <c r="H24" s="84"/>
      <c r="I24" s="99"/>
      <c r="J24" s="127"/>
      <c r="K24" s="8"/>
      <c r="L24" s="178"/>
      <c r="M24" s="168"/>
      <c r="N24" s="150"/>
      <c r="O24" s="170"/>
      <c r="P24" s="34"/>
    </row>
    <row r="25" spans="1:16" s="11" customFormat="1" ht="15.95" customHeight="1" thickTop="1">
      <c r="A25" s="259"/>
      <c r="B25" s="140"/>
      <c r="C25" s="147"/>
      <c r="D25" s="141"/>
      <c r="E25" s="140"/>
      <c r="F25" s="141"/>
      <c r="G25" s="5"/>
      <c r="H25" s="6"/>
      <c r="I25" s="83"/>
      <c r="J25" s="126"/>
      <c r="K25" s="7"/>
      <c r="L25" s="177"/>
      <c r="M25" s="167">
        <f>ROUND(+L25*$N$10,2)</f>
        <v>0</v>
      </c>
      <c r="N25" s="149">
        <f>+K25+K26+M25</f>
        <v>0</v>
      </c>
      <c r="O25" s="170"/>
      <c r="P25" s="34"/>
    </row>
    <row r="26" spans="1:16" s="11" customFormat="1" ht="15.95" customHeight="1" thickBot="1">
      <c r="A26" s="137"/>
      <c r="B26" s="171"/>
      <c r="C26" s="258"/>
      <c r="D26" s="172"/>
      <c r="E26" s="171"/>
      <c r="F26" s="172"/>
      <c r="G26" s="98"/>
      <c r="H26" s="84"/>
      <c r="I26" s="99"/>
      <c r="J26" s="127"/>
      <c r="K26" s="8"/>
      <c r="L26" s="178"/>
      <c r="M26" s="168"/>
      <c r="N26" s="150"/>
      <c r="O26" s="170"/>
      <c r="P26" s="34"/>
    </row>
    <row r="27" spans="1:16" s="11" customFormat="1" ht="15.95" customHeight="1" thickTop="1">
      <c r="A27" s="259"/>
      <c r="B27" s="140"/>
      <c r="C27" s="147"/>
      <c r="D27" s="141"/>
      <c r="E27" s="140"/>
      <c r="F27" s="141"/>
      <c r="G27" s="5"/>
      <c r="H27" s="6"/>
      <c r="I27" s="83"/>
      <c r="J27" s="126"/>
      <c r="K27" s="7"/>
      <c r="L27" s="177"/>
      <c r="M27" s="167">
        <f>ROUND(+L27*$N$10,2)</f>
        <v>0</v>
      </c>
      <c r="N27" s="149">
        <f>+K27+K28+M27</f>
        <v>0</v>
      </c>
      <c r="O27" s="170"/>
      <c r="P27" s="34"/>
    </row>
    <row r="28" spans="1:16" s="11" customFormat="1" ht="15.95" customHeight="1" thickBot="1">
      <c r="A28" s="137"/>
      <c r="B28" s="171"/>
      <c r="C28" s="258"/>
      <c r="D28" s="172"/>
      <c r="E28" s="171"/>
      <c r="F28" s="172"/>
      <c r="G28" s="98"/>
      <c r="H28" s="84"/>
      <c r="I28" s="99"/>
      <c r="J28" s="127"/>
      <c r="K28" s="8"/>
      <c r="L28" s="178"/>
      <c r="M28" s="168"/>
      <c r="N28" s="150"/>
      <c r="O28" s="170"/>
      <c r="P28" s="34"/>
    </row>
    <row r="29" spans="1:16" s="11" customFormat="1" ht="15.95" customHeight="1" thickTop="1">
      <c r="A29" s="259"/>
      <c r="B29" s="140"/>
      <c r="C29" s="147"/>
      <c r="D29" s="141"/>
      <c r="E29" s="140"/>
      <c r="F29" s="141"/>
      <c r="G29" s="5"/>
      <c r="H29" s="6"/>
      <c r="I29" s="83"/>
      <c r="J29" s="126"/>
      <c r="K29" s="7"/>
      <c r="L29" s="177"/>
      <c r="M29" s="167">
        <f>ROUND(+L29*$N$10,2)</f>
        <v>0</v>
      </c>
      <c r="N29" s="149">
        <f>+K29+K30+M29</f>
        <v>0</v>
      </c>
      <c r="O29" s="170"/>
      <c r="P29" s="34"/>
    </row>
    <row r="30" spans="1:16" s="11" customFormat="1" ht="15.95" customHeight="1" thickBot="1">
      <c r="A30" s="137"/>
      <c r="B30" s="171"/>
      <c r="C30" s="258"/>
      <c r="D30" s="172"/>
      <c r="E30" s="171"/>
      <c r="F30" s="172"/>
      <c r="G30" s="98"/>
      <c r="H30" s="84"/>
      <c r="I30" s="99"/>
      <c r="J30" s="127"/>
      <c r="K30" s="8"/>
      <c r="L30" s="178"/>
      <c r="M30" s="168"/>
      <c r="N30" s="150"/>
      <c r="O30" s="170"/>
      <c r="P30" s="34"/>
    </row>
    <row r="31" spans="1:16" s="11" customFormat="1" ht="15.95" customHeight="1" thickTop="1">
      <c r="A31" s="259"/>
      <c r="B31" s="140"/>
      <c r="C31" s="147"/>
      <c r="D31" s="141"/>
      <c r="E31" s="140"/>
      <c r="F31" s="141"/>
      <c r="G31" s="5"/>
      <c r="H31" s="6"/>
      <c r="I31" s="83"/>
      <c r="J31" s="126"/>
      <c r="K31" s="7"/>
      <c r="L31" s="177"/>
      <c r="M31" s="167">
        <f>ROUND(+L31*$N$10,2)</f>
        <v>0</v>
      </c>
      <c r="N31" s="149">
        <f>+K31+K32+M31</f>
        <v>0</v>
      </c>
      <c r="O31" s="32"/>
      <c r="P31" s="34"/>
    </row>
    <row r="32" spans="1:16" s="11" customFormat="1" ht="15.95" customHeight="1" thickBot="1">
      <c r="A32" s="137"/>
      <c r="B32" s="171"/>
      <c r="C32" s="258"/>
      <c r="D32" s="172"/>
      <c r="E32" s="171"/>
      <c r="F32" s="172"/>
      <c r="G32" s="98"/>
      <c r="H32" s="84"/>
      <c r="I32" s="99"/>
      <c r="J32" s="127"/>
      <c r="K32" s="8"/>
      <c r="L32" s="178"/>
      <c r="M32" s="168"/>
      <c r="N32" s="150"/>
      <c r="O32" s="170"/>
      <c r="P32" s="34"/>
    </row>
    <row r="33" spans="1:16" s="11" customFormat="1" ht="15.95" customHeight="1" thickTop="1">
      <c r="A33" s="259"/>
      <c r="B33" s="140"/>
      <c r="C33" s="147"/>
      <c r="D33" s="141"/>
      <c r="E33" s="140"/>
      <c r="F33" s="141"/>
      <c r="G33" s="5"/>
      <c r="H33" s="6"/>
      <c r="I33" s="83"/>
      <c r="J33" s="126"/>
      <c r="K33" s="7"/>
      <c r="L33" s="177"/>
      <c r="M33" s="167">
        <f>ROUND(+L33*$N$10,2)</f>
        <v>0</v>
      </c>
      <c r="N33" s="149">
        <f>+K33+K34+M33</f>
        <v>0</v>
      </c>
      <c r="O33" s="170"/>
      <c r="P33" s="34"/>
    </row>
    <row r="34" spans="1:16" s="11" customFormat="1" ht="15.95" customHeight="1" thickBot="1">
      <c r="A34" s="137"/>
      <c r="B34" s="171"/>
      <c r="C34" s="258"/>
      <c r="D34" s="172"/>
      <c r="E34" s="171"/>
      <c r="F34" s="172"/>
      <c r="G34" s="98"/>
      <c r="H34" s="84"/>
      <c r="I34" s="99"/>
      <c r="J34" s="127"/>
      <c r="K34" s="8"/>
      <c r="L34" s="178"/>
      <c r="M34" s="168"/>
      <c r="N34" s="150"/>
      <c r="O34" s="170"/>
      <c r="P34" s="34"/>
    </row>
    <row r="35" spans="1:16" s="11" customFormat="1" ht="15.95" customHeight="1" thickTop="1">
      <c r="A35" s="259"/>
      <c r="B35" s="140"/>
      <c r="C35" s="147"/>
      <c r="D35" s="141"/>
      <c r="E35" s="140"/>
      <c r="F35" s="141"/>
      <c r="G35" s="5"/>
      <c r="H35" s="6"/>
      <c r="I35" s="83"/>
      <c r="J35" s="126"/>
      <c r="K35" s="7"/>
      <c r="L35" s="177"/>
      <c r="M35" s="167">
        <f>ROUND(+L35*$N$10,2)</f>
        <v>0</v>
      </c>
      <c r="N35" s="149">
        <f>+K35+K36+M35</f>
        <v>0</v>
      </c>
      <c r="O35" s="32"/>
      <c r="P35" s="34"/>
    </row>
    <row r="36" spans="1:16" s="11" customFormat="1" ht="15.95" customHeight="1" thickBot="1">
      <c r="A36" s="137"/>
      <c r="B36" s="171"/>
      <c r="C36" s="258"/>
      <c r="D36" s="172"/>
      <c r="E36" s="171"/>
      <c r="F36" s="172"/>
      <c r="G36" s="98"/>
      <c r="H36" s="84"/>
      <c r="I36" s="99"/>
      <c r="J36" s="127"/>
      <c r="K36" s="8"/>
      <c r="L36" s="178"/>
      <c r="M36" s="168"/>
      <c r="N36" s="150"/>
      <c r="O36" s="32"/>
      <c r="P36" s="34"/>
    </row>
    <row r="37" spans="1:16" s="11" customFormat="1" ht="15.95" customHeight="1" thickTop="1">
      <c r="A37" s="259"/>
      <c r="B37" s="140"/>
      <c r="C37" s="147"/>
      <c r="D37" s="141"/>
      <c r="E37" s="140"/>
      <c r="F37" s="141"/>
      <c r="G37" s="5"/>
      <c r="H37" s="6"/>
      <c r="I37" s="83"/>
      <c r="J37" s="126"/>
      <c r="K37" s="7"/>
      <c r="L37" s="177"/>
      <c r="M37" s="167">
        <f>ROUND(+L37*$N$10,2)</f>
        <v>0</v>
      </c>
      <c r="N37" s="149">
        <f>+K37+K38+M37</f>
        <v>0</v>
      </c>
      <c r="O37" s="170"/>
      <c r="P37" s="34"/>
    </row>
    <row r="38" spans="1:16" s="11" customFormat="1" ht="15.95" customHeight="1" thickBot="1">
      <c r="A38" s="137"/>
      <c r="B38" s="171"/>
      <c r="C38" s="258"/>
      <c r="D38" s="172"/>
      <c r="E38" s="171"/>
      <c r="F38" s="172"/>
      <c r="G38" s="98"/>
      <c r="H38" s="84"/>
      <c r="I38" s="99"/>
      <c r="J38" s="127"/>
      <c r="K38" s="8"/>
      <c r="L38" s="178"/>
      <c r="M38" s="168"/>
      <c r="N38" s="150"/>
      <c r="O38" s="170"/>
      <c r="P38" s="34"/>
    </row>
    <row r="39" spans="1:16" s="11" customFormat="1" ht="15.95" customHeight="1" thickTop="1">
      <c r="A39" s="259"/>
      <c r="B39" s="140"/>
      <c r="C39" s="147"/>
      <c r="D39" s="141"/>
      <c r="E39" s="140"/>
      <c r="F39" s="141"/>
      <c r="G39" s="5"/>
      <c r="H39" s="6"/>
      <c r="I39" s="83"/>
      <c r="J39" s="126"/>
      <c r="K39" s="7"/>
      <c r="L39" s="177"/>
      <c r="M39" s="167">
        <f>ROUND(+L39*$N$10,2)</f>
        <v>0</v>
      </c>
      <c r="N39" s="149">
        <f>+K39+K40+M39</f>
        <v>0</v>
      </c>
      <c r="O39" s="170"/>
      <c r="P39" s="34"/>
    </row>
    <row r="40" spans="1:16" s="11" customFormat="1" ht="15.95" customHeight="1">
      <c r="A40" s="164"/>
      <c r="B40" s="138"/>
      <c r="C40" s="260"/>
      <c r="D40" s="139"/>
      <c r="E40" s="138"/>
      <c r="F40" s="139"/>
      <c r="G40" s="111"/>
      <c r="H40" s="112"/>
      <c r="I40" s="113"/>
      <c r="J40" s="127"/>
      <c r="K40" s="8"/>
      <c r="L40" s="178"/>
      <c r="M40" s="168"/>
      <c r="N40" s="150"/>
      <c r="O40" s="32"/>
      <c r="P40" s="34"/>
    </row>
    <row r="41" spans="1:15" s="11" customFormat="1" ht="12.75" customHeight="1">
      <c r="A41" s="257" t="s">
        <v>90</v>
      </c>
      <c r="B41" s="166"/>
      <c r="C41" s="166"/>
      <c r="D41" s="166"/>
      <c r="E41" s="114"/>
      <c r="F41" s="115">
        <v>595560</v>
      </c>
      <c r="G41" s="116" t="str">
        <f>IF(+$N$44&gt;0,+E106,"")</f>
        <v/>
      </c>
      <c r="H41" s="115">
        <v>595195</v>
      </c>
      <c r="I41" s="117" t="str">
        <f>IF(+$N$44&gt;0,+I101,"")</f>
        <v/>
      </c>
      <c r="J41" s="108"/>
      <c r="K41" s="38"/>
      <c r="L41" s="38"/>
      <c r="M41" s="38"/>
      <c r="N41" s="80"/>
      <c r="O41" s="182"/>
    </row>
    <row r="42" spans="1:15" s="11" customFormat="1" ht="12.75" customHeight="1">
      <c r="A42" s="159">
        <v>541002</v>
      </c>
      <c r="B42" s="160"/>
      <c r="C42" s="107" t="str">
        <f>IF(+$N$44&gt;0,+C100,"")</f>
        <v/>
      </c>
      <c r="D42" s="1">
        <v>595192</v>
      </c>
      <c r="E42" s="107" t="str">
        <f>IF(+$N$44&gt;0,+C106,"")</f>
        <v/>
      </c>
      <c r="F42" s="1">
        <v>595570</v>
      </c>
      <c r="G42" s="107" t="str">
        <f>IF(+$N$44&gt;0,+G101,"")</f>
        <v/>
      </c>
      <c r="H42" s="1">
        <v>595580</v>
      </c>
      <c r="I42" s="118" t="str">
        <f>IF(+$N$44&gt;0,+I102,"")</f>
        <v/>
      </c>
      <c r="J42" s="109"/>
      <c r="K42" s="41"/>
      <c r="L42" s="41"/>
      <c r="M42" s="41"/>
      <c r="N42" s="43"/>
      <c r="O42" s="182"/>
    </row>
    <row r="43" spans="1:15" s="11" customFormat="1" ht="12.75" customHeight="1" hidden="1">
      <c r="A43" s="119"/>
      <c r="B43" s="1"/>
      <c r="C43" s="1"/>
      <c r="D43" s="1"/>
      <c r="E43" s="1"/>
      <c r="F43" s="1"/>
      <c r="G43" s="1"/>
      <c r="H43" s="1"/>
      <c r="I43" s="120"/>
      <c r="J43" s="109"/>
      <c r="K43" s="41">
        <f>IF((+I106)=SUM(K13:K40),SUM(K13:K40),"Enter Chartfield")</f>
        <v>0</v>
      </c>
      <c r="L43" s="42">
        <f>ROUND(SUM(L13:L40),2)</f>
        <v>0</v>
      </c>
      <c r="M43" s="41">
        <f>ROUND(SUM(M13:M39),2)</f>
        <v>0</v>
      </c>
      <c r="N43" s="44">
        <f>IF(ROUND(SUM(N13:N40),2)=(ROUND((K43+M43),2)),(K43+M43),"Does not balance")</f>
        <v>0</v>
      </c>
      <c r="O43" s="182"/>
    </row>
    <row r="44" spans="1:15" s="11" customFormat="1" ht="12.75" customHeight="1">
      <c r="A44" s="159">
        <v>595120</v>
      </c>
      <c r="B44" s="160"/>
      <c r="C44" s="107" t="str">
        <f>IF(+$N$44&gt;0,+C101,"")</f>
        <v/>
      </c>
      <c r="D44" s="1">
        <v>595194</v>
      </c>
      <c r="E44" s="107" t="str">
        <f>IF(+$N$44&gt;0,+E101,"")</f>
        <v/>
      </c>
      <c r="F44" s="1">
        <v>595575</v>
      </c>
      <c r="G44" s="107" t="str">
        <f>IF(+$N$44&gt;0,+G102,"")</f>
        <v/>
      </c>
      <c r="H44" s="1">
        <v>595590</v>
      </c>
      <c r="I44" s="118" t="str">
        <f>IF(+$N$44&gt;0,+I103,"")</f>
        <v/>
      </c>
      <c r="J44" s="109" t="s">
        <v>88</v>
      </c>
      <c r="K44" s="45">
        <f>IF(SUM($K$43:$N$43)=SUM('Travel Voucher Page 1'!$K$43:$N$43),0,(IF(SUM($K$43:$N$43)=SUM('Travel Voucher Page 3'!$K$43:$N$43),K43,0)))</f>
        <v>0</v>
      </c>
      <c r="L44" s="93">
        <f>IF(SUM($K$43:$N$43)=SUM('Travel Voucher Page 1'!$K$43:$N$43),0,(IF(SUM($K$43:$N$43)=SUM('Travel Voucher Page 3'!$K$43:$N$43),+L43,0)))</f>
        <v>0</v>
      </c>
      <c r="M44" s="45">
        <f>IF(SUM($K$43:$N$43)=SUM('Travel Voucher Page 1'!$K$43:$N$43),0,(IF(SUM($K$43:$N$43)=SUM('Travel Voucher Page 3'!$K$43:$N$43),+M43,0)))</f>
        <v>0</v>
      </c>
      <c r="N44" s="44">
        <f>IF(SUM($K$43:$N$43)=SUM('Travel Voucher Page 1'!$K$43:$N$43),0,(IF(SUM($K$43:$N$43)=SUM('Travel Voucher Page 3'!$K$43:$N$43),+N43,0)))</f>
        <v>0</v>
      </c>
      <c r="O44" s="182"/>
    </row>
    <row r="45" spans="1:15" s="11" customFormat="1" ht="12.75" customHeight="1">
      <c r="A45" s="159">
        <v>595130</v>
      </c>
      <c r="B45" s="160"/>
      <c r="C45" s="107" t="str">
        <f>IF(+$N$44&gt;0,+C102,"")</f>
        <v/>
      </c>
      <c r="D45" s="1">
        <v>595520</v>
      </c>
      <c r="E45" s="107" t="str">
        <f>IF(+$N$44&gt;0,+E102,"")</f>
        <v/>
      </c>
      <c r="F45" s="1">
        <v>595592</v>
      </c>
      <c r="G45" s="107" t="str">
        <f>IF(+$N$44&gt;0,+G103,"")</f>
        <v/>
      </c>
      <c r="H45" s="1">
        <v>599209</v>
      </c>
      <c r="I45" s="118" t="str">
        <f>IF(+$N$44&gt;0,+I104,"")</f>
        <v/>
      </c>
      <c r="J45" s="109"/>
      <c r="K45" s="46"/>
      <c r="L45" s="47"/>
      <c r="M45" s="46"/>
      <c r="N45" s="48"/>
      <c r="O45" s="182"/>
    </row>
    <row r="46" spans="1:15" s="11" customFormat="1" ht="12.75" customHeight="1">
      <c r="A46" s="159">
        <v>595140</v>
      </c>
      <c r="B46" s="160"/>
      <c r="C46" s="107" t="str">
        <f>IF(+$N$44&gt;0,+C103,"")</f>
        <v/>
      </c>
      <c r="D46" s="1">
        <v>595530</v>
      </c>
      <c r="E46" s="107" t="str">
        <f>IF(+$N$44&gt;0,+E103,"")</f>
        <v/>
      </c>
      <c r="F46" s="1">
        <v>595594</v>
      </c>
      <c r="G46" s="107" t="str">
        <f>IF(+$N$44&gt;0,+G104,"")</f>
        <v/>
      </c>
      <c r="H46" s="1"/>
      <c r="I46" s="118"/>
      <c r="J46" s="109"/>
      <c r="K46" s="46"/>
      <c r="L46" s="47"/>
      <c r="M46" s="46"/>
      <c r="N46" s="49"/>
      <c r="O46" s="182"/>
    </row>
    <row r="47" spans="1:15" s="11" customFormat="1" ht="12.75" customHeight="1">
      <c r="A47" s="159">
        <v>595150</v>
      </c>
      <c r="B47" s="160"/>
      <c r="C47" s="107" t="str">
        <f>IF(+$N$44&gt;0,+C104,"")</f>
        <v/>
      </c>
      <c r="D47" s="1">
        <v>595540</v>
      </c>
      <c r="E47" s="107" t="str">
        <f>IF(+$N$44&gt;0,+E104,"")</f>
        <v/>
      </c>
      <c r="F47" s="1">
        <v>595180</v>
      </c>
      <c r="G47" s="107" t="str">
        <f>IF(+$N$44&gt;0,+G105,"")</f>
        <v/>
      </c>
      <c r="H47" s="1"/>
      <c r="I47" s="118"/>
      <c r="J47" s="109"/>
      <c r="K47" s="46"/>
      <c r="L47" s="47"/>
      <c r="M47" s="46"/>
      <c r="N47" s="49"/>
      <c r="O47" s="182"/>
    </row>
    <row r="48" spans="1:14" s="11" customFormat="1" ht="12.75" customHeight="1">
      <c r="A48" s="144">
        <v>595170</v>
      </c>
      <c r="B48" s="145"/>
      <c r="C48" s="121" t="str">
        <f>IF(+$N$44&gt;0,+C105,"")</f>
        <v/>
      </c>
      <c r="D48" s="122">
        <v>595550</v>
      </c>
      <c r="E48" s="121" t="str">
        <f>IF(+$N$44&gt;0,+E105,"")</f>
        <v/>
      </c>
      <c r="F48" s="122">
        <v>595190</v>
      </c>
      <c r="G48" s="121" t="str">
        <f>IF(+$N$44&gt;0,+G106,"")</f>
        <v/>
      </c>
      <c r="H48" s="122"/>
      <c r="I48" s="123"/>
      <c r="J48" s="110"/>
      <c r="K48" s="50"/>
      <c r="L48" s="51"/>
      <c r="M48" s="50"/>
      <c r="N48" s="52"/>
    </row>
    <row r="49" spans="1:14" s="11" customFormat="1" ht="3.75" customHeight="1">
      <c r="A49" s="1"/>
      <c r="B49" s="1"/>
      <c r="C49" s="1"/>
      <c r="D49" s="1"/>
      <c r="E49" s="1"/>
      <c r="F49" s="1"/>
      <c r="G49" s="1"/>
      <c r="H49" s="1"/>
      <c r="I49" s="1"/>
      <c r="J49" s="1"/>
      <c r="K49" s="1"/>
      <c r="L49" s="1"/>
      <c r="M49" s="1"/>
      <c r="N49" s="1"/>
    </row>
    <row r="50" spans="1:14" s="11" customFormat="1" ht="36.75" customHeight="1">
      <c r="A50" s="174" t="s">
        <v>14</v>
      </c>
      <c r="B50" s="175"/>
      <c r="C50" s="175"/>
      <c r="D50" s="175"/>
      <c r="E50" s="175"/>
      <c r="F50" s="175"/>
      <c r="G50" s="175"/>
      <c r="H50" s="176"/>
      <c r="I50" s="174" t="s">
        <v>15</v>
      </c>
      <c r="J50" s="175"/>
      <c r="K50" s="175"/>
      <c r="L50" s="175"/>
      <c r="M50" s="175"/>
      <c r="N50" s="176"/>
    </row>
    <row r="51" spans="1:14" s="11" customFormat="1" ht="14.1" customHeight="1">
      <c r="A51" s="156" t="s">
        <v>8</v>
      </c>
      <c r="B51" s="254"/>
      <c r="C51" s="254"/>
      <c r="D51" s="254"/>
      <c r="E51" s="254"/>
      <c r="F51" s="255"/>
      <c r="G51" s="132" t="s">
        <v>140</v>
      </c>
      <c r="H51" s="13"/>
      <c r="I51" s="29" t="s">
        <v>9</v>
      </c>
      <c r="J51" s="1"/>
      <c r="K51" s="1"/>
      <c r="L51" s="1"/>
      <c r="M51" s="142" t="s">
        <v>140</v>
      </c>
      <c r="N51" s="143"/>
    </row>
    <row r="52" spans="1:14" s="11" customFormat="1" ht="20.1" customHeight="1">
      <c r="A52" s="256">
        <f>+'Travel Voucher Page 1'!A52:F52</f>
        <v>0</v>
      </c>
      <c r="B52" s="154"/>
      <c r="C52" s="154"/>
      <c r="D52" s="154"/>
      <c r="E52" s="154"/>
      <c r="F52" s="155"/>
      <c r="G52" s="151">
        <f>+'Travel Voucher Page 1'!G52:H52</f>
        <v>0</v>
      </c>
      <c r="H52" s="173"/>
      <c r="I52" s="161"/>
      <c r="J52" s="162"/>
      <c r="K52" s="162"/>
      <c r="L52" s="163"/>
      <c r="M52" s="261"/>
      <c r="N52" s="262"/>
    </row>
    <row r="53" spans="11:31" ht="23.25">
      <c r="K53" s="38"/>
      <c r="L53" s="38"/>
      <c r="M53" s="38"/>
      <c r="N53" s="38"/>
      <c r="U53" s="11"/>
      <c r="V53" s="11"/>
      <c r="W53" s="11"/>
      <c r="X53" s="11"/>
      <c r="Y53" s="11"/>
      <c r="Z53" s="11"/>
      <c r="AA53" s="11"/>
      <c r="AB53" s="11"/>
      <c r="AC53" s="11"/>
      <c r="AD53" s="11"/>
      <c r="AE53" s="11"/>
    </row>
    <row r="54" spans="11:31" ht="23.25">
      <c r="K54" s="41"/>
      <c r="L54" s="41"/>
      <c r="M54" s="41"/>
      <c r="N54" s="41"/>
      <c r="U54" s="11"/>
      <c r="V54" s="11"/>
      <c r="W54" s="11"/>
      <c r="X54" s="11"/>
      <c r="Y54" s="11"/>
      <c r="Z54" s="11"/>
      <c r="AA54" s="11"/>
      <c r="AB54" s="11"/>
      <c r="AC54" s="11"/>
      <c r="AD54" s="11"/>
      <c r="AE54" s="11"/>
    </row>
    <row r="55" spans="11:31" ht="23.25">
      <c r="K55" s="57"/>
      <c r="U55" s="11"/>
      <c r="V55" s="11"/>
      <c r="W55" s="11"/>
      <c r="X55" s="11"/>
      <c r="Y55" s="11"/>
      <c r="Z55" s="11"/>
      <c r="AA55" s="11"/>
      <c r="AB55" s="11"/>
      <c r="AC55" s="11"/>
      <c r="AD55" s="11"/>
      <c r="AE55" s="11"/>
    </row>
    <row r="56" spans="11:31" ht="23.25">
      <c r="K56" s="45"/>
      <c r="L56" s="45"/>
      <c r="M56" s="45"/>
      <c r="N56" s="45"/>
      <c r="U56" s="11"/>
      <c r="V56" s="11"/>
      <c r="W56" s="11"/>
      <c r="X56" s="11"/>
      <c r="Y56" s="11"/>
      <c r="Z56" s="11"/>
      <c r="AA56" s="11"/>
      <c r="AB56" s="11"/>
      <c r="AC56" s="11"/>
      <c r="AD56" s="11"/>
      <c r="AE56" s="11"/>
    </row>
    <row r="57" spans="11:31" ht="23.25">
      <c r="K57" s="57"/>
      <c r="U57" s="11"/>
      <c r="V57" s="11"/>
      <c r="W57" s="11"/>
      <c r="X57" s="11"/>
      <c r="Y57" s="11"/>
      <c r="Z57" s="11"/>
      <c r="AA57" s="11"/>
      <c r="AB57" s="11"/>
      <c r="AC57" s="11"/>
      <c r="AD57" s="11"/>
      <c r="AE57" s="11"/>
    </row>
    <row r="58" spans="11:31" ht="23.25">
      <c r="K58" s="58"/>
      <c r="U58" s="11"/>
      <c r="V58" s="11"/>
      <c r="W58" s="11"/>
      <c r="X58" s="11"/>
      <c r="Y58" s="11"/>
      <c r="Z58" s="11"/>
      <c r="AA58" s="11"/>
      <c r="AB58" s="11"/>
      <c r="AC58" s="11"/>
      <c r="AD58" s="11"/>
      <c r="AE58" s="11"/>
    </row>
    <row r="59" spans="11:31" ht="23.25">
      <c r="K59" s="57"/>
      <c r="AB59" s="11"/>
      <c r="AC59" s="11"/>
      <c r="AD59" s="11"/>
      <c r="AE59" s="11"/>
    </row>
    <row r="60" spans="11:31" ht="23.25">
      <c r="K60" s="57"/>
      <c r="AB60" s="11"/>
      <c r="AC60" s="11"/>
      <c r="AD60" s="11"/>
      <c r="AE60" s="11"/>
    </row>
    <row r="61" spans="13:31" ht="23.25">
      <c r="M61" s="57"/>
      <c r="AB61" s="11"/>
      <c r="AC61" s="11"/>
      <c r="AD61" s="11"/>
      <c r="AE61" s="11"/>
    </row>
    <row r="62" spans="13:31" ht="23.25">
      <c r="M62" s="57"/>
      <c r="AB62" s="11"/>
      <c r="AC62" s="11"/>
      <c r="AD62" s="11"/>
      <c r="AE62" s="11"/>
    </row>
    <row r="63" spans="28:31" ht="23.25">
      <c r="AB63" s="11"/>
      <c r="AC63" s="11"/>
      <c r="AD63" s="11"/>
      <c r="AE63" s="11"/>
    </row>
    <row r="66" ht="23.25">
      <c r="K66" s="59"/>
    </row>
    <row r="100" spans="1:3" ht="23.25" hidden="1">
      <c r="A100" s="169">
        <v>541002</v>
      </c>
      <c r="B100" s="169"/>
      <c r="C100" s="79">
        <f>SUMIF(account,"541002 Mot Veh Fuel",LineAmt)+'Travel Voucher Page 1'!C100</f>
        <v>0</v>
      </c>
    </row>
    <row r="101" spans="1:9" ht="23.25" customHeight="1" hidden="1">
      <c r="A101" s="146">
        <v>595120</v>
      </c>
      <c r="B101" s="146"/>
      <c r="C101" s="37">
        <f>SUMIF(account,"595120 I/S Per Diem",LineAmt)+'Travel Voucher Page 1'!C101</f>
        <v>0</v>
      </c>
      <c r="D101" s="36">
        <v>595194</v>
      </c>
      <c r="E101" s="37">
        <f>SUMIF(account,"595194 I/S LugFee",LineAmt)+'Travel Voucher Page 1'!E101</f>
        <v>0</v>
      </c>
      <c r="F101" s="36">
        <v>595570</v>
      </c>
      <c r="G101" s="37">
        <f>SUMIF(account,"595570 O/S Prk&amp;Tol",LineAmt)+'Travel Voucher Page 1'!G101</f>
        <v>0</v>
      </c>
      <c r="H101" s="36">
        <v>595195</v>
      </c>
      <c r="I101" s="37">
        <f>SUMIF(account,"595195 I/S FdAs",LineAmt)+'Travel Voucher Page 1'!I101</f>
        <v>0</v>
      </c>
    </row>
    <row r="102" spans="1:9" ht="23.25" customHeight="1" hidden="1">
      <c r="A102" s="146">
        <v>595130</v>
      </c>
      <c r="B102" s="146"/>
      <c r="C102" s="37">
        <f>SUMIF(account,"595130 I/S Lodging",LineAmt)+'Travel Voucher Page 1'!C102</f>
        <v>0</v>
      </c>
      <c r="D102" s="36">
        <v>595520</v>
      </c>
      <c r="E102" s="37">
        <f>SUMIF(account,"595520 O/S Per Diem",LineAmt)+'Travel Voucher Page 1'!E102</f>
        <v>0</v>
      </c>
      <c r="F102" s="36">
        <v>595575</v>
      </c>
      <c r="G102" s="37">
        <f>SUMIF(account,"595575 O/S Marine",LineAmt)+'Travel Voucher Page 1'!G102</f>
        <v>0</v>
      </c>
      <c r="H102" s="36">
        <v>595580</v>
      </c>
      <c r="I102" s="37">
        <f>SUMIF(account,"595580 O/S Brd Mnbr",LineAmt)+'Travel Voucher Page 1'!I102</f>
        <v>0</v>
      </c>
    </row>
    <row r="103" spans="1:9" ht="23.25" customHeight="1" hidden="1">
      <c r="A103" s="146">
        <v>595140</v>
      </c>
      <c r="B103" s="146"/>
      <c r="C103" s="37">
        <f>SUMIF(account,"595140 I/S Airfare",LineAmt)+'Travel Voucher Page 1'!C103</f>
        <v>0</v>
      </c>
      <c r="D103" s="36">
        <v>595530</v>
      </c>
      <c r="E103" s="37">
        <f>SUMIF(account,"595530 O/S Lodging",LineAmt)+'Travel Voucher Page 1'!E103</f>
        <v>0</v>
      </c>
      <c r="F103" s="36">
        <v>595592</v>
      </c>
      <c r="G103" s="37">
        <f>SUMIF(account,"595592 O/S NetAcs",LineAmt)+'Travel Voucher Page 1'!G103</f>
        <v>0</v>
      </c>
      <c r="H103" s="36">
        <v>595590</v>
      </c>
      <c r="I103" s="37">
        <f>SUMIF(account,"595590 O/S S&amp;SJud",LineAmt)+'Travel Voucher Page 1'!I103</f>
        <v>0</v>
      </c>
    </row>
    <row r="104" spans="1:9" ht="23.25" customHeight="1" hidden="1">
      <c r="A104" s="146">
        <v>595150</v>
      </c>
      <c r="B104" s="146"/>
      <c r="C104" s="37">
        <f>SUMIF(account,"595150 I/S GrTrspt",LineAmt)+'Travel Voucher Page 1'!C104</f>
        <v>0</v>
      </c>
      <c r="D104" s="36">
        <v>595540</v>
      </c>
      <c r="E104" s="37">
        <f>SUMIF(account,"595540 O/S Airfare",LineAmt)+'Travel Voucher Page 1'!E104</f>
        <v>0</v>
      </c>
      <c r="F104" s="36">
        <v>595594</v>
      </c>
      <c r="G104" s="37">
        <f>SUMIF(account,"595594 O/S LugFee",LineAmt)+'Travel Voucher Page 1'!G104</f>
        <v>0</v>
      </c>
      <c r="H104" s="36">
        <v>599209</v>
      </c>
      <c r="I104" s="37">
        <f>SUMIF(account,"599209 Registration",LineAmt)+'Travel Voucher Page 1'!I104</f>
        <v>0</v>
      </c>
    </row>
    <row r="105" spans="1:9" ht="23.25" customHeight="1" hidden="1">
      <c r="A105" s="146">
        <v>595170</v>
      </c>
      <c r="B105" s="146"/>
      <c r="C105" s="37">
        <f>SUMIF(account,"595170 I/S Prk&amp;Toll",LineAmt)+'Travel Voucher Page 1'!C105</f>
        <v>0</v>
      </c>
      <c r="D105" s="36">
        <v>595550</v>
      </c>
      <c r="E105" s="37">
        <f>SUMIF(account,"595550 O/S GrdTrspt",LineAmt)+'Travel Voucher Page 1'!E105</f>
        <v>0</v>
      </c>
      <c r="F105" s="36">
        <v>595180</v>
      </c>
      <c r="G105" s="37">
        <f>SUMIF(account,"595180 I/S Brd Mnbr",LineAmt)+'Travel Voucher Page 1'!G105</f>
        <v>0</v>
      </c>
      <c r="H105" s="36"/>
      <c r="I105" s="37"/>
    </row>
    <row r="106" spans="1:9" ht="23.25" customHeight="1" hidden="1">
      <c r="A106" s="146">
        <v>595192</v>
      </c>
      <c r="B106" s="146"/>
      <c r="C106" s="37">
        <f>SUMIF(account,"595192 I/S NetAcs",LineAmt)+'Travel Voucher Page 1'!C106</f>
        <v>0</v>
      </c>
      <c r="D106" s="36">
        <v>595560</v>
      </c>
      <c r="E106" s="37">
        <f>SUMIF(account,"595560 O/S MtrPool",LineAmt)+'Travel Voucher Page 1'!E106</f>
        <v>0</v>
      </c>
      <c r="F106" s="36">
        <v>595190</v>
      </c>
      <c r="G106" s="37">
        <f>SUMIF(account,"595190 I/S S&amp;Sjud",LineAmt)+'Travel Voucher Page 1'!G106</f>
        <v>0</v>
      </c>
      <c r="H106" s="81" t="s">
        <v>132</v>
      </c>
      <c r="I106" s="37">
        <f>+C100+C101+C102+C103+C104+C105+C106+E101+E102+E103+E104+E105+E106+G101+G102+G103+G104+G105+G106+I101+I102+I103+I104</f>
        <v>0</v>
      </c>
    </row>
  </sheetData>
  <sheetProtection algorithmName="SHA-512" hashValue="8u+cdZoHioC2q+W6Qa6VON2ydj6gAmJFIh3+CuP7UlpvF047TyMtCeflKVkY7qr5VyJMTGYZSbT4qT74ue+J6w==" saltValue="iLqqNtQLChCgTtOh5s2fAA==" spinCount="100000" sheet="1" selectLockedCells="1"/>
  <mergeCells count="180">
    <mergeCell ref="G8:J8"/>
    <mergeCell ref="A7:F7"/>
    <mergeCell ref="K2:L2"/>
    <mergeCell ref="G6:J6"/>
    <mergeCell ref="A6:F6"/>
    <mergeCell ref="C3:E3"/>
    <mergeCell ref="F2:F4"/>
    <mergeCell ref="A8:C8"/>
    <mergeCell ref="D8:F8"/>
    <mergeCell ref="K6:L6"/>
    <mergeCell ref="K1:L1"/>
    <mergeCell ref="G3:I3"/>
    <mergeCell ref="G4:I4"/>
    <mergeCell ref="K4:N4"/>
    <mergeCell ref="K3:N3"/>
    <mergeCell ref="C4:E4"/>
    <mergeCell ref="G1:H1"/>
    <mergeCell ref="C1:D1"/>
    <mergeCell ref="C2:E2"/>
    <mergeCell ref="G2:J2"/>
    <mergeCell ref="M6:N6"/>
    <mergeCell ref="K7:L7"/>
    <mergeCell ref="M7:N7"/>
    <mergeCell ref="K8:L8"/>
    <mergeCell ref="M8:N8"/>
    <mergeCell ref="G7:J7"/>
    <mergeCell ref="O9:O11"/>
    <mergeCell ref="B10:F10"/>
    <mergeCell ref="G10:G11"/>
    <mergeCell ref="H10:J10"/>
    <mergeCell ref="L10:M10"/>
    <mergeCell ref="B11:D11"/>
    <mergeCell ref="E11:F11"/>
    <mergeCell ref="L11:L12"/>
    <mergeCell ref="N11:N12"/>
    <mergeCell ref="B12:D12"/>
    <mergeCell ref="O12:O14"/>
    <mergeCell ref="A9:N9"/>
    <mergeCell ref="E12:F12"/>
    <mergeCell ref="A13:A14"/>
    <mergeCell ref="B13:D13"/>
    <mergeCell ref="E13:F13"/>
    <mergeCell ref="L13:L14"/>
    <mergeCell ref="M13:M14"/>
    <mergeCell ref="N13:N14"/>
    <mergeCell ref="B14:D14"/>
    <mergeCell ref="E14:F14"/>
    <mergeCell ref="N17:N18"/>
    <mergeCell ref="B18:D18"/>
    <mergeCell ref="E18:F18"/>
    <mergeCell ref="L15:L16"/>
    <mergeCell ref="M15:M16"/>
    <mergeCell ref="N15:N16"/>
    <mergeCell ref="B16:D16"/>
    <mergeCell ref="E16:F16"/>
    <mergeCell ref="B15:D15"/>
    <mergeCell ref="E15:F15"/>
    <mergeCell ref="A19:A20"/>
    <mergeCell ref="B19:D19"/>
    <mergeCell ref="E19:F19"/>
    <mergeCell ref="L19:L20"/>
    <mergeCell ref="O16:O18"/>
    <mergeCell ref="A17:A18"/>
    <mergeCell ref="B17:D17"/>
    <mergeCell ref="E17:F17"/>
    <mergeCell ref="L17:L18"/>
    <mergeCell ref="M17:M18"/>
    <mergeCell ref="M19:M20"/>
    <mergeCell ref="N19:N20"/>
    <mergeCell ref="O19:O21"/>
    <mergeCell ref="B20:D20"/>
    <mergeCell ref="E20:F20"/>
    <mergeCell ref="M21:M22"/>
    <mergeCell ref="N21:N22"/>
    <mergeCell ref="A15:A16"/>
    <mergeCell ref="A23:A24"/>
    <mergeCell ref="B23:D23"/>
    <mergeCell ref="E23:F23"/>
    <mergeCell ref="L23:L24"/>
    <mergeCell ref="A21:A22"/>
    <mergeCell ref="B21:D21"/>
    <mergeCell ref="E21:F21"/>
    <mergeCell ref="L21:L22"/>
    <mergeCell ref="B22:D22"/>
    <mergeCell ref="E22:F22"/>
    <mergeCell ref="M23:M24"/>
    <mergeCell ref="N23:N24"/>
    <mergeCell ref="O23:O25"/>
    <mergeCell ref="B24:D24"/>
    <mergeCell ref="E24:F24"/>
    <mergeCell ref="M25:M26"/>
    <mergeCell ref="N25:N26"/>
    <mergeCell ref="O26:O30"/>
    <mergeCell ref="M27:M28"/>
    <mergeCell ref="N27:N28"/>
    <mergeCell ref="M29:M30"/>
    <mergeCell ref="N29:N30"/>
    <mergeCell ref="B30:D30"/>
    <mergeCell ref="E30:F30"/>
    <mergeCell ref="A25:A26"/>
    <mergeCell ref="B25:D25"/>
    <mergeCell ref="E25:F25"/>
    <mergeCell ref="L25:L26"/>
    <mergeCell ref="B26:D26"/>
    <mergeCell ref="E26:F26"/>
    <mergeCell ref="A27:A28"/>
    <mergeCell ref="B27:D27"/>
    <mergeCell ref="E27:F27"/>
    <mergeCell ref="L27:L28"/>
    <mergeCell ref="B28:D28"/>
    <mergeCell ref="E28:F28"/>
    <mergeCell ref="O32:O34"/>
    <mergeCell ref="M33:M34"/>
    <mergeCell ref="N33:N34"/>
    <mergeCell ref="B31:D31"/>
    <mergeCell ref="E31:F31"/>
    <mergeCell ref="L31:L32"/>
    <mergeCell ref="M31:M32"/>
    <mergeCell ref="B33:D33"/>
    <mergeCell ref="E33:F33"/>
    <mergeCell ref="L33:L34"/>
    <mergeCell ref="N31:N32"/>
    <mergeCell ref="B32:D32"/>
    <mergeCell ref="E32:F32"/>
    <mergeCell ref="A31:A32"/>
    <mergeCell ref="A35:A36"/>
    <mergeCell ref="B35:D35"/>
    <mergeCell ref="E35:F35"/>
    <mergeCell ref="A33:A34"/>
    <mergeCell ref="A29:A30"/>
    <mergeCell ref="B29:D29"/>
    <mergeCell ref="E29:F29"/>
    <mergeCell ref="L29:L30"/>
    <mergeCell ref="B34:D34"/>
    <mergeCell ref="E34:F34"/>
    <mergeCell ref="L35:L36"/>
    <mergeCell ref="M35:M36"/>
    <mergeCell ref="N35:N36"/>
    <mergeCell ref="B36:D36"/>
    <mergeCell ref="E36:F36"/>
    <mergeCell ref="O37:O39"/>
    <mergeCell ref="B38:D38"/>
    <mergeCell ref="E38:F38"/>
    <mergeCell ref="A39:A40"/>
    <mergeCell ref="B39:D39"/>
    <mergeCell ref="E39:F39"/>
    <mergeCell ref="L39:L40"/>
    <mergeCell ref="M39:M40"/>
    <mergeCell ref="E40:F40"/>
    <mergeCell ref="N39:N40"/>
    <mergeCell ref="M37:M38"/>
    <mergeCell ref="N37:N38"/>
    <mergeCell ref="B40:D40"/>
    <mergeCell ref="A37:A38"/>
    <mergeCell ref="B37:D37"/>
    <mergeCell ref="E37:F37"/>
    <mergeCell ref="L37:L38"/>
    <mergeCell ref="O41:O47"/>
    <mergeCell ref="A44:B44"/>
    <mergeCell ref="A45:B45"/>
    <mergeCell ref="A46:B46"/>
    <mergeCell ref="A47:B47"/>
    <mergeCell ref="A41:D41"/>
    <mergeCell ref="M51:N51"/>
    <mergeCell ref="A48:B48"/>
    <mergeCell ref="I52:L52"/>
    <mergeCell ref="A42:B42"/>
    <mergeCell ref="M52:N52"/>
    <mergeCell ref="A106:B106"/>
    <mergeCell ref="A50:H50"/>
    <mergeCell ref="I50:N50"/>
    <mergeCell ref="A51:F51"/>
    <mergeCell ref="A52:F52"/>
    <mergeCell ref="G52:H52"/>
    <mergeCell ref="A101:B101"/>
    <mergeCell ref="A102:B102"/>
    <mergeCell ref="A103:B103"/>
    <mergeCell ref="A105:B105"/>
    <mergeCell ref="A100:B100"/>
    <mergeCell ref="A104:B104"/>
  </mergeCells>
  <dataValidations count="1">
    <dataValidation type="list" allowBlank="1" showInputMessage="1" showErrorMessage="1" sqref="H15:H40">
      <formula1>Chartfields!$B$7:$B$29</formula1>
    </dataValidation>
  </dataValidations>
  <printOptions/>
  <pageMargins left="0.43" right="0.29" top="0.48" bottom="0.44" header="0.3" footer="0.24"/>
  <pageSetup fitToHeight="1" fitToWidth="1" horizontalDpi="600" verticalDpi="600" orientation="landscape" scale="68"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106"/>
  <sheetViews>
    <sheetView workbookViewId="0" topLeftCell="A1">
      <selection activeCell="B15" sqref="B15:D15"/>
    </sheetView>
  </sheetViews>
  <sheetFormatPr defaultColWidth="9.375" defaultRowHeight="23.25"/>
  <cols>
    <col min="1" max="1" width="10.875" style="0" customWidth="1"/>
    <col min="2" max="2" width="3.375" style="0" customWidth="1"/>
    <col min="3" max="3" width="13.375" style="0" customWidth="1"/>
    <col min="4" max="4" width="19.375" style="0" customWidth="1"/>
    <col min="5" max="5" width="15.375" style="0" customWidth="1"/>
    <col min="6" max="6" width="14.875" style="0" customWidth="1"/>
    <col min="7" max="7" width="13.125" style="0" customWidth="1"/>
    <col min="8" max="8" width="23.125" style="0" customWidth="1"/>
    <col min="9" max="11" width="17.875" style="0" customWidth="1"/>
    <col min="12" max="12" width="11.375" style="0" customWidth="1"/>
    <col min="13" max="14" width="17.875" style="0" customWidth="1"/>
    <col min="15" max="15" width="1.625" style="0" customWidth="1"/>
    <col min="17" max="17" width="7.375" style="0" customWidth="1"/>
    <col min="18" max="18" width="8.375" style="0" customWidth="1"/>
    <col min="19" max="19" width="5.625" style="0" customWidth="1"/>
    <col min="20" max="20" width="11.625" style="0" customWidth="1"/>
  </cols>
  <sheetData>
    <row r="1" spans="3:15" s="11" customFormat="1" ht="16.5" customHeight="1">
      <c r="C1" s="203" t="s">
        <v>10</v>
      </c>
      <c r="D1" s="203"/>
      <c r="E1" s="12"/>
      <c r="F1"/>
      <c r="G1" s="249" t="s">
        <v>92</v>
      </c>
      <c r="H1" s="250"/>
      <c r="I1" s="55">
        <f>+'Travel Voucher Page 1'!I1</f>
        <v>0</v>
      </c>
      <c r="J1" s="13"/>
      <c r="K1" s="234" t="s">
        <v>143</v>
      </c>
      <c r="L1" s="235"/>
      <c r="M1" s="14"/>
      <c r="N1" s="15"/>
      <c r="O1" s="16"/>
    </row>
    <row r="2" spans="3:15" s="11" customFormat="1" ht="17.25" customHeight="1">
      <c r="C2" s="204" t="s">
        <v>147</v>
      </c>
      <c r="D2" s="205"/>
      <c r="E2" s="205"/>
      <c r="F2" s="301">
        <f>+'Travel Voucher Page 1'!F2:F4</f>
        <v>0</v>
      </c>
      <c r="G2" s="317">
        <f>+'Travel Voucher Page 1'!G2:H2</f>
        <v>0</v>
      </c>
      <c r="H2" s="289"/>
      <c r="I2" s="289"/>
      <c r="J2" s="290"/>
      <c r="K2" s="297">
        <f>+'Travel Voucher Page 1'!K2:L2</f>
        <v>0</v>
      </c>
      <c r="L2" s="298"/>
      <c r="M2" s="17"/>
      <c r="N2" s="18"/>
      <c r="O2" s="19"/>
    </row>
    <row r="3" spans="3:15" s="11" customFormat="1" ht="12.95" customHeight="1">
      <c r="C3" s="204" t="s">
        <v>148</v>
      </c>
      <c r="D3" s="205"/>
      <c r="E3" s="205"/>
      <c r="F3" s="301"/>
      <c r="G3" s="281" t="s">
        <v>11</v>
      </c>
      <c r="H3" s="239"/>
      <c r="I3" s="240"/>
      <c r="J3" s="20" t="s">
        <v>13</v>
      </c>
      <c r="K3" s="244" t="s">
        <v>16</v>
      </c>
      <c r="L3" s="245"/>
      <c r="M3" s="245"/>
      <c r="N3" s="246"/>
      <c r="O3" s="21"/>
    </row>
    <row r="4" spans="3:15" s="11" customFormat="1" ht="17.25" customHeight="1">
      <c r="C4" s="204" t="s">
        <v>138</v>
      </c>
      <c r="D4" s="205"/>
      <c r="E4" s="205"/>
      <c r="F4" s="301"/>
      <c r="G4" s="315">
        <f>+'Travel Voucher Page 1'!G4:I4</f>
        <v>0</v>
      </c>
      <c r="H4" s="282"/>
      <c r="I4" s="316"/>
      <c r="J4" s="85">
        <f>+'Travel Voucher Page 1'!J4</f>
        <v>0</v>
      </c>
      <c r="K4" s="285">
        <f>+'Travel Voucher Page 1'!K4:N4</f>
        <v>0</v>
      </c>
      <c r="L4" s="286"/>
      <c r="M4" s="286"/>
      <c r="N4" s="287"/>
      <c r="O4"/>
    </row>
    <row r="5" spans="7:16" s="11" customFormat="1" ht="6.75" customHeight="1">
      <c r="G5" s="1"/>
      <c r="H5" s="22"/>
      <c r="I5" s="22"/>
      <c r="J5" s="22"/>
      <c r="K5" s="22"/>
      <c r="L5" s="22"/>
      <c r="M5" s="22"/>
      <c r="N5" s="22"/>
      <c r="P5" s="23"/>
    </row>
    <row r="6" spans="1:15" s="11" customFormat="1" ht="14.1" customHeight="1">
      <c r="A6" s="206" t="s">
        <v>142</v>
      </c>
      <c r="B6" s="207"/>
      <c r="C6" s="207"/>
      <c r="D6" s="207"/>
      <c r="E6" s="207"/>
      <c r="F6" s="208"/>
      <c r="G6" s="299" t="s">
        <v>0</v>
      </c>
      <c r="H6" s="254"/>
      <c r="I6" s="254"/>
      <c r="J6" s="300"/>
      <c r="K6" s="318" t="s">
        <v>70</v>
      </c>
      <c r="L6" s="319"/>
      <c r="M6" s="318" t="s">
        <v>93</v>
      </c>
      <c r="N6" s="319"/>
      <c r="O6" s="21"/>
    </row>
    <row r="7" spans="1:15" s="11" customFormat="1" ht="14.1" customHeight="1">
      <c r="A7" s="321">
        <f>+'Travel Voucher Page 1'!A7:F7</f>
        <v>0</v>
      </c>
      <c r="B7" s="322"/>
      <c r="C7" s="322"/>
      <c r="D7" s="322"/>
      <c r="E7" s="322"/>
      <c r="F7" s="323"/>
      <c r="G7" s="269">
        <f>+'Travel Voucher Page 1'!G7:J7</f>
        <v>0</v>
      </c>
      <c r="H7" s="270"/>
      <c r="I7" s="270"/>
      <c r="J7" s="271"/>
      <c r="K7" s="266">
        <f>+'Travel Voucher Page 1'!K7:L7</f>
        <v>0</v>
      </c>
      <c r="L7" s="268"/>
      <c r="M7" s="266">
        <f>+'Travel Voucher Page 1'!M7:N7</f>
        <v>0</v>
      </c>
      <c r="N7" s="268"/>
      <c r="O7" s="24"/>
    </row>
    <row r="8" spans="1:14" s="11" customFormat="1" ht="14.1" customHeight="1">
      <c r="A8" s="302">
        <f>+'Travel Voucher Page 1'!A8:C8</f>
        <v>0</v>
      </c>
      <c r="B8" s="303"/>
      <c r="C8" s="303"/>
      <c r="D8" s="303">
        <f>+'Travel Voucher Page 1'!D8:F8</f>
        <v>0</v>
      </c>
      <c r="E8" s="303"/>
      <c r="F8" s="320"/>
      <c r="G8" s="291">
        <f>+'Travel Voucher Page 1'!G8:J8</f>
        <v>0</v>
      </c>
      <c r="H8" s="292"/>
      <c r="I8" s="292"/>
      <c r="J8" s="293"/>
      <c r="K8" s="220"/>
      <c r="L8" s="221"/>
      <c r="M8" s="220"/>
      <c r="N8" s="221"/>
    </row>
    <row r="9" spans="1:15" s="11" customFormat="1" ht="14.1" customHeight="1">
      <c r="A9" s="190"/>
      <c r="B9" s="190"/>
      <c r="C9" s="190"/>
      <c r="D9" s="190"/>
      <c r="E9" s="190"/>
      <c r="F9" s="190"/>
      <c r="G9" s="190"/>
      <c r="H9" s="190"/>
      <c r="I9" s="190"/>
      <c r="J9" s="190"/>
      <c r="K9" s="190"/>
      <c r="L9" s="190"/>
      <c r="M9" s="190"/>
      <c r="N9" s="190"/>
      <c r="O9" s="182"/>
    </row>
    <row r="10" spans="1:15" s="11" customFormat="1" ht="14.1" customHeight="1">
      <c r="A10" s="25">
        <f>+'Travel Voucher Page 1'!A10</f>
        <v>0</v>
      </c>
      <c r="B10" s="188" t="s">
        <v>1</v>
      </c>
      <c r="C10" s="189"/>
      <c r="D10" s="189"/>
      <c r="E10" s="189"/>
      <c r="F10" s="201"/>
      <c r="G10" s="272" t="s">
        <v>3</v>
      </c>
      <c r="H10" s="214" t="s">
        <v>17</v>
      </c>
      <c r="I10" s="215"/>
      <c r="J10" s="216"/>
      <c r="K10" s="27"/>
      <c r="L10" s="188" t="s">
        <v>87</v>
      </c>
      <c r="M10" s="189"/>
      <c r="N10" s="95">
        <f>+'Travel Voucher Page 1'!N10</f>
        <v>0.001</v>
      </c>
      <c r="O10" s="182"/>
    </row>
    <row r="11" spans="1:15" s="11" customFormat="1" ht="14.1" customHeight="1">
      <c r="A11" s="26" t="s">
        <v>2</v>
      </c>
      <c r="B11" s="209"/>
      <c r="C11" s="210"/>
      <c r="D11" s="217"/>
      <c r="E11" s="209"/>
      <c r="F11" s="217"/>
      <c r="G11" s="273"/>
      <c r="H11" s="29"/>
      <c r="I11" s="25" t="s">
        <v>94</v>
      </c>
      <c r="J11" s="25" t="s">
        <v>68</v>
      </c>
      <c r="K11" s="131" t="s">
        <v>137</v>
      </c>
      <c r="L11" s="191" t="s">
        <v>19</v>
      </c>
      <c r="M11" s="30" t="s">
        <v>89</v>
      </c>
      <c r="N11" s="184" t="s">
        <v>18</v>
      </c>
      <c r="O11" s="182"/>
    </row>
    <row r="12" spans="1:15" s="11" customFormat="1" ht="14.1" customHeight="1" thickBot="1">
      <c r="A12" s="28" t="s">
        <v>5</v>
      </c>
      <c r="B12" s="211" t="s">
        <v>6</v>
      </c>
      <c r="C12" s="212"/>
      <c r="D12" s="213"/>
      <c r="E12" s="218" t="s">
        <v>7</v>
      </c>
      <c r="F12" s="219"/>
      <c r="G12" s="96" t="s">
        <v>4</v>
      </c>
      <c r="H12" s="100" t="s">
        <v>12</v>
      </c>
      <c r="I12" s="96" t="s">
        <v>95</v>
      </c>
      <c r="J12" s="97" t="s">
        <v>69</v>
      </c>
      <c r="K12" s="31" t="s">
        <v>91</v>
      </c>
      <c r="L12" s="192"/>
      <c r="M12" s="78" t="s">
        <v>128</v>
      </c>
      <c r="N12" s="185"/>
      <c r="O12" s="170"/>
    </row>
    <row r="13" spans="1:16" s="11" customFormat="1" ht="15.95" customHeight="1" thickTop="1">
      <c r="A13" s="274"/>
      <c r="B13" s="276" t="s">
        <v>116</v>
      </c>
      <c r="C13" s="277"/>
      <c r="D13" s="278"/>
      <c r="E13" s="276"/>
      <c r="F13" s="278"/>
      <c r="G13" s="101"/>
      <c r="H13" s="102"/>
      <c r="I13" s="102"/>
      <c r="J13" s="103"/>
      <c r="K13" s="33">
        <f>+'Travel Voucher Page 2'!K43</f>
        <v>0</v>
      </c>
      <c r="L13" s="279">
        <f>+'Travel Voucher Page 2'!L43</f>
        <v>0</v>
      </c>
      <c r="M13" s="199">
        <f>+'Travel Voucher Page 2'!M43</f>
        <v>0</v>
      </c>
      <c r="N13" s="197">
        <f>+'Travel Voucher Page 2'!N43</f>
        <v>0</v>
      </c>
      <c r="O13" s="170"/>
      <c r="P13" s="34"/>
    </row>
    <row r="14" spans="1:16" s="11" customFormat="1" ht="15.95" customHeight="1" thickBot="1">
      <c r="A14" s="314"/>
      <c r="B14" s="263"/>
      <c r="C14" s="264"/>
      <c r="D14" s="265"/>
      <c r="E14" s="263"/>
      <c r="F14" s="265"/>
      <c r="G14" s="104"/>
      <c r="H14" s="105"/>
      <c r="I14" s="105"/>
      <c r="J14" s="106"/>
      <c r="K14" s="35"/>
      <c r="L14" s="280"/>
      <c r="M14" s="168"/>
      <c r="N14" s="150"/>
      <c r="O14" s="170"/>
      <c r="P14" s="34"/>
    </row>
    <row r="15" spans="1:16" s="11" customFormat="1" ht="15.95" customHeight="1" thickTop="1">
      <c r="A15" s="259"/>
      <c r="B15" s="140"/>
      <c r="C15" s="147"/>
      <c r="D15" s="141"/>
      <c r="E15" s="140"/>
      <c r="F15" s="141"/>
      <c r="G15" s="5"/>
      <c r="H15" s="6"/>
      <c r="I15" s="83"/>
      <c r="J15" s="126"/>
      <c r="K15" s="7"/>
      <c r="L15" s="177"/>
      <c r="M15" s="167">
        <f>ROUND(+L15*$N$10,2)</f>
        <v>0</v>
      </c>
      <c r="N15" s="149">
        <f>+K15+K16+M15</f>
        <v>0</v>
      </c>
      <c r="O15" s="32"/>
      <c r="P15" s="34"/>
    </row>
    <row r="16" spans="1:16" s="11" customFormat="1" ht="15.95" customHeight="1" thickBot="1">
      <c r="A16" s="313"/>
      <c r="B16" s="171"/>
      <c r="C16" s="258"/>
      <c r="D16" s="172"/>
      <c r="E16" s="171"/>
      <c r="F16" s="172"/>
      <c r="G16" s="98"/>
      <c r="H16" s="84"/>
      <c r="I16" s="99"/>
      <c r="J16" s="125"/>
      <c r="K16" s="4"/>
      <c r="L16" s="178"/>
      <c r="M16" s="168"/>
      <c r="N16" s="150"/>
      <c r="O16" s="170"/>
      <c r="P16" s="34"/>
    </row>
    <row r="17" spans="1:16" s="11" customFormat="1" ht="15.95" customHeight="1" thickTop="1">
      <c r="A17" s="259"/>
      <c r="B17" s="140"/>
      <c r="C17" s="147"/>
      <c r="D17" s="141"/>
      <c r="E17" s="140"/>
      <c r="F17" s="141"/>
      <c r="G17" s="5"/>
      <c r="H17" s="6"/>
      <c r="I17" s="83"/>
      <c r="J17" s="126"/>
      <c r="K17" s="7"/>
      <c r="L17" s="177"/>
      <c r="M17" s="167">
        <f>ROUND(+L17*$N$10,2)</f>
        <v>0</v>
      </c>
      <c r="N17" s="149">
        <f>+K17+K18+M17</f>
        <v>0</v>
      </c>
      <c r="O17" s="170"/>
      <c r="P17" s="34"/>
    </row>
    <row r="18" spans="1:16" s="11" customFormat="1" ht="15.95" customHeight="1" thickBot="1">
      <c r="A18" s="313"/>
      <c r="B18" s="171"/>
      <c r="C18" s="258"/>
      <c r="D18" s="172"/>
      <c r="E18" s="171"/>
      <c r="F18" s="172"/>
      <c r="G18" s="98"/>
      <c r="H18" s="84"/>
      <c r="I18" s="99"/>
      <c r="J18" s="127"/>
      <c r="K18" s="8"/>
      <c r="L18" s="178"/>
      <c r="M18" s="168"/>
      <c r="N18" s="150"/>
      <c r="O18" s="170"/>
      <c r="P18" s="34"/>
    </row>
    <row r="19" spans="1:16" s="11" customFormat="1" ht="15.95" customHeight="1" thickTop="1">
      <c r="A19" s="259"/>
      <c r="B19" s="140"/>
      <c r="C19" s="147"/>
      <c r="D19" s="141"/>
      <c r="E19" s="140"/>
      <c r="F19" s="141"/>
      <c r="G19" s="5"/>
      <c r="H19" s="6"/>
      <c r="I19" s="83"/>
      <c r="J19" s="128"/>
      <c r="K19" s="7"/>
      <c r="L19" s="177"/>
      <c r="M19" s="167">
        <f>ROUND(+L19*$N$10,2)</f>
        <v>0</v>
      </c>
      <c r="N19" s="149">
        <f>+K19+K20+M19</f>
        <v>0</v>
      </c>
      <c r="O19" s="170"/>
      <c r="P19" s="34"/>
    </row>
    <row r="20" spans="1:16" s="11" customFormat="1" ht="15.95" customHeight="1" thickBot="1">
      <c r="A20" s="313"/>
      <c r="B20" s="171"/>
      <c r="C20" s="258"/>
      <c r="D20" s="172"/>
      <c r="E20" s="171"/>
      <c r="F20" s="172"/>
      <c r="G20" s="98"/>
      <c r="H20" s="84"/>
      <c r="I20" s="99"/>
      <c r="J20" s="125"/>
      <c r="K20" s="8"/>
      <c r="L20" s="178"/>
      <c r="M20" s="168"/>
      <c r="N20" s="150"/>
      <c r="O20" s="170"/>
      <c r="P20" s="34"/>
    </row>
    <row r="21" spans="1:16" s="11" customFormat="1" ht="15.95" customHeight="1" thickTop="1">
      <c r="A21" s="259"/>
      <c r="B21" s="140"/>
      <c r="C21" s="147"/>
      <c r="D21" s="141"/>
      <c r="E21" s="140"/>
      <c r="F21" s="141"/>
      <c r="G21" s="5"/>
      <c r="H21" s="6"/>
      <c r="I21" s="83"/>
      <c r="J21" s="126"/>
      <c r="K21" s="7"/>
      <c r="L21" s="177"/>
      <c r="M21" s="167">
        <f>ROUND(+L21*$N$10,2)</f>
        <v>0</v>
      </c>
      <c r="N21" s="149">
        <f>+K21+K22+M21</f>
        <v>0</v>
      </c>
      <c r="O21" s="170"/>
      <c r="P21" s="34"/>
    </row>
    <row r="22" spans="1:16" s="11" customFormat="1" ht="15.95" customHeight="1" thickBot="1">
      <c r="A22" s="313"/>
      <c r="B22" s="171"/>
      <c r="C22" s="258"/>
      <c r="D22" s="172"/>
      <c r="E22" s="171"/>
      <c r="F22" s="172"/>
      <c r="G22" s="98"/>
      <c r="H22" s="84"/>
      <c r="I22" s="99"/>
      <c r="J22" s="127"/>
      <c r="K22" s="8"/>
      <c r="L22" s="178"/>
      <c r="M22" s="168"/>
      <c r="N22" s="150"/>
      <c r="O22" s="32"/>
      <c r="P22" s="34"/>
    </row>
    <row r="23" spans="1:16" s="11" customFormat="1" ht="15.95" customHeight="1" thickTop="1">
      <c r="A23" s="259"/>
      <c r="B23" s="140"/>
      <c r="C23" s="147"/>
      <c r="D23" s="141"/>
      <c r="E23" s="140"/>
      <c r="F23" s="141"/>
      <c r="G23" s="5"/>
      <c r="H23" s="6"/>
      <c r="I23" s="83"/>
      <c r="J23" s="126"/>
      <c r="K23" s="7"/>
      <c r="L23" s="177"/>
      <c r="M23" s="167">
        <f>ROUND(+L23*$N$10,2)</f>
        <v>0</v>
      </c>
      <c r="N23" s="149">
        <f>+K23+K24+M23</f>
        <v>0</v>
      </c>
      <c r="O23" s="170"/>
      <c r="P23" s="34"/>
    </row>
    <row r="24" spans="1:16" s="11" customFormat="1" ht="15.95" customHeight="1" thickBot="1">
      <c r="A24" s="313"/>
      <c r="B24" s="171"/>
      <c r="C24" s="258"/>
      <c r="D24" s="172"/>
      <c r="E24" s="171"/>
      <c r="F24" s="172"/>
      <c r="G24" s="98"/>
      <c r="H24" s="84"/>
      <c r="I24" s="99"/>
      <c r="J24" s="127"/>
      <c r="K24" s="8"/>
      <c r="L24" s="178"/>
      <c r="M24" s="168"/>
      <c r="N24" s="150"/>
      <c r="O24" s="170"/>
      <c r="P24" s="34"/>
    </row>
    <row r="25" spans="1:16" s="11" customFormat="1" ht="15.95" customHeight="1" thickTop="1">
      <c r="A25" s="259"/>
      <c r="B25" s="140"/>
      <c r="C25" s="147"/>
      <c r="D25" s="141"/>
      <c r="E25" s="140"/>
      <c r="F25" s="141"/>
      <c r="G25" s="5"/>
      <c r="H25" s="6"/>
      <c r="I25" s="83"/>
      <c r="J25" s="126"/>
      <c r="K25" s="7"/>
      <c r="L25" s="177"/>
      <c r="M25" s="167">
        <f>ROUND(+L25*$N$10,2)</f>
        <v>0</v>
      </c>
      <c r="N25" s="149">
        <f>+K25+K26+M25</f>
        <v>0</v>
      </c>
      <c r="O25" s="170"/>
      <c r="P25" s="34"/>
    </row>
    <row r="26" spans="1:16" s="11" customFormat="1" ht="15.95" customHeight="1" thickBot="1">
      <c r="A26" s="313"/>
      <c r="B26" s="171"/>
      <c r="C26" s="258"/>
      <c r="D26" s="172"/>
      <c r="E26" s="171"/>
      <c r="F26" s="172"/>
      <c r="G26" s="98"/>
      <c r="H26" s="84"/>
      <c r="I26" s="99"/>
      <c r="J26" s="127"/>
      <c r="K26" s="8"/>
      <c r="L26" s="178"/>
      <c r="M26" s="168"/>
      <c r="N26" s="150"/>
      <c r="O26" s="170"/>
      <c r="P26" s="34"/>
    </row>
    <row r="27" spans="1:16" s="11" customFormat="1" ht="15.95" customHeight="1" thickTop="1">
      <c r="A27" s="259"/>
      <c r="B27" s="140"/>
      <c r="C27" s="147"/>
      <c r="D27" s="141"/>
      <c r="E27" s="140"/>
      <c r="F27" s="141"/>
      <c r="G27" s="5"/>
      <c r="H27" s="6"/>
      <c r="I27" s="83"/>
      <c r="J27" s="126"/>
      <c r="K27" s="7"/>
      <c r="L27" s="177"/>
      <c r="M27" s="167">
        <f>ROUND(+L27*$N$10,2)</f>
        <v>0</v>
      </c>
      <c r="N27" s="149">
        <f>+K27+K28+M27</f>
        <v>0</v>
      </c>
      <c r="O27" s="170"/>
      <c r="P27" s="34"/>
    </row>
    <row r="28" spans="1:16" s="11" customFormat="1" ht="15.95" customHeight="1" thickBot="1">
      <c r="A28" s="313"/>
      <c r="B28" s="171"/>
      <c r="C28" s="258"/>
      <c r="D28" s="172"/>
      <c r="E28" s="171"/>
      <c r="F28" s="172"/>
      <c r="G28" s="98"/>
      <c r="H28" s="84"/>
      <c r="I28" s="99"/>
      <c r="J28" s="127"/>
      <c r="K28" s="8"/>
      <c r="L28" s="178"/>
      <c r="M28" s="168"/>
      <c r="N28" s="150"/>
      <c r="O28" s="170"/>
      <c r="P28" s="34"/>
    </row>
    <row r="29" spans="1:16" s="11" customFormat="1" ht="15.95" customHeight="1" thickTop="1">
      <c r="A29" s="259"/>
      <c r="B29" s="140"/>
      <c r="C29" s="147"/>
      <c r="D29" s="141"/>
      <c r="E29" s="140"/>
      <c r="F29" s="141"/>
      <c r="G29" s="5"/>
      <c r="H29" s="6"/>
      <c r="I29" s="83"/>
      <c r="J29" s="126"/>
      <c r="K29" s="7"/>
      <c r="L29" s="177"/>
      <c r="M29" s="167">
        <f>ROUND(+L29*$N$10,2)</f>
        <v>0</v>
      </c>
      <c r="N29" s="149">
        <f>+K29+K30+M29</f>
        <v>0</v>
      </c>
      <c r="O29" s="170"/>
      <c r="P29" s="34"/>
    </row>
    <row r="30" spans="1:16" s="11" customFormat="1" ht="15.95" customHeight="1" thickBot="1">
      <c r="A30" s="313"/>
      <c r="B30" s="171"/>
      <c r="C30" s="258"/>
      <c r="D30" s="172"/>
      <c r="E30" s="171"/>
      <c r="F30" s="172"/>
      <c r="G30" s="98"/>
      <c r="H30" s="84"/>
      <c r="I30" s="99"/>
      <c r="J30" s="127"/>
      <c r="K30" s="8"/>
      <c r="L30" s="178"/>
      <c r="M30" s="168"/>
      <c r="N30" s="150"/>
      <c r="O30" s="170"/>
      <c r="P30" s="34"/>
    </row>
    <row r="31" spans="1:16" s="11" customFormat="1" ht="15.95" customHeight="1" thickTop="1">
      <c r="A31" s="259"/>
      <c r="B31" s="140"/>
      <c r="C31" s="147"/>
      <c r="D31" s="141"/>
      <c r="E31" s="140"/>
      <c r="F31" s="141"/>
      <c r="G31" s="5"/>
      <c r="H31" s="6"/>
      <c r="I31" s="83"/>
      <c r="J31" s="126"/>
      <c r="K31" s="7"/>
      <c r="L31" s="177"/>
      <c r="M31" s="167">
        <f>ROUND(+L31*$N$10,2)</f>
        <v>0</v>
      </c>
      <c r="N31" s="149">
        <f>+K31+K32+M31</f>
        <v>0</v>
      </c>
      <c r="O31" s="32"/>
      <c r="P31" s="34"/>
    </row>
    <row r="32" spans="1:16" s="11" customFormat="1" ht="15.95" customHeight="1" thickBot="1">
      <c r="A32" s="313"/>
      <c r="B32" s="171"/>
      <c r="C32" s="258"/>
      <c r="D32" s="172"/>
      <c r="E32" s="171"/>
      <c r="F32" s="172"/>
      <c r="G32" s="98"/>
      <c r="H32" s="84"/>
      <c r="I32" s="99"/>
      <c r="J32" s="127"/>
      <c r="K32" s="8"/>
      <c r="L32" s="178"/>
      <c r="M32" s="168"/>
      <c r="N32" s="150"/>
      <c r="O32" s="170"/>
      <c r="P32" s="34"/>
    </row>
    <row r="33" spans="1:16" s="11" customFormat="1" ht="15.95" customHeight="1" thickTop="1">
      <c r="A33" s="259"/>
      <c r="B33" s="140"/>
      <c r="C33" s="147"/>
      <c r="D33" s="141"/>
      <c r="E33" s="140"/>
      <c r="F33" s="141"/>
      <c r="G33" s="5"/>
      <c r="H33" s="6"/>
      <c r="I33" s="83"/>
      <c r="J33" s="126"/>
      <c r="K33" s="7"/>
      <c r="L33" s="177"/>
      <c r="M33" s="167">
        <f>ROUND(+L33*$N$10,2)</f>
        <v>0</v>
      </c>
      <c r="N33" s="149">
        <f>+K33+K34+M33</f>
        <v>0</v>
      </c>
      <c r="O33" s="170"/>
      <c r="P33" s="34"/>
    </row>
    <row r="34" spans="1:16" s="11" customFormat="1" ht="15.95" customHeight="1" thickBot="1">
      <c r="A34" s="313"/>
      <c r="B34" s="171"/>
      <c r="C34" s="258"/>
      <c r="D34" s="172"/>
      <c r="E34" s="171"/>
      <c r="F34" s="172"/>
      <c r="G34" s="98"/>
      <c r="H34" s="84"/>
      <c r="I34" s="99"/>
      <c r="J34" s="127"/>
      <c r="K34" s="8"/>
      <c r="L34" s="178"/>
      <c r="M34" s="168"/>
      <c r="N34" s="150"/>
      <c r="O34" s="170"/>
      <c r="P34" s="34"/>
    </row>
    <row r="35" spans="1:16" s="11" customFormat="1" ht="15.95" customHeight="1" thickTop="1">
      <c r="A35" s="259"/>
      <c r="B35" s="140"/>
      <c r="C35" s="147"/>
      <c r="D35" s="141"/>
      <c r="E35" s="140"/>
      <c r="F35" s="141"/>
      <c r="G35" s="5"/>
      <c r="H35" s="6"/>
      <c r="I35" s="83"/>
      <c r="J35" s="126"/>
      <c r="K35" s="7"/>
      <c r="L35" s="177"/>
      <c r="M35" s="167">
        <f>ROUND(+L35*$N$10,2)</f>
        <v>0</v>
      </c>
      <c r="N35" s="149">
        <f>+K35+K36+M35</f>
        <v>0</v>
      </c>
      <c r="O35" s="32"/>
      <c r="P35" s="34"/>
    </row>
    <row r="36" spans="1:16" s="11" customFormat="1" ht="15.95" customHeight="1" thickBot="1">
      <c r="A36" s="313"/>
      <c r="B36" s="171"/>
      <c r="C36" s="258"/>
      <c r="D36" s="172"/>
      <c r="E36" s="171"/>
      <c r="F36" s="172"/>
      <c r="G36" s="98"/>
      <c r="H36" s="84"/>
      <c r="I36" s="99"/>
      <c r="J36" s="127"/>
      <c r="K36" s="8"/>
      <c r="L36" s="178"/>
      <c r="M36" s="168"/>
      <c r="N36" s="150"/>
      <c r="O36" s="32"/>
      <c r="P36" s="34"/>
    </row>
    <row r="37" spans="1:16" s="11" customFormat="1" ht="15.95" customHeight="1" thickTop="1">
      <c r="A37" s="259"/>
      <c r="B37" s="140"/>
      <c r="C37" s="147"/>
      <c r="D37" s="141"/>
      <c r="E37" s="140"/>
      <c r="F37" s="141"/>
      <c r="G37" s="5"/>
      <c r="H37" s="6"/>
      <c r="I37" s="83"/>
      <c r="J37" s="126"/>
      <c r="K37" s="7"/>
      <c r="L37" s="177"/>
      <c r="M37" s="167">
        <f>ROUND(+L37*$N$10,2)</f>
        <v>0</v>
      </c>
      <c r="N37" s="149">
        <f>+K37+K38+M37</f>
        <v>0</v>
      </c>
      <c r="O37" s="170"/>
      <c r="P37" s="34"/>
    </row>
    <row r="38" spans="1:16" s="11" customFormat="1" ht="15.95" customHeight="1" thickBot="1">
      <c r="A38" s="313"/>
      <c r="B38" s="171"/>
      <c r="C38" s="258"/>
      <c r="D38" s="172"/>
      <c r="E38" s="171"/>
      <c r="F38" s="172"/>
      <c r="G38" s="98"/>
      <c r="H38" s="84"/>
      <c r="I38" s="83"/>
      <c r="J38" s="130"/>
      <c r="K38" s="8"/>
      <c r="L38" s="178"/>
      <c r="M38" s="168"/>
      <c r="N38" s="150"/>
      <c r="O38" s="170"/>
      <c r="P38" s="34"/>
    </row>
    <row r="39" spans="1:16" s="11" customFormat="1" ht="15.95" customHeight="1" thickTop="1">
      <c r="A39" s="259"/>
      <c r="B39" s="140"/>
      <c r="C39" s="147"/>
      <c r="D39" s="141"/>
      <c r="E39" s="140"/>
      <c r="F39" s="141"/>
      <c r="G39" s="5"/>
      <c r="H39" s="6"/>
      <c r="I39" s="83"/>
      <c r="J39" s="126"/>
      <c r="K39" s="7"/>
      <c r="L39" s="177"/>
      <c r="M39" s="167">
        <f>ROUND(+L39*$N$10,2)</f>
        <v>0</v>
      </c>
      <c r="N39" s="149">
        <f>+K39+K40+M39</f>
        <v>0</v>
      </c>
      <c r="O39" s="170"/>
      <c r="P39" s="34"/>
    </row>
    <row r="40" spans="1:16" s="11" customFormat="1" ht="15.95" customHeight="1">
      <c r="A40" s="164"/>
      <c r="B40" s="138"/>
      <c r="C40" s="260"/>
      <c r="D40" s="139"/>
      <c r="E40" s="138"/>
      <c r="F40" s="139"/>
      <c r="G40" s="111"/>
      <c r="H40" s="112"/>
      <c r="I40" s="113"/>
      <c r="J40" s="127"/>
      <c r="K40" s="8"/>
      <c r="L40" s="178"/>
      <c r="M40" s="168"/>
      <c r="N40" s="150"/>
      <c r="O40" s="32"/>
      <c r="P40" s="34"/>
    </row>
    <row r="41" spans="1:15" s="11" customFormat="1" ht="12.75" customHeight="1">
      <c r="A41" s="257" t="s">
        <v>90</v>
      </c>
      <c r="B41" s="166"/>
      <c r="C41" s="166"/>
      <c r="D41" s="166"/>
      <c r="E41" s="114"/>
      <c r="F41" s="115">
        <v>595560</v>
      </c>
      <c r="G41" s="116" t="str">
        <f>IF(+$N$44&gt;0,+E106,"")</f>
        <v/>
      </c>
      <c r="H41" s="115">
        <v>595195</v>
      </c>
      <c r="I41" s="117" t="str">
        <f>IF(+$N$44&gt;0,+I101,"")</f>
        <v/>
      </c>
      <c r="J41" s="108"/>
      <c r="K41" s="38"/>
      <c r="L41" s="39"/>
      <c r="M41" s="38"/>
      <c r="N41" s="40"/>
      <c r="O41" s="170"/>
    </row>
    <row r="42" spans="1:15" s="11" customFormat="1" ht="12.75" customHeight="1">
      <c r="A42" s="159">
        <v>541002</v>
      </c>
      <c r="B42" s="160"/>
      <c r="C42" s="107" t="str">
        <f>IF(+$N$44&gt;0,+C100,"")</f>
        <v/>
      </c>
      <c r="D42" s="1">
        <v>595192</v>
      </c>
      <c r="E42" s="107" t="str">
        <f>IF(+$N$44&gt;0,+C106,"")</f>
        <v/>
      </c>
      <c r="F42" s="1">
        <v>595570</v>
      </c>
      <c r="G42" s="107" t="str">
        <f>IF(+$N$44&gt;0,+G101,"")</f>
        <v/>
      </c>
      <c r="H42" s="1">
        <v>595580</v>
      </c>
      <c r="I42" s="118" t="str">
        <f>IF(+$N$44&gt;0,+I102,"")</f>
        <v/>
      </c>
      <c r="J42" s="109"/>
      <c r="K42" s="41"/>
      <c r="L42" s="42"/>
      <c r="M42" s="41"/>
      <c r="N42" s="43"/>
      <c r="O42" s="170"/>
    </row>
    <row r="43" spans="1:15" s="11" customFormat="1" ht="12.75" customHeight="1" hidden="1">
      <c r="A43" s="119"/>
      <c r="B43" s="1"/>
      <c r="C43" s="1"/>
      <c r="D43" s="1"/>
      <c r="E43" s="1"/>
      <c r="F43" s="1"/>
      <c r="G43" s="1"/>
      <c r="H43" s="1"/>
      <c r="I43" s="120"/>
      <c r="J43" s="109"/>
      <c r="K43" s="41">
        <f>IF((+C100+C101+C102+C103+C104+C105+C106+E101+E102+E103+E104+E105+E106+G101+G102+G103+G104+G105+G106+I101+I102+I103+I104+I105)=SUM(K13:K40),SUM(K13:K40),"Enter Chartfield")</f>
        <v>0</v>
      </c>
      <c r="L43" s="42">
        <f>SUM(L13:L40)</f>
        <v>0</v>
      </c>
      <c r="M43" s="41">
        <f>SUM(M13:M39)</f>
        <v>0</v>
      </c>
      <c r="N43" s="44">
        <f>IF(ROUND(SUM(N13:N40),2)=(ROUND((K43+M43),2)),(K43+M43),"Does not balance")</f>
        <v>0</v>
      </c>
      <c r="O43" s="170"/>
    </row>
    <row r="44" spans="1:15" s="11" customFormat="1" ht="12.75" customHeight="1">
      <c r="A44" s="159">
        <v>595120</v>
      </c>
      <c r="B44" s="160"/>
      <c r="C44" s="107" t="str">
        <f>IF(+$N$44&gt;0,+C101,"")</f>
        <v/>
      </c>
      <c r="D44" s="1">
        <v>595194</v>
      </c>
      <c r="E44" s="107" t="str">
        <f>IF(+$N$44&gt;0,+E101,"")</f>
        <v/>
      </c>
      <c r="F44" s="1">
        <v>595575</v>
      </c>
      <c r="G44" s="107" t="str">
        <f>IF(+$N$44&gt;0,+G102,"")</f>
        <v/>
      </c>
      <c r="H44" s="1">
        <v>595590</v>
      </c>
      <c r="I44" s="118" t="str">
        <f>IF(+$N$44&gt;0,+I103,"")</f>
        <v/>
      </c>
      <c r="J44" s="109" t="s">
        <v>88</v>
      </c>
      <c r="K44" s="45">
        <f>IF(SUM($K$43:$N$43)=SUM('Travel Voucher Page 2'!$K$43:$N$43),0,(IF(SUM($K$43:$N$43)=SUM('Travel Voucher Page 4'!$K$43:$N$43),K43,0)))</f>
        <v>0</v>
      </c>
      <c r="L44" s="93">
        <f>IF(SUM($K$43:$N$43)=SUM('Travel Voucher Page 2'!$K$43:$N$43),0,(IF(SUM($K$43:$N$43)=SUM('Travel Voucher Page 4'!$K$43:$N$43),L43,0)))</f>
        <v>0</v>
      </c>
      <c r="M44" s="45">
        <f>IF(SUM($K$43:$N$43)=SUM('Travel Voucher Page 2'!$K$43:$N$43),0,(IF(SUM($K$43:$N$43)=SUM('Travel Voucher Page 4'!$K$43:$N$43),M43,0)))</f>
        <v>0</v>
      </c>
      <c r="N44" s="44">
        <f>IF(SUM($K$43:$N$43)=SUM('Travel Voucher Page 2'!$K$43:$N$43),0,(IF(SUM($K$43:$N$43)=SUM('Travel Voucher Page 4'!$K$43:$N$43),N43,0)))</f>
        <v>0</v>
      </c>
      <c r="O44" s="170"/>
    </row>
    <row r="45" spans="1:15" s="11" customFormat="1" ht="12.75" customHeight="1">
      <c r="A45" s="159">
        <v>595130</v>
      </c>
      <c r="B45" s="160"/>
      <c r="C45" s="107" t="str">
        <f>IF(+$N$44&gt;0,+C102,"")</f>
        <v/>
      </c>
      <c r="D45" s="1">
        <v>595520</v>
      </c>
      <c r="E45" s="107" t="str">
        <f>IF(+$N$44&gt;0,+E102,"")</f>
        <v/>
      </c>
      <c r="F45" s="1">
        <v>595592</v>
      </c>
      <c r="G45" s="107" t="str">
        <f>IF(+$N$44&gt;0,+G103,"")</f>
        <v/>
      </c>
      <c r="H45" s="1">
        <v>599209</v>
      </c>
      <c r="I45" s="118" t="str">
        <f>IF(+$N$44&gt;0,+I104,"")</f>
        <v/>
      </c>
      <c r="J45" s="109"/>
      <c r="K45" s="46"/>
      <c r="L45" s="47"/>
      <c r="M45" s="46"/>
      <c r="N45" s="48"/>
      <c r="O45" s="170"/>
    </row>
    <row r="46" spans="1:15" s="11" customFormat="1" ht="12.75" customHeight="1">
      <c r="A46" s="159">
        <v>595140</v>
      </c>
      <c r="B46" s="160"/>
      <c r="C46" s="107" t="str">
        <f>IF(+$N$44&gt;0,+C103,"")</f>
        <v/>
      </c>
      <c r="D46" s="1">
        <v>595530</v>
      </c>
      <c r="E46" s="107" t="str">
        <f>IF(+$N$44&gt;0,+E103,"")</f>
        <v/>
      </c>
      <c r="F46" s="1">
        <v>595594</v>
      </c>
      <c r="G46" s="107" t="str">
        <f>IF(+$N$44&gt;0,+G104,"")</f>
        <v/>
      </c>
      <c r="H46" s="1"/>
      <c r="I46" s="118"/>
      <c r="J46" s="109"/>
      <c r="K46" s="46"/>
      <c r="L46" s="47"/>
      <c r="M46" s="46"/>
      <c r="N46" s="49"/>
      <c r="O46" s="170"/>
    </row>
    <row r="47" spans="1:15" s="11" customFormat="1" ht="12.75" customHeight="1">
      <c r="A47" s="159">
        <v>595150</v>
      </c>
      <c r="B47" s="160"/>
      <c r="C47" s="107" t="str">
        <f>IF(+$N$44&gt;0,+C104,"")</f>
        <v/>
      </c>
      <c r="D47" s="1">
        <v>595540</v>
      </c>
      <c r="E47" s="107" t="str">
        <f>IF(+$N$44&gt;0,+E104,"")</f>
        <v/>
      </c>
      <c r="F47" s="1">
        <v>595180</v>
      </c>
      <c r="G47" s="107" t="str">
        <f>IF(+$N$44&gt;0,+G105,"")</f>
        <v/>
      </c>
      <c r="H47" s="1"/>
      <c r="I47" s="118"/>
      <c r="J47" s="109"/>
      <c r="K47" s="46"/>
      <c r="L47" s="47"/>
      <c r="M47" s="46"/>
      <c r="N47" s="49"/>
      <c r="O47" s="170"/>
    </row>
    <row r="48" spans="1:14" s="11" customFormat="1" ht="12.75" customHeight="1">
      <c r="A48" s="144">
        <v>595170</v>
      </c>
      <c r="B48" s="312"/>
      <c r="C48" s="121" t="str">
        <f>IF(+$N$44&gt;0,+C105,"")</f>
        <v/>
      </c>
      <c r="D48" s="122">
        <v>595550</v>
      </c>
      <c r="E48" s="121" t="str">
        <f>IF(+$N$44&gt;0,+E105,"")</f>
        <v/>
      </c>
      <c r="F48" s="122">
        <v>595190</v>
      </c>
      <c r="G48" s="121" t="str">
        <f>IF(+$N$44&gt;0,+G106,"")</f>
        <v/>
      </c>
      <c r="H48" s="122"/>
      <c r="I48" s="123"/>
      <c r="J48" s="110"/>
      <c r="K48" s="50"/>
      <c r="L48" s="51"/>
      <c r="M48" s="50"/>
      <c r="N48" s="52"/>
    </row>
    <row r="49" spans="1:14" s="11" customFormat="1" ht="3.75" customHeight="1">
      <c r="A49" s="1"/>
      <c r="B49" s="1"/>
      <c r="C49" s="1"/>
      <c r="D49" s="1"/>
      <c r="E49" s="1"/>
      <c r="F49" s="1"/>
      <c r="G49" s="1"/>
      <c r="H49" s="1"/>
      <c r="I49" s="1"/>
      <c r="J49" s="1"/>
      <c r="K49" s="1"/>
      <c r="L49" s="1"/>
      <c r="M49" s="1"/>
      <c r="N49" s="1"/>
    </row>
    <row r="50" spans="1:14" s="11" customFormat="1" ht="36.75" customHeight="1">
      <c r="A50" s="306" t="s">
        <v>14</v>
      </c>
      <c r="B50" s="307"/>
      <c r="C50" s="307"/>
      <c r="D50" s="307"/>
      <c r="E50" s="307"/>
      <c r="F50" s="307"/>
      <c r="G50" s="307"/>
      <c r="H50" s="308"/>
      <c r="I50" s="309" t="s">
        <v>15</v>
      </c>
      <c r="J50" s="310"/>
      <c r="K50" s="310"/>
      <c r="L50" s="310"/>
      <c r="M50" s="310"/>
      <c r="N50" s="311"/>
    </row>
    <row r="51" spans="1:14" s="11" customFormat="1" ht="14.1" customHeight="1">
      <c r="A51" s="156" t="s">
        <v>8</v>
      </c>
      <c r="B51" s="254"/>
      <c r="C51" s="254"/>
      <c r="D51" s="254"/>
      <c r="E51" s="254"/>
      <c r="F51" s="255"/>
      <c r="G51" s="132" t="s">
        <v>140</v>
      </c>
      <c r="H51" s="13"/>
      <c r="I51" s="29" t="s">
        <v>9</v>
      </c>
      <c r="J51" s="1"/>
      <c r="K51" s="1"/>
      <c r="L51" s="1"/>
      <c r="M51" s="142" t="s">
        <v>140</v>
      </c>
      <c r="N51" s="255"/>
    </row>
    <row r="52" spans="1:14" s="11" customFormat="1" ht="20.1" customHeight="1">
      <c r="A52" s="256">
        <f>+'Travel Voucher Page 1'!A52:F52</f>
        <v>0</v>
      </c>
      <c r="B52" s="154"/>
      <c r="C52" s="154"/>
      <c r="D52" s="154"/>
      <c r="E52" s="154"/>
      <c r="F52" s="155"/>
      <c r="G52" s="151">
        <f>+'Travel Voucher Page 1'!G52:H52</f>
        <v>0</v>
      </c>
      <c r="H52" s="152"/>
      <c r="I52" s="161"/>
      <c r="J52" s="162"/>
      <c r="K52" s="162"/>
      <c r="L52" s="163"/>
      <c r="M52" s="261"/>
      <c r="N52" s="262"/>
    </row>
    <row r="53" spans="21:31" ht="23.25">
      <c r="U53" s="11"/>
      <c r="V53" s="11"/>
      <c r="W53" s="11"/>
      <c r="X53" s="11"/>
      <c r="Y53" s="11"/>
      <c r="Z53" s="11"/>
      <c r="AA53" s="11"/>
      <c r="AB53" s="11"/>
      <c r="AC53" s="11"/>
      <c r="AD53" s="11"/>
      <c r="AE53" s="11"/>
    </row>
    <row r="54" spans="21:31" ht="23.25">
      <c r="U54" s="11"/>
      <c r="V54" s="11"/>
      <c r="W54" s="11"/>
      <c r="X54" s="11"/>
      <c r="Y54" s="11"/>
      <c r="Z54" s="11"/>
      <c r="AA54" s="11"/>
      <c r="AB54" s="11"/>
      <c r="AC54" s="11"/>
      <c r="AD54" s="11"/>
      <c r="AE54" s="11"/>
    </row>
    <row r="55" spans="21:31" ht="23.25">
      <c r="U55" s="11"/>
      <c r="V55" s="11"/>
      <c r="W55" s="11"/>
      <c r="X55" s="11"/>
      <c r="Y55" s="11"/>
      <c r="Z55" s="11"/>
      <c r="AA55" s="11"/>
      <c r="AB55" s="11"/>
      <c r="AC55" s="11"/>
      <c r="AD55" s="11"/>
      <c r="AE55" s="11"/>
    </row>
    <row r="56" spans="21:31" ht="23.25">
      <c r="U56" s="11"/>
      <c r="V56" s="11"/>
      <c r="W56" s="11"/>
      <c r="X56" s="11"/>
      <c r="Y56" s="11"/>
      <c r="Z56" s="11"/>
      <c r="AA56" s="11"/>
      <c r="AB56" s="11"/>
      <c r="AC56" s="11"/>
      <c r="AD56" s="11"/>
      <c r="AE56" s="11"/>
    </row>
    <row r="57" spans="21:31" ht="23.25">
      <c r="U57" s="11"/>
      <c r="V57" s="11"/>
      <c r="W57" s="11"/>
      <c r="X57" s="11"/>
      <c r="Y57" s="11"/>
      <c r="Z57" s="11"/>
      <c r="AA57" s="11"/>
      <c r="AB57" s="11"/>
      <c r="AC57" s="11"/>
      <c r="AD57" s="11"/>
      <c r="AE57" s="11"/>
    </row>
    <row r="58" spans="21:31" ht="23.25">
      <c r="U58" s="11"/>
      <c r="V58" s="11"/>
      <c r="W58" s="11"/>
      <c r="X58" s="11"/>
      <c r="Y58" s="11"/>
      <c r="Z58" s="11"/>
      <c r="AA58" s="11"/>
      <c r="AB58" s="11"/>
      <c r="AC58" s="11"/>
      <c r="AD58" s="11"/>
      <c r="AE58" s="11"/>
    </row>
    <row r="59" spans="28:31" ht="23.25">
      <c r="AB59" s="11"/>
      <c r="AC59" s="11"/>
      <c r="AD59" s="11"/>
      <c r="AE59" s="11"/>
    </row>
    <row r="60" spans="28:31" ht="23.25">
      <c r="AB60" s="11"/>
      <c r="AC60" s="11"/>
      <c r="AD60" s="11"/>
      <c r="AE60" s="11"/>
    </row>
    <row r="61" spans="28:31" ht="23.25">
      <c r="AB61" s="11"/>
      <c r="AC61" s="11"/>
      <c r="AD61" s="11"/>
      <c r="AE61" s="11"/>
    </row>
    <row r="62" spans="28:31" ht="23.25">
      <c r="AB62" s="11"/>
      <c r="AC62" s="11"/>
      <c r="AD62" s="11"/>
      <c r="AE62" s="11"/>
    </row>
    <row r="63" spans="28:31" ht="23.25">
      <c r="AB63" s="11"/>
      <c r="AC63" s="11"/>
      <c r="AD63" s="11"/>
      <c r="AE63" s="11"/>
    </row>
    <row r="100" spans="1:3" ht="23.25" customHeight="1" hidden="1">
      <c r="A100" s="169">
        <v>541002</v>
      </c>
      <c r="B100" s="169"/>
      <c r="C100" s="79">
        <f>SUMIF(account,"541002 Mot Veh Fuel",LineAmt)+'Travel Voucher Page 2'!C100</f>
        <v>0</v>
      </c>
    </row>
    <row r="101" spans="1:9" ht="23.25" customHeight="1" hidden="1">
      <c r="A101" s="146">
        <v>595120</v>
      </c>
      <c r="B101" s="146"/>
      <c r="C101" s="37">
        <f>SUMIF(account,"595120 I/S Per Diem",LineAmt)+'Travel Voucher Page 2'!C101</f>
        <v>0</v>
      </c>
      <c r="D101" s="36">
        <v>595194</v>
      </c>
      <c r="E101" s="37">
        <f>SUMIF(account,"595194 I/S LugFee",LineAmt)+'Travel Voucher Page 2'!E101</f>
        <v>0</v>
      </c>
      <c r="F101" s="36">
        <v>595570</v>
      </c>
      <c r="G101" s="37">
        <f>SUMIF(account,"595570 O/S Prk&amp;Tol",LineAmt)+'Travel Voucher Page 2'!G101</f>
        <v>0</v>
      </c>
      <c r="H101" s="36">
        <v>595195</v>
      </c>
      <c r="I101" s="37">
        <f>SUMIF(account,"595195 I/S FdAs",LineAmt)+'Travel Voucher Page 2'!I101</f>
        <v>0</v>
      </c>
    </row>
    <row r="102" spans="1:9" ht="23.25" customHeight="1" hidden="1">
      <c r="A102" s="146">
        <v>595130</v>
      </c>
      <c r="B102" s="146"/>
      <c r="C102" s="37">
        <f>SUMIF(account,"595130 I/S Lodging",LineAmt)+'Travel Voucher Page 2'!C102</f>
        <v>0</v>
      </c>
      <c r="D102" s="36">
        <v>595520</v>
      </c>
      <c r="E102" s="37">
        <f>SUMIF(account,"595520 O/S Per Diem",LineAmt)+'Travel Voucher Page 2'!E102</f>
        <v>0</v>
      </c>
      <c r="F102" s="36">
        <v>595575</v>
      </c>
      <c r="G102" s="37">
        <f>SUMIF(account,"595575 O/S Marine",LineAmt)+'Travel Voucher Page 2'!G102</f>
        <v>0</v>
      </c>
      <c r="H102" s="36">
        <v>595580</v>
      </c>
      <c r="I102" s="37">
        <f>SUMIF(account,"595580 O/S Brd Mnbr",LineAmt)+'Travel Voucher Page 2'!I102</f>
        <v>0</v>
      </c>
    </row>
    <row r="103" spans="1:9" ht="23.25" customHeight="1" hidden="1">
      <c r="A103" s="146">
        <v>595140</v>
      </c>
      <c r="B103" s="146"/>
      <c r="C103" s="37">
        <f>SUMIF(account,"595140 I/S Airfare",LineAmt)+'Travel Voucher Page 2'!C103</f>
        <v>0</v>
      </c>
      <c r="D103" s="36">
        <v>595530</v>
      </c>
      <c r="E103" s="37">
        <f>SUMIF(account,"595530 O/S Lodging",LineAmt)+'Travel Voucher Page 2'!E103</f>
        <v>0</v>
      </c>
      <c r="F103" s="36">
        <v>595592</v>
      </c>
      <c r="G103" s="37">
        <f>SUMIF(account,"595592 O/S NetAcs",LineAmt)+'Travel Voucher Page 2'!G103</f>
        <v>0</v>
      </c>
      <c r="H103" s="36">
        <v>595590</v>
      </c>
      <c r="I103" s="37">
        <f>SUMIF(account,"595590 O/S S&amp;SJud",LineAmt)+'Travel Voucher Page 2'!I103</f>
        <v>0</v>
      </c>
    </row>
    <row r="104" spans="1:9" ht="23.25" customHeight="1" hidden="1">
      <c r="A104" s="146">
        <v>595150</v>
      </c>
      <c r="B104" s="146"/>
      <c r="C104" s="37">
        <f>SUMIF(account,"595150 I/S GrTrspt",LineAmt)+'Travel Voucher Page 2'!C104</f>
        <v>0</v>
      </c>
      <c r="D104" s="36">
        <v>595540</v>
      </c>
      <c r="E104" s="37">
        <f>SUMIF(account,"595540 O/S Airfare",LineAmt)+'Travel Voucher Page 2'!E104</f>
        <v>0</v>
      </c>
      <c r="F104" s="36">
        <v>595594</v>
      </c>
      <c r="G104" s="37">
        <f>SUMIF(account,"595594 O/S LugFee",LineAmt)+'Travel Voucher Page 2'!G104</f>
        <v>0</v>
      </c>
      <c r="H104" s="36">
        <v>599209</v>
      </c>
      <c r="I104" s="37">
        <f>SUMIF(account,"599209 Registration",LineAmt)+'Travel Voucher Page 2'!I104</f>
        <v>0</v>
      </c>
    </row>
    <row r="105" spans="1:9" ht="23.25" customHeight="1" hidden="1">
      <c r="A105" s="146">
        <v>595170</v>
      </c>
      <c r="B105" s="146"/>
      <c r="C105" s="37">
        <f>SUMIF(account,"595170 I/S Prk&amp;Toll",LineAmt)+'Travel Voucher Page 2'!C105</f>
        <v>0</v>
      </c>
      <c r="D105" s="36">
        <v>595550</v>
      </c>
      <c r="E105" s="37">
        <f>SUMIF(account,"595550 O/S GrdTrspt",LineAmt)+'Travel Voucher Page 2'!E105</f>
        <v>0</v>
      </c>
      <c r="F105" s="36">
        <v>595180</v>
      </c>
      <c r="G105" s="37">
        <f>SUMIF(account,"595180 I/S Brd Mnbr",LineAmt)+'Travel Voucher Page 2'!G105</f>
        <v>0</v>
      </c>
      <c r="H105" s="36"/>
      <c r="I105" s="37"/>
    </row>
    <row r="106" spans="1:9" ht="23.25" customHeight="1" hidden="1">
      <c r="A106" s="146">
        <v>595192</v>
      </c>
      <c r="B106" s="146"/>
      <c r="C106" s="37">
        <f>SUMIF(account,"595192 I/S NetAcs",LineAmt)+'Travel Voucher Page 2'!C106</f>
        <v>0</v>
      </c>
      <c r="D106" s="36">
        <v>595560</v>
      </c>
      <c r="E106" s="37">
        <f>SUMIF(account,"595560 O/S MtrPool",LineAmt)+'Travel Voucher Page 2'!E106</f>
        <v>0</v>
      </c>
      <c r="F106" s="36">
        <v>595190</v>
      </c>
      <c r="G106" s="37">
        <f>SUMIF(account,"595190 I/S S&amp;Sjud",LineAmt)+'Travel Voucher Page 2'!G106</f>
        <v>0</v>
      </c>
      <c r="H106" s="81" t="s">
        <v>132</v>
      </c>
      <c r="I106" s="37">
        <f>+C100+C101+C102+C103+C104+C105+C106+E101+E102+E103+E104+E105+E106+G101+G102+G103+G104+G105+G106+I101+I102+I103+I104</f>
        <v>0</v>
      </c>
    </row>
  </sheetData>
  <sheetProtection algorithmName="SHA-512" hashValue="LMhQYS6joyYD9unwYKdp/Zz/D591LyIisH8z6qCMROhIwPSOtIfVRqHLAeiwp598fnvjAR53ZgtqoF/roa0dWQ==" saltValue="YSoG8r/4lf+a2Mz1oS3Tew==" spinCount="100000" sheet="1" selectLockedCells="1"/>
  <mergeCells count="180">
    <mergeCell ref="A23:A24"/>
    <mergeCell ref="B23:D23"/>
    <mergeCell ref="E23:F23"/>
    <mergeCell ref="L23:L24"/>
    <mergeCell ref="L21:L22"/>
    <mergeCell ref="B22:D22"/>
    <mergeCell ref="E22:F22"/>
    <mergeCell ref="M23:M24"/>
    <mergeCell ref="A9:N9"/>
    <mergeCell ref="M8:N8"/>
    <mergeCell ref="G7:J7"/>
    <mergeCell ref="G8:J8"/>
    <mergeCell ref="K8:L8"/>
    <mergeCell ref="D8:F8"/>
    <mergeCell ref="A15:A16"/>
    <mergeCell ref="B15:D15"/>
    <mergeCell ref="A7:F7"/>
    <mergeCell ref="E15:F15"/>
    <mergeCell ref="L15:L16"/>
    <mergeCell ref="M15:M16"/>
    <mergeCell ref="B16:D16"/>
    <mergeCell ref="E16:F16"/>
    <mergeCell ref="M7:N7"/>
    <mergeCell ref="N11:N12"/>
    <mergeCell ref="A8:C8"/>
    <mergeCell ref="K7:L7"/>
    <mergeCell ref="G1:H1"/>
    <mergeCell ref="K2:L2"/>
    <mergeCell ref="G6:J6"/>
    <mergeCell ref="A6:F6"/>
    <mergeCell ref="K1:L1"/>
    <mergeCell ref="G3:I3"/>
    <mergeCell ref="G4:I4"/>
    <mergeCell ref="K3:N3"/>
    <mergeCell ref="K4:N4"/>
    <mergeCell ref="C1:D1"/>
    <mergeCell ref="G2:J2"/>
    <mergeCell ref="C3:E3"/>
    <mergeCell ref="C4:E4"/>
    <mergeCell ref="C2:E2"/>
    <mergeCell ref="K6:L6"/>
    <mergeCell ref="F2:F4"/>
    <mergeCell ref="M6:N6"/>
    <mergeCell ref="O9:O11"/>
    <mergeCell ref="B10:F10"/>
    <mergeCell ref="G10:G11"/>
    <mergeCell ref="H10:J10"/>
    <mergeCell ref="L10:M10"/>
    <mergeCell ref="B11:D11"/>
    <mergeCell ref="E11:F11"/>
    <mergeCell ref="O12:O14"/>
    <mergeCell ref="A13:A14"/>
    <mergeCell ref="B13:D13"/>
    <mergeCell ref="E13:F13"/>
    <mergeCell ref="L13:L14"/>
    <mergeCell ref="M13:M14"/>
    <mergeCell ref="L11:L12"/>
    <mergeCell ref="B12:D12"/>
    <mergeCell ref="E12:F12"/>
    <mergeCell ref="N13:N14"/>
    <mergeCell ref="B14:D14"/>
    <mergeCell ref="E14:F14"/>
    <mergeCell ref="O16:O18"/>
    <mergeCell ref="M17:M18"/>
    <mergeCell ref="N17:N18"/>
    <mergeCell ref="N15:N16"/>
    <mergeCell ref="A19:A20"/>
    <mergeCell ref="B19:D19"/>
    <mergeCell ref="E19:F19"/>
    <mergeCell ref="L19:L20"/>
    <mergeCell ref="A17:A18"/>
    <mergeCell ref="B17:D17"/>
    <mergeCell ref="E17:F17"/>
    <mergeCell ref="L17:L18"/>
    <mergeCell ref="B18:D18"/>
    <mergeCell ref="E18:F18"/>
    <mergeCell ref="M19:M20"/>
    <mergeCell ref="N19:N20"/>
    <mergeCell ref="O19:O21"/>
    <mergeCell ref="B20:D20"/>
    <mergeCell ref="E20:F20"/>
    <mergeCell ref="M21:M22"/>
    <mergeCell ref="N21:N22"/>
    <mergeCell ref="A21:A22"/>
    <mergeCell ref="B21:D21"/>
    <mergeCell ref="E21:F21"/>
    <mergeCell ref="O23:O25"/>
    <mergeCell ref="B24:D24"/>
    <mergeCell ref="E24:F24"/>
    <mergeCell ref="M25:M26"/>
    <mergeCell ref="N25:N26"/>
    <mergeCell ref="O26:O30"/>
    <mergeCell ref="M27:M28"/>
    <mergeCell ref="N27:N28"/>
    <mergeCell ref="M29:M30"/>
    <mergeCell ref="N29:N30"/>
    <mergeCell ref="N23:N24"/>
    <mergeCell ref="A25:A26"/>
    <mergeCell ref="B25:D25"/>
    <mergeCell ref="E25:F25"/>
    <mergeCell ref="L25:L26"/>
    <mergeCell ref="B26:D26"/>
    <mergeCell ref="E26:F26"/>
    <mergeCell ref="A29:A30"/>
    <mergeCell ref="B29:D29"/>
    <mergeCell ref="E29:F29"/>
    <mergeCell ref="L29:L30"/>
    <mergeCell ref="A27:A28"/>
    <mergeCell ref="B27:D27"/>
    <mergeCell ref="E27:F27"/>
    <mergeCell ref="L27:L28"/>
    <mergeCell ref="B28:D28"/>
    <mergeCell ref="E28:F28"/>
    <mergeCell ref="B30:D30"/>
    <mergeCell ref="E30:F30"/>
    <mergeCell ref="B31:D31"/>
    <mergeCell ref="E31:F31"/>
    <mergeCell ref="L31:L32"/>
    <mergeCell ref="M31:M32"/>
    <mergeCell ref="N31:N32"/>
    <mergeCell ref="B32:D32"/>
    <mergeCell ref="E32:F32"/>
    <mergeCell ref="O32:O34"/>
    <mergeCell ref="A33:A34"/>
    <mergeCell ref="B33:D33"/>
    <mergeCell ref="E33:F33"/>
    <mergeCell ref="L33:L34"/>
    <mergeCell ref="M33:M34"/>
    <mergeCell ref="N33:N34"/>
    <mergeCell ref="B34:D34"/>
    <mergeCell ref="E34:F34"/>
    <mergeCell ref="A31:A32"/>
    <mergeCell ref="M35:M36"/>
    <mergeCell ref="N35:N36"/>
    <mergeCell ref="B36:D36"/>
    <mergeCell ref="E36:F36"/>
    <mergeCell ref="A35:A36"/>
    <mergeCell ref="B35:D35"/>
    <mergeCell ref="E35:F35"/>
    <mergeCell ref="L35:L36"/>
    <mergeCell ref="N39:N40"/>
    <mergeCell ref="M37:M38"/>
    <mergeCell ref="N37:N38"/>
    <mergeCell ref="O37:O39"/>
    <mergeCell ref="B38:D38"/>
    <mergeCell ref="E38:F38"/>
    <mergeCell ref="A39:A40"/>
    <mergeCell ref="B39:D39"/>
    <mergeCell ref="E39:F39"/>
    <mergeCell ref="L39:L40"/>
    <mergeCell ref="M39:M40"/>
    <mergeCell ref="E40:F40"/>
    <mergeCell ref="B40:D40"/>
    <mergeCell ref="A37:A38"/>
    <mergeCell ref="B37:D37"/>
    <mergeCell ref="E37:F37"/>
    <mergeCell ref="L37:L38"/>
    <mergeCell ref="O41:O47"/>
    <mergeCell ref="A44:B44"/>
    <mergeCell ref="A45:B45"/>
    <mergeCell ref="A46:B46"/>
    <mergeCell ref="A47:B47"/>
    <mergeCell ref="A41:D41"/>
    <mergeCell ref="A106:B106"/>
    <mergeCell ref="A50:H50"/>
    <mergeCell ref="I50:N50"/>
    <mergeCell ref="A51:F51"/>
    <mergeCell ref="A52:F52"/>
    <mergeCell ref="G52:H52"/>
    <mergeCell ref="A101:B101"/>
    <mergeCell ref="A102:B102"/>
    <mergeCell ref="A103:B103"/>
    <mergeCell ref="A104:B104"/>
    <mergeCell ref="A105:B105"/>
    <mergeCell ref="A42:B42"/>
    <mergeCell ref="A100:B100"/>
    <mergeCell ref="M51:N51"/>
    <mergeCell ref="M52:N52"/>
    <mergeCell ref="I52:L52"/>
    <mergeCell ref="A48:B48"/>
  </mergeCells>
  <dataValidations count="1">
    <dataValidation type="list" allowBlank="1" showInputMessage="1" showErrorMessage="1" sqref="H15:H40">
      <formula1>Chartfields!$B$7:$B$29</formula1>
    </dataValidation>
  </dataValidations>
  <printOptions/>
  <pageMargins left="0.43" right="0.29" top="0.48" bottom="0.44" header="0.3" footer="0.24"/>
  <pageSetup fitToHeight="1" fitToWidth="1" horizontalDpi="600" verticalDpi="600" orientation="landscape" scale="68" r:id="rId3"/>
  <drawing r:id="rId2"/>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E106"/>
  <sheetViews>
    <sheetView workbookViewId="0" topLeftCell="A1">
      <selection activeCell="B15" sqref="B15:D15"/>
    </sheetView>
  </sheetViews>
  <sheetFormatPr defaultColWidth="9.375" defaultRowHeight="23.25"/>
  <cols>
    <col min="1" max="1" width="10.875" style="0" customWidth="1"/>
    <col min="2" max="2" width="3.375" style="0" customWidth="1"/>
    <col min="3" max="3" width="13.375" style="0" customWidth="1"/>
    <col min="4" max="4" width="19.375" style="0" customWidth="1"/>
    <col min="5" max="5" width="15.375" style="0" customWidth="1"/>
    <col min="6" max="6" width="14.875" style="0" customWidth="1"/>
    <col min="7" max="7" width="13.125" style="0" customWidth="1"/>
    <col min="8" max="8" width="23.125" style="0" customWidth="1"/>
    <col min="9" max="11" width="17.875" style="0" customWidth="1"/>
    <col min="12" max="12" width="11.375" style="0" customWidth="1"/>
    <col min="13" max="14" width="17.875" style="0" customWidth="1"/>
    <col min="15" max="15" width="1.625" style="0" customWidth="1"/>
    <col min="17" max="17" width="7.375" style="0" customWidth="1"/>
    <col min="18" max="18" width="8.375" style="0" customWidth="1"/>
    <col min="19" max="19" width="5.625" style="0" customWidth="1"/>
    <col min="20" max="20" width="11.625" style="0" customWidth="1"/>
  </cols>
  <sheetData>
    <row r="1" spans="3:15" s="11" customFormat="1" ht="16.5" customHeight="1">
      <c r="C1" s="203" t="s">
        <v>10</v>
      </c>
      <c r="D1" s="203"/>
      <c r="E1" s="12"/>
      <c r="F1"/>
      <c r="G1" s="249" t="s">
        <v>92</v>
      </c>
      <c r="H1" s="250"/>
      <c r="I1" s="55">
        <f>+'Travel Voucher Page 1'!I1</f>
        <v>0</v>
      </c>
      <c r="J1" s="13"/>
      <c r="K1" s="234" t="s">
        <v>143</v>
      </c>
      <c r="L1" s="235"/>
      <c r="M1" s="14"/>
      <c r="N1" s="15"/>
      <c r="O1" s="16"/>
    </row>
    <row r="2" spans="3:15" s="11" customFormat="1" ht="17.25" customHeight="1">
      <c r="C2" s="204" t="s">
        <v>147</v>
      </c>
      <c r="D2" s="205"/>
      <c r="E2" s="205"/>
      <c r="F2" s="301">
        <f>+'Travel Voucher Page 1'!F2:F4</f>
        <v>0</v>
      </c>
      <c r="G2" s="317">
        <f>+'Travel Voucher Page 1'!G2:H2</f>
        <v>0</v>
      </c>
      <c r="H2" s="289"/>
      <c r="I2" s="289"/>
      <c r="J2" s="290"/>
      <c r="K2" s="297">
        <f>+'Travel Voucher Page 1'!K2:L2</f>
        <v>0</v>
      </c>
      <c r="L2" s="298"/>
      <c r="M2" s="17"/>
      <c r="N2" s="18"/>
      <c r="O2" s="19"/>
    </row>
    <row r="3" spans="3:15" s="11" customFormat="1" ht="12.95" customHeight="1">
      <c r="C3" s="204" t="s">
        <v>148</v>
      </c>
      <c r="D3" s="205"/>
      <c r="E3" s="205"/>
      <c r="F3" s="301"/>
      <c r="G3" s="281" t="s">
        <v>11</v>
      </c>
      <c r="H3" s="239"/>
      <c r="I3" s="240"/>
      <c r="J3" s="20" t="s">
        <v>13</v>
      </c>
      <c r="K3" s="244" t="s">
        <v>16</v>
      </c>
      <c r="L3" s="245"/>
      <c r="M3" s="245"/>
      <c r="N3" s="246"/>
      <c r="O3" s="21"/>
    </row>
    <row r="4" spans="3:15" s="11" customFormat="1" ht="17.25" customHeight="1">
      <c r="C4" s="204" t="s">
        <v>138</v>
      </c>
      <c r="D4" s="205"/>
      <c r="E4" s="205"/>
      <c r="F4" s="301"/>
      <c r="G4" s="282">
        <f>+'Travel Voucher Page 1'!G4:I4</f>
        <v>0</v>
      </c>
      <c r="H4" s="283"/>
      <c r="I4" s="284"/>
      <c r="J4" s="85">
        <f>+'Travel Voucher Page 1'!J4</f>
        <v>0</v>
      </c>
      <c r="K4" s="285">
        <f>+'Travel Voucher Page 1'!K4:N4</f>
        <v>0</v>
      </c>
      <c r="L4" s="286"/>
      <c r="M4" s="286"/>
      <c r="N4" s="287"/>
      <c r="O4"/>
    </row>
    <row r="5" spans="7:16" s="11" customFormat="1" ht="6.75" customHeight="1">
      <c r="G5" s="1"/>
      <c r="H5" s="22"/>
      <c r="I5" s="22"/>
      <c r="J5" s="22"/>
      <c r="K5" s="22"/>
      <c r="L5" s="22"/>
      <c r="M5" s="22"/>
      <c r="N5" s="22"/>
      <c r="P5" s="23"/>
    </row>
    <row r="6" spans="1:15" s="11" customFormat="1" ht="14.1" customHeight="1">
      <c r="A6" s="206" t="s">
        <v>142</v>
      </c>
      <c r="B6" s="207"/>
      <c r="C6" s="207"/>
      <c r="D6" s="207"/>
      <c r="E6" s="207"/>
      <c r="F6" s="208"/>
      <c r="G6" s="299" t="s">
        <v>0</v>
      </c>
      <c r="H6" s="254"/>
      <c r="I6" s="254"/>
      <c r="J6" s="300"/>
      <c r="K6" s="253" t="s">
        <v>70</v>
      </c>
      <c r="L6" s="208"/>
      <c r="M6" s="253" t="s">
        <v>93</v>
      </c>
      <c r="N6" s="208"/>
      <c r="O6" s="21"/>
    </row>
    <row r="7" spans="1:15" s="11" customFormat="1" ht="14.1" customHeight="1">
      <c r="A7" s="321">
        <f>+'Travel Voucher Page 1'!A7:F7</f>
        <v>0</v>
      </c>
      <c r="B7" s="322"/>
      <c r="C7" s="322"/>
      <c r="D7" s="322"/>
      <c r="E7" s="322"/>
      <c r="F7" s="323"/>
      <c r="G7" s="269">
        <f>+'Travel Voucher Page 1'!G7:J7</f>
        <v>0</v>
      </c>
      <c r="H7" s="270"/>
      <c r="I7" s="270"/>
      <c r="J7" s="271"/>
      <c r="K7" s="266">
        <f>+'Travel Voucher Page 1'!K7:L7</f>
        <v>0</v>
      </c>
      <c r="L7" s="267"/>
      <c r="M7" s="266">
        <f>+'Travel Voucher Page 1'!M7:N7</f>
        <v>0</v>
      </c>
      <c r="N7" s="268"/>
      <c r="O7" s="24"/>
    </row>
    <row r="8" spans="1:14" s="11" customFormat="1" ht="14.1" customHeight="1">
      <c r="A8" s="302">
        <f>+'Travel Voucher Page 1'!A8:C8</f>
        <v>0</v>
      </c>
      <c r="B8" s="303"/>
      <c r="C8" s="303"/>
      <c r="D8" s="303">
        <f>+'Travel Voucher Page 1'!D8:F8</f>
        <v>0</v>
      </c>
      <c r="E8" s="304"/>
      <c r="F8" s="305"/>
      <c r="G8" s="291">
        <f>+'Travel Voucher Page 1'!G8:J8</f>
        <v>0</v>
      </c>
      <c r="H8" s="292"/>
      <c r="I8" s="292"/>
      <c r="J8" s="293"/>
      <c r="K8" s="220"/>
      <c r="L8" s="221"/>
      <c r="M8" s="220"/>
      <c r="N8" s="221"/>
    </row>
    <row r="9" spans="1:15" s="11" customFormat="1" ht="14.1" customHeight="1">
      <c r="A9" s="190"/>
      <c r="B9" s="190"/>
      <c r="C9" s="190"/>
      <c r="D9" s="190"/>
      <c r="E9" s="190"/>
      <c r="F9" s="190"/>
      <c r="G9" s="190"/>
      <c r="H9" s="190"/>
      <c r="I9" s="190"/>
      <c r="J9" s="190"/>
      <c r="K9" s="190"/>
      <c r="L9" s="190"/>
      <c r="M9" s="190"/>
      <c r="N9" s="190"/>
      <c r="O9" s="182"/>
    </row>
    <row r="10" spans="1:15" s="11" customFormat="1" ht="14.1" customHeight="1">
      <c r="A10" s="25">
        <f>+'Travel Voucher Page 1'!A10</f>
        <v>0</v>
      </c>
      <c r="B10" s="188" t="s">
        <v>1</v>
      </c>
      <c r="C10" s="189"/>
      <c r="D10" s="189"/>
      <c r="E10" s="189"/>
      <c r="F10" s="201"/>
      <c r="G10" s="272" t="s">
        <v>3</v>
      </c>
      <c r="H10" s="214" t="s">
        <v>17</v>
      </c>
      <c r="I10" s="215"/>
      <c r="J10" s="216"/>
      <c r="K10" s="27"/>
      <c r="L10" s="188" t="s">
        <v>87</v>
      </c>
      <c r="M10" s="189"/>
      <c r="N10" s="95">
        <f>+'Travel Voucher Page 1'!N10</f>
        <v>0.001</v>
      </c>
      <c r="O10" s="182"/>
    </row>
    <row r="11" spans="1:15" s="11" customFormat="1" ht="14.1" customHeight="1">
      <c r="A11" s="26" t="s">
        <v>2</v>
      </c>
      <c r="B11" s="209"/>
      <c r="C11" s="210"/>
      <c r="D11" s="217"/>
      <c r="E11" s="209"/>
      <c r="F11" s="217"/>
      <c r="G11" s="273"/>
      <c r="H11" s="29"/>
      <c r="I11" s="25" t="s">
        <v>94</v>
      </c>
      <c r="J11" s="25" t="s">
        <v>68</v>
      </c>
      <c r="K11" s="131" t="s">
        <v>135</v>
      </c>
      <c r="L11" s="191" t="s">
        <v>19</v>
      </c>
      <c r="M11" s="30" t="s">
        <v>89</v>
      </c>
      <c r="N11" s="184" t="s">
        <v>18</v>
      </c>
      <c r="O11" s="182"/>
    </row>
    <row r="12" spans="1:15" s="11" customFormat="1" ht="14.1" customHeight="1" thickBot="1">
      <c r="A12" s="28" t="s">
        <v>5</v>
      </c>
      <c r="B12" s="211" t="s">
        <v>6</v>
      </c>
      <c r="C12" s="212"/>
      <c r="D12" s="213"/>
      <c r="E12" s="218" t="s">
        <v>7</v>
      </c>
      <c r="F12" s="219"/>
      <c r="G12" s="96" t="s">
        <v>4</v>
      </c>
      <c r="H12" s="100" t="s">
        <v>12</v>
      </c>
      <c r="I12" s="96" t="s">
        <v>95</v>
      </c>
      <c r="J12" s="97" t="s">
        <v>69</v>
      </c>
      <c r="K12" s="31" t="s">
        <v>91</v>
      </c>
      <c r="L12" s="192"/>
      <c r="M12" s="78" t="s">
        <v>128</v>
      </c>
      <c r="N12" s="185"/>
      <c r="O12" s="170"/>
    </row>
    <row r="13" spans="1:16" s="11" customFormat="1" ht="15.95" customHeight="1" thickTop="1">
      <c r="A13" s="274"/>
      <c r="B13" s="276" t="s">
        <v>129</v>
      </c>
      <c r="C13" s="277"/>
      <c r="D13" s="278"/>
      <c r="E13" s="276"/>
      <c r="F13" s="278"/>
      <c r="G13" s="101"/>
      <c r="H13" s="102"/>
      <c r="I13" s="102"/>
      <c r="J13" s="103"/>
      <c r="K13" s="33">
        <f>+'Travel Voucher Page 3'!K43</f>
        <v>0</v>
      </c>
      <c r="L13" s="279">
        <f>+'Travel Voucher Page 3'!L43</f>
        <v>0</v>
      </c>
      <c r="M13" s="199">
        <f>+'Travel Voucher Page 3'!M43</f>
        <v>0</v>
      </c>
      <c r="N13" s="197">
        <f>+'Travel Voucher Page 3'!N43</f>
        <v>0</v>
      </c>
      <c r="O13" s="170"/>
      <c r="P13" s="34"/>
    </row>
    <row r="14" spans="1:16" s="11" customFormat="1" ht="15.95" customHeight="1" thickBot="1">
      <c r="A14" s="275"/>
      <c r="B14" s="263"/>
      <c r="C14" s="264"/>
      <c r="D14" s="265"/>
      <c r="E14" s="263"/>
      <c r="F14" s="265"/>
      <c r="G14" s="104"/>
      <c r="H14" s="105"/>
      <c r="I14" s="105"/>
      <c r="J14" s="106"/>
      <c r="K14" s="35"/>
      <c r="L14" s="280"/>
      <c r="M14" s="168"/>
      <c r="N14" s="150"/>
      <c r="O14" s="170"/>
      <c r="P14" s="34"/>
    </row>
    <row r="15" spans="1:16" s="11" customFormat="1" ht="15.95" customHeight="1" thickTop="1">
      <c r="A15" s="259"/>
      <c r="B15" s="140"/>
      <c r="C15" s="147"/>
      <c r="D15" s="141"/>
      <c r="E15" s="140"/>
      <c r="F15" s="141"/>
      <c r="G15" s="5"/>
      <c r="H15" s="6"/>
      <c r="I15" s="83"/>
      <c r="J15" s="126"/>
      <c r="K15" s="7"/>
      <c r="L15" s="177"/>
      <c r="M15" s="167">
        <f>ROUND(+L15*$N$10,2)</f>
        <v>0</v>
      </c>
      <c r="N15" s="149">
        <f>+K15+K16+M15</f>
        <v>0</v>
      </c>
      <c r="O15" s="32"/>
      <c r="P15" s="34"/>
    </row>
    <row r="16" spans="1:16" s="11" customFormat="1" ht="15.95" customHeight="1" thickBot="1">
      <c r="A16" s="137"/>
      <c r="B16" s="171"/>
      <c r="C16" s="258"/>
      <c r="D16" s="172"/>
      <c r="E16" s="171"/>
      <c r="F16" s="172"/>
      <c r="G16" s="98"/>
      <c r="H16" s="84"/>
      <c r="I16" s="99"/>
      <c r="J16" s="125"/>
      <c r="K16" s="4"/>
      <c r="L16" s="178"/>
      <c r="M16" s="168"/>
      <c r="N16" s="150"/>
      <c r="O16" s="170"/>
      <c r="P16" s="34"/>
    </row>
    <row r="17" spans="1:16" s="11" customFormat="1" ht="15.95" customHeight="1" thickTop="1">
      <c r="A17" s="259"/>
      <c r="B17" s="140"/>
      <c r="C17" s="147"/>
      <c r="D17" s="141"/>
      <c r="E17" s="140"/>
      <c r="F17" s="141"/>
      <c r="G17" s="5"/>
      <c r="H17" s="6"/>
      <c r="I17" s="83"/>
      <c r="J17" s="126"/>
      <c r="K17" s="7"/>
      <c r="L17" s="177"/>
      <c r="M17" s="167">
        <f>ROUND(+L17*$N$10,2)</f>
        <v>0</v>
      </c>
      <c r="N17" s="149">
        <f>+K17+K18+M17</f>
        <v>0</v>
      </c>
      <c r="O17" s="170"/>
      <c r="P17" s="34"/>
    </row>
    <row r="18" spans="1:16" s="11" customFormat="1" ht="15.95" customHeight="1" thickBot="1">
      <c r="A18" s="137"/>
      <c r="B18" s="171"/>
      <c r="C18" s="258"/>
      <c r="D18" s="172"/>
      <c r="E18" s="171"/>
      <c r="F18" s="172"/>
      <c r="G18" s="98"/>
      <c r="H18" s="84"/>
      <c r="I18" s="99"/>
      <c r="J18" s="127"/>
      <c r="K18" s="8"/>
      <c r="L18" s="178"/>
      <c r="M18" s="168"/>
      <c r="N18" s="150"/>
      <c r="O18" s="170"/>
      <c r="P18" s="34"/>
    </row>
    <row r="19" spans="1:16" s="11" customFormat="1" ht="15.95" customHeight="1" thickTop="1">
      <c r="A19" s="259"/>
      <c r="B19" s="140"/>
      <c r="C19" s="147"/>
      <c r="D19" s="141"/>
      <c r="E19" s="140"/>
      <c r="F19" s="141"/>
      <c r="G19" s="5"/>
      <c r="H19" s="6"/>
      <c r="I19" s="83"/>
      <c r="J19" s="128"/>
      <c r="K19" s="7"/>
      <c r="L19" s="177"/>
      <c r="M19" s="167">
        <f>ROUND(+L19*$N$10,2)</f>
        <v>0</v>
      </c>
      <c r="N19" s="149">
        <f>+K19+K20+M19</f>
        <v>0</v>
      </c>
      <c r="O19" s="170"/>
      <c r="P19" s="34"/>
    </row>
    <row r="20" spans="1:16" s="11" customFormat="1" ht="15.95" customHeight="1" thickBot="1">
      <c r="A20" s="137"/>
      <c r="B20" s="171"/>
      <c r="C20" s="258"/>
      <c r="D20" s="172"/>
      <c r="E20" s="171"/>
      <c r="F20" s="172"/>
      <c r="G20" s="98"/>
      <c r="H20" s="84"/>
      <c r="I20" s="99"/>
      <c r="J20" s="125"/>
      <c r="K20" s="8"/>
      <c r="L20" s="178"/>
      <c r="M20" s="168"/>
      <c r="N20" s="150"/>
      <c r="O20" s="170"/>
      <c r="P20" s="34"/>
    </row>
    <row r="21" spans="1:16" s="11" customFormat="1" ht="15.95" customHeight="1" thickTop="1">
      <c r="A21" s="259"/>
      <c r="B21" s="140"/>
      <c r="C21" s="147"/>
      <c r="D21" s="141"/>
      <c r="E21" s="140"/>
      <c r="F21" s="141"/>
      <c r="G21" s="5"/>
      <c r="H21" s="6"/>
      <c r="I21" s="83"/>
      <c r="J21" s="126"/>
      <c r="K21" s="7"/>
      <c r="L21" s="177"/>
      <c r="M21" s="167">
        <f>ROUND(+L21*$N$10,2)</f>
        <v>0</v>
      </c>
      <c r="N21" s="149">
        <f>+K21+K22+M21</f>
        <v>0</v>
      </c>
      <c r="O21" s="170"/>
      <c r="P21" s="34"/>
    </row>
    <row r="22" spans="1:16" s="11" customFormat="1" ht="15.95" customHeight="1" thickBot="1">
      <c r="A22" s="137"/>
      <c r="B22" s="171"/>
      <c r="C22" s="258"/>
      <c r="D22" s="172"/>
      <c r="E22" s="171"/>
      <c r="F22" s="172"/>
      <c r="G22" s="98"/>
      <c r="H22" s="84"/>
      <c r="I22" s="99"/>
      <c r="J22" s="127"/>
      <c r="K22" s="8"/>
      <c r="L22" s="178"/>
      <c r="M22" s="168"/>
      <c r="N22" s="150"/>
      <c r="O22" s="32"/>
      <c r="P22" s="34"/>
    </row>
    <row r="23" spans="1:16" s="11" customFormat="1" ht="15.95" customHeight="1" thickTop="1">
      <c r="A23" s="259"/>
      <c r="B23" s="140"/>
      <c r="C23" s="147"/>
      <c r="D23" s="141"/>
      <c r="E23" s="140"/>
      <c r="F23" s="141"/>
      <c r="G23" s="5"/>
      <c r="H23" s="6"/>
      <c r="I23" s="83"/>
      <c r="J23" s="126"/>
      <c r="K23" s="7"/>
      <c r="L23" s="177"/>
      <c r="M23" s="167">
        <f>ROUND(+L23*$N$10,2)</f>
        <v>0</v>
      </c>
      <c r="N23" s="149">
        <f>+K23+K24+M23</f>
        <v>0</v>
      </c>
      <c r="O23" s="170"/>
      <c r="P23" s="34"/>
    </row>
    <row r="24" spans="1:16" s="11" customFormat="1" ht="15.95" customHeight="1" thickBot="1">
      <c r="A24" s="137"/>
      <c r="B24" s="171"/>
      <c r="C24" s="258"/>
      <c r="D24" s="172"/>
      <c r="E24" s="171"/>
      <c r="F24" s="172"/>
      <c r="G24" s="98"/>
      <c r="H24" s="84"/>
      <c r="I24" s="99"/>
      <c r="J24" s="127"/>
      <c r="K24" s="8"/>
      <c r="L24" s="178"/>
      <c r="M24" s="168"/>
      <c r="N24" s="150"/>
      <c r="O24" s="170"/>
      <c r="P24" s="34"/>
    </row>
    <row r="25" spans="1:16" s="11" customFormat="1" ht="15.95" customHeight="1" thickTop="1">
      <c r="A25" s="259"/>
      <c r="B25" s="140"/>
      <c r="C25" s="147"/>
      <c r="D25" s="141"/>
      <c r="E25" s="140"/>
      <c r="F25" s="141"/>
      <c r="G25" s="5"/>
      <c r="H25" s="6"/>
      <c r="I25" s="83"/>
      <c r="J25" s="126"/>
      <c r="K25" s="7"/>
      <c r="L25" s="177"/>
      <c r="M25" s="167">
        <f>ROUND(+L25*$N$10,2)</f>
        <v>0</v>
      </c>
      <c r="N25" s="149">
        <f>+K25+K26+M25</f>
        <v>0</v>
      </c>
      <c r="O25" s="170"/>
      <c r="P25" s="34"/>
    </row>
    <row r="26" spans="1:16" s="11" customFormat="1" ht="15.95" customHeight="1" thickBot="1">
      <c r="A26" s="137"/>
      <c r="B26" s="171"/>
      <c r="C26" s="258"/>
      <c r="D26" s="172"/>
      <c r="E26" s="171"/>
      <c r="F26" s="172"/>
      <c r="G26" s="98"/>
      <c r="H26" s="84"/>
      <c r="I26" s="99"/>
      <c r="J26" s="127"/>
      <c r="K26" s="8"/>
      <c r="L26" s="178"/>
      <c r="M26" s="168"/>
      <c r="N26" s="150"/>
      <c r="O26" s="170"/>
      <c r="P26" s="34"/>
    </row>
    <row r="27" spans="1:16" s="11" customFormat="1" ht="15.95" customHeight="1" thickTop="1">
      <c r="A27" s="259"/>
      <c r="B27" s="140"/>
      <c r="C27" s="147"/>
      <c r="D27" s="141"/>
      <c r="E27" s="140"/>
      <c r="F27" s="141"/>
      <c r="G27" s="5"/>
      <c r="H27" s="6"/>
      <c r="I27" s="83"/>
      <c r="J27" s="126"/>
      <c r="K27" s="7"/>
      <c r="L27" s="177"/>
      <c r="M27" s="167">
        <f>ROUND(+L27*$N$10,2)</f>
        <v>0</v>
      </c>
      <c r="N27" s="149">
        <f>+K27+K28+M27</f>
        <v>0</v>
      </c>
      <c r="O27" s="170"/>
      <c r="P27" s="34"/>
    </row>
    <row r="28" spans="1:16" s="11" customFormat="1" ht="15.95" customHeight="1" thickBot="1">
      <c r="A28" s="137"/>
      <c r="B28" s="171"/>
      <c r="C28" s="258"/>
      <c r="D28" s="172"/>
      <c r="E28" s="171"/>
      <c r="F28" s="172"/>
      <c r="G28" s="98"/>
      <c r="H28" s="84"/>
      <c r="I28" s="99"/>
      <c r="J28" s="127"/>
      <c r="K28" s="8"/>
      <c r="L28" s="178"/>
      <c r="M28" s="168"/>
      <c r="N28" s="150"/>
      <c r="O28" s="170"/>
      <c r="P28" s="34"/>
    </row>
    <row r="29" spans="1:16" s="11" customFormat="1" ht="15.95" customHeight="1" thickTop="1">
      <c r="A29" s="259"/>
      <c r="B29" s="140"/>
      <c r="C29" s="147"/>
      <c r="D29" s="141"/>
      <c r="E29" s="140"/>
      <c r="F29" s="141"/>
      <c r="G29" s="5"/>
      <c r="H29" s="6"/>
      <c r="I29" s="83"/>
      <c r="J29" s="126"/>
      <c r="K29" s="7"/>
      <c r="L29" s="177"/>
      <c r="M29" s="167">
        <f>ROUND(+L29*$N$10,2)</f>
        <v>0</v>
      </c>
      <c r="N29" s="149">
        <f>+K29+K30+M29</f>
        <v>0</v>
      </c>
      <c r="O29" s="170"/>
      <c r="P29" s="34"/>
    </row>
    <row r="30" spans="1:16" s="11" customFormat="1" ht="15.95" customHeight="1" thickBot="1">
      <c r="A30" s="137"/>
      <c r="B30" s="171"/>
      <c r="C30" s="258"/>
      <c r="D30" s="172"/>
      <c r="E30" s="171"/>
      <c r="F30" s="172"/>
      <c r="G30" s="98"/>
      <c r="H30" s="84"/>
      <c r="I30" s="99"/>
      <c r="J30" s="127"/>
      <c r="K30" s="8"/>
      <c r="L30" s="178"/>
      <c r="M30" s="168"/>
      <c r="N30" s="150"/>
      <c r="O30" s="170"/>
      <c r="P30" s="34"/>
    </row>
    <row r="31" spans="1:16" s="11" customFormat="1" ht="15.95" customHeight="1" thickTop="1">
      <c r="A31" s="259"/>
      <c r="B31" s="140"/>
      <c r="C31" s="147"/>
      <c r="D31" s="141"/>
      <c r="E31" s="140"/>
      <c r="F31" s="141"/>
      <c r="G31" s="5"/>
      <c r="H31" s="6"/>
      <c r="I31" s="83"/>
      <c r="J31" s="126"/>
      <c r="K31" s="7"/>
      <c r="L31" s="177"/>
      <c r="M31" s="167">
        <f>ROUND(+L31*$N$10,2)</f>
        <v>0</v>
      </c>
      <c r="N31" s="149">
        <f>+K31+K32+M31</f>
        <v>0</v>
      </c>
      <c r="O31" s="32"/>
      <c r="P31" s="34"/>
    </row>
    <row r="32" spans="1:16" s="11" customFormat="1" ht="15.95" customHeight="1" thickBot="1">
      <c r="A32" s="137"/>
      <c r="B32" s="171"/>
      <c r="C32" s="258"/>
      <c r="D32" s="172"/>
      <c r="E32" s="171"/>
      <c r="F32" s="172"/>
      <c r="G32" s="98"/>
      <c r="H32" s="84"/>
      <c r="I32" s="99"/>
      <c r="J32" s="127"/>
      <c r="K32" s="8"/>
      <c r="L32" s="178"/>
      <c r="M32" s="168"/>
      <c r="N32" s="150"/>
      <c r="O32" s="170"/>
      <c r="P32" s="34"/>
    </row>
    <row r="33" spans="1:16" s="11" customFormat="1" ht="15.95" customHeight="1" thickTop="1">
      <c r="A33" s="259"/>
      <c r="B33" s="140"/>
      <c r="C33" s="147"/>
      <c r="D33" s="141"/>
      <c r="E33" s="140"/>
      <c r="F33" s="141"/>
      <c r="G33" s="5"/>
      <c r="H33" s="6"/>
      <c r="I33" s="83"/>
      <c r="J33" s="126"/>
      <c r="K33" s="7"/>
      <c r="L33" s="177"/>
      <c r="M33" s="167">
        <f>ROUND(+L33*$N$10,2)</f>
        <v>0</v>
      </c>
      <c r="N33" s="149">
        <f>+K33+K34+M33</f>
        <v>0</v>
      </c>
      <c r="O33" s="170"/>
      <c r="P33" s="34"/>
    </row>
    <row r="34" spans="1:16" s="11" customFormat="1" ht="15.95" customHeight="1" thickBot="1">
      <c r="A34" s="137"/>
      <c r="B34" s="171"/>
      <c r="C34" s="258"/>
      <c r="D34" s="172"/>
      <c r="E34" s="171"/>
      <c r="F34" s="172"/>
      <c r="G34" s="98"/>
      <c r="H34" s="84"/>
      <c r="I34" s="99"/>
      <c r="J34" s="127"/>
      <c r="K34" s="8"/>
      <c r="L34" s="178"/>
      <c r="M34" s="168"/>
      <c r="N34" s="150"/>
      <c r="O34" s="170"/>
      <c r="P34" s="34"/>
    </row>
    <row r="35" spans="1:16" s="11" customFormat="1" ht="15.95" customHeight="1" thickTop="1">
      <c r="A35" s="259"/>
      <c r="B35" s="140"/>
      <c r="C35" s="147"/>
      <c r="D35" s="141"/>
      <c r="E35" s="140"/>
      <c r="F35" s="141"/>
      <c r="G35" s="5"/>
      <c r="H35" s="6"/>
      <c r="I35" s="83"/>
      <c r="J35" s="126"/>
      <c r="K35" s="7"/>
      <c r="L35" s="177"/>
      <c r="M35" s="167">
        <f>ROUND(+L35*$N$10,2)</f>
        <v>0</v>
      </c>
      <c r="N35" s="149">
        <f>+K35+K36+M35</f>
        <v>0</v>
      </c>
      <c r="O35" s="32"/>
      <c r="P35" s="34"/>
    </row>
    <row r="36" spans="1:16" s="11" customFormat="1" ht="15.95" customHeight="1" thickBot="1">
      <c r="A36" s="137"/>
      <c r="B36" s="171"/>
      <c r="C36" s="258"/>
      <c r="D36" s="172"/>
      <c r="E36" s="171"/>
      <c r="F36" s="172"/>
      <c r="G36" s="98"/>
      <c r="H36" s="84"/>
      <c r="I36" s="99"/>
      <c r="J36" s="127"/>
      <c r="K36" s="8"/>
      <c r="L36" s="178"/>
      <c r="M36" s="168"/>
      <c r="N36" s="150"/>
      <c r="O36" s="32"/>
      <c r="P36" s="34"/>
    </row>
    <row r="37" spans="1:16" s="11" customFormat="1" ht="15.95" customHeight="1" thickTop="1">
      <c r="A37" s="259"/>
      <c r="B37" s="140"/>
      <c r="C37" s="147"/>
      <c r="D37" s="141"/>
      <c r="E37" s="140"/>
      <c r="F37" s="141"/>
      <c r="G37" s="5"/>
      <c r="H37" s="6"/>
      <c r="I37" s="83"/>
      <c r="J37" s="126"/>
      <c r="K37" s="7"/>
      <c r="L37" s="177"/>
      <c r="M37" s="167">
        <f>ROUND(+L37*$N$10,2)</f>
        <v>0</v>
      </c>
      <c r="N37" s="149">
        <f>+K37+K38+M37</f>
        <v>0</v>
      </c>
      <c r="O37" s="170"/>
      <c r="P37" s="34"/>
    </row>
    <row r="38" spans="1:16" s="11" customFormat="1" ht="15.95" customHeight="1" thickBot="1">
      <c r="A38" s="137"/>
      <c r="B38" s="171"/>
      <c r="C38" s="258"/>
      <c r="D38" s="172"/>
      <c r="E38" s="171"/>
      <c r="F38" s="172"/>
      <c r="G38" s="98"/>
      <c r="H38" s="84"/>
      <c r="I38" s="99"/>
      <c r="J38" s="127"/>
      <c r="K38" s="8"/>
      <c r="L38" s="178"/>
      <c r="M38" s="168"/>
      <c r="N38" s="150"/>
      <c r="O38" s="170"/>
      <c r="P38" s="34"/>
    </row>
    <row r="39" spans="1:16" s="11" customFormat="1" ht="15.95" customHeight="1" thickTop="1">
      <c r="A39" s="259"/>
      <c r="B39" s="140"/>
      <c r="C39" s="147"/>
      <c r="D39" s="141"/>
      <c r="E39" s="140"/>
      <c r="F39" s="141"/>
      <c r="G39" s="5"/>
      <c r="H39" s="6"/>
      <c r="I39" s="83"/>
      <c r="J39" s="126"/>
      <c r="K39" s="7"/>
      <c r="L39" s="177"/>
      <c r="M39" s="167">
        <f>ROUND(+L39*$N$10,2)</f>
        <v>0</v>
      </c>
      <c r="N39" s="149">
        <f>+K39+K40+M39</f>
        <v>0</v>
      </c>
      <c r="O39" s="170"/>
      <c r="P39" s="34"/>
    </row>
    <row r="40" spans="1:16" s="11" customFormat="1" ht="15.95" customHeight="1">
      <c r="A40" s="164"/>
      <c r="B40" s="138"/>
      <c r="C40" s="260"/>
      <c r="D40" s="139"/>
      <c r="E40" s="138"/>
      <c r="F40" s="139"/>
      <c r="G40" s="111"/>
      <c r="H40" s="112"/>
      <c r="I40" s="113"/>
      <c r="J40" s="127"/>
      <c r="K40" s="8"/>
      <c r="L40" s="178"/>
      <c r="M40" s="168"/>
      <c r="N40" s="150"/>
      <c r="O40" s="32"/>
      <c r="P40" s="34"/>
    </row>
    <row r="41" spans="1:15" s="11" customFormat="1" ht="12.75" customHeight="1">
      <c r="A41" s="257" t="s">
        <v>90</v>
      </c>
      <c r="B41" s="166"/>
      <c r="C41" s="166"/>
      <c r="D41" s="166"/>
      <c r="E41" s="114"/>
      <c r="F41" s="115">
        <v>595560</v>
      </c>
      <c r="G41" s="116" t="str">
        <f>IF(+$N$44&gt;0,+E106,"")</f>
        <v/>
      </c>
      <c r="H41" s="115">
        <v>595195</v>
      </c>
      <c r="I41" s="117" t="str">
        <f>IF(+$N$44&gt;0,+I101,"")</f>
        <v/>
      </c>
      <c r="J41" s="108"/>
      <c r="K41" s="38"/>
      <c r="L41" s="39"/>
      <c r="M41" s="38"/>
      <c r="N41" s="40"/>
      <c r="O41" s="182"/>
    </row>
    <row r="42" spans="1:15" s="11" customFormat="1" ht="12.75" customHeight="1">
      <c r="A42" s="159">
        <v>541002</v>
      </c>
      <c r="B42" s="160"/>
      <c r="C42" s="107" t="str">
        <f>IF(+$N$44&gt;0,+C100,"")</f>
        <v/>
      </c>
      <c r="D42" s="1">
        <v>595192</v>
      </c>
      <c r="E42" s="107" t="str">
        <f>IF(+$N$44&gt;0,+C106,"")</f>
        <v/>
      </c>
      <c r="F42" s="1">
        <v>595570</v>
      </c>
      <c r="G42" s="107" t="str">
        <f>IF(+$N$44&gt;0,+G101,"")</f>
        <v/>
      </c>
      <c r="H42" s="1">
        <v>595580</v>
      </c>
      <c r="I42" s="118" t="str">
        <f>IF(+$N$44&gt;0,+I102,"")</f>
        <v/>
      </c>
      <c r="J42" s="109"/>
      <c r="K42" s="41"/>
      <c r="L42" s="42"/>
      <c r="M42" s="41"/>
      <c r="N42" s="43"/>
      <c r="O42" s="182"/>
    </row>
    <row r="43" spans="1:15" s="11" customFormat="1" ht="12.75" customHeight="1" hidden="1">
      <c r="A43" s="119"/>
      <c r="B43" s="1"/>
      <c r="C43" s="1"/>
      <c r="D43" s="1"/>
      <c r="E43" s="1"/>
      <c r="F43" s="1"/>
      <c r="G43" s="1"/>
      <c r="H43" s="1"/>
      <c r="I43" s="120"/>
      <c r="J43" s="109"/>
      <c r="K43" s="41">
        <f>IF((+I106)=SUM(K13:K40),SUM(K13:K40),"Enter Chartfield")</f>
        <v>0</v>
      </c>
      <c r="L43" s="42">
        <f>SUM(L13:L40)</f>
        <v>0</v>
      </c>
      <c r="M43" s="41">
        <f>+L43*N10</f>
        <v>0</v>
      </c>
      <c r="N43" s="44">
        <f>IF(ROUND(SUM(N13:N40),2)=(ROUND((K43+M43),2)),(K43+M43),"Does not balance")</f>
        <v>0</v>
      </c>
      <c r="O43" s="182"/>
    </row>
    <row r="44" spans="1:15" s="11" customFormat="1" ht="12.75" customHeight="1">
      <c r="A44" s="159">
        <v>595120</v>
      </c>
      <c r="B44" s="160"/>
      <c r="C44" s="107" t="str">
        <f>IF(+$N$44&gt;0,+C101,"")</f>
        <v/>
      </c>
      <c r="D44" s="1">
        <v>595194</v>
      </c>
      <c r="E44" s="107" t="str">
        <f>IF(+$N$44&gt;0,+E101,"")</f>
        <v/>
      </c>
      <c r="F44" s="1">
        <v>595575</v>
      </c>
      <c r="G44" s="107" t="str">
        <f>IF(+$N$44&gt;0,+G102,"")</f>
        <v/>
      </c>
      <c r="H44" s="1">
        <v>595590</v>
      </c>
      <c r="I44" s="118" t="str">
        <f>IF(+$N$44&gt;0,+I103,"")</f>
        <v/>
      </c>
      <c r="J44" s="109" t="s">
        <v>88</v>
      </c>
      <c r="K44" s="45">
        <f>IF(SUM($K$43:$N$43)=SUM('Travel Voucher Page 3'!$K$43:$N$43),0,(IF(SUM($K$43:$N$43)=SUM('Travel Voucher Page 5'!$K$43:$N$43),K43,0)))</f>
        <v>0</v>
      </c>
      <c r="L44" s="93">
        <f>IF(SUM($K$43:$N$43)=SUM('Travel Voucher Page 3'!$K$43:$N$43),0,(IF(SUM($K$43:$N$43)=SUM('Travel Voucher Page 5'!$K$43:$N$43),L43,0)))</f>
        <v>0</v>
      </c>
      <c r="M44" s="45">
        <f>IF(SUM($K$43:$N$43)=SUM('Travel Voucher Page 3'!$K$43:$N$43),0,(IF(SUM($K$43:$N$43)=SUM('Travel Voucher Page 5'!$K$43:$N$43),M43,0)))</f>
        <v>0</v>
      </c>
      <c r="N44" s="44">
        <f>IF(SUM($K$43:$N$43)=SUM('Travel Voucher Page 3'!$K$43:$N$43),0,(IF(SUM($K$43:$N$43)=SUM('Travel Voucher Page 5'!$K$43:$N$43),N43,0)))</f>
        <v>0</v>
      </c>
      <c r="O44" s="182"/>
    </row>
    <row r="45" spans="1:15" s="11" customFormat="1" ht="12.75" customHeight="1">
      <c r="A45" s="159">
        <v>595130</v>
      </c>
      <c r="B45" s="160"/>
      <c r="C45" s="107" t="str">
        <f>IF(+$N$44&gt;0,+C102,"")</f>
        <v/>
      </c>
      <c r="D45" s="1">
        <v>595520</v>
      </c>
      <c r="E45" s="107" t="str">
        <f>IF(+$N$44&gt;0,+E102,"")</f>
        <v/>
      </c>
      <c r="F45" s="1">
        <v>595592</v>
      </c>
      <c r="G45" s="107" t="str">
        <f>IF(+$N$44&gt;0,+G103,"")</f>
        <v/>
      </c>
      <c r="H45" s="1">
        <v>599209</v>
      </c>
      <c r="I45" s="118" t="str">
        <f>IF(+$N$44&gt;0,+I104,"")</f>
        <v/>
      </c>
      <c r="J45" s="109"/>
      <c r="K45" s="46"/>
      <c r="L45" s="47"/>
      <c r="M45" s="46"/>
      <c r="N45" s="48"/>
      <c r="O45" s="182"/>
    </row>
    <row r="46" spans="1:15" s="11" customFormat="1" ht="12.75" customHeight="1">
      <c r="A46" s="159">
        <v>595140</v>
      </c>
      <c r="B46" s="160"/>
      <c r="C46" s="107" t="str">
        <f>IF(+$N$44&gt;0,+C103,"")</f>
        <v/>
      </c>
      <c r="D46" s="1">
        <v>595530</v>
      </c>
      <c r="E46" s="107" t="str">
        <f>IF(+$N$44&gt;0,+E103,"")</f>
        <v/>
      </c>
      <c r="F46" s="1">
        <v>595594</v>
      </c>
      <c r="G46" s="107" t="str">
        <f>IF(+$N$44&gt;0,+G104,"")</f>
        <v/>
      </c>
      <c r="H46" s="1"/>
      <c r="I46" s="118"/>
      <c r="J46" s="109"/>
      <c r="K46" s="46"/>
      <c r="L46" s="47"/>
      <c r="M46" s="46"/>
      <c r="N46" s="49"/>
      <c r="O46" s="182"/>
    </row>
    <row r="47" spans="1:15" s="11" customFormat="1" ht="12.75" customHeight="1">
      <c r="A47" s="159">
        <v>595150</v>
      </c>
      <c r="B47" s="160"/>
      <c r="C47" s="107" t="str">
        <f>IF(+$N$44&gt;0,+C104,"")</f>
        <v/>
      </c>
      <c r="D47" s="1">
        <v>595540</v>
      </c>
      <c r="E47" s="107" t="str">
        <f>IF(+$N$44&gt;0,+E104,"")</f>
        <v/>
      </c>
      <c r="F47" s="1">
        <v>595180</v>
      </c>
      <c r="G47" s="107" t="str">
        <f>IF(+$N$44&gt;0,+G105,"")</f>
        <v/>
      </c>
      <c r="H47" s="1"/>
      <c r="I47" s="118"/>
      <c r="J47" s="109"/>
      <c r="K47" s="46"/>
      <c r="L47" s="47"/>
      <c r="M47" s="46"/>
      <c r="N47" s="49"/>
      <c r="O47" s="182"/>
    </row>
    <row r="48" spans="1:14" s="11" customFormat="1" ht="12.75" customHeight="1">
      <c r="A48" s="144">
        <v>595170</v>
      </c>
      <c r="B48" s="145"/>
      <c r="C48" s="121" t="str">
        <f>IF(+$N$44&gt;0,+C105,"")</f>
        <v/>
      </c>
      <c r="D48" s="122">
        <v>595550</v>
      </c>
      <c r="E48" s="121" t="str">
        <f>IF(+$N$44&gt;0,+E105,"")</f>
        <v/>
      </c>
      <c r="F48" s="122">
        <v>595190</v>
      </c>
      <c r="G48" s="121" t="str">
        <f>IF(+$N$44&gt;0,+G106,"")</f>
        <v/>
      </c>
      <c r="H48" s="122"/>
      <c r="I48" s="123"/>
      <c r="J48" s="110"/>
      <c r="K48" s="50"/>
      <c r="L48" s="51"/>
      <c r="M48" s="50"/>
      <c r="N48" s="52"/>
    </row>
    <row r="49" spans="1:14" s="11" customFormat="1" ht="3.75" customHeight="1">
      <c r="A49" s="1"/>
      <c r="B49" s="1"/>
      <c r="C49" s="1"/>
      <c r="D49" s="1"/>
      <c r="E49" s="1"/>
      <c r="F49" s="1"/>
      <c r="G49" s="1"/>
      <c r="H49" s="1"/>
      <c r="I49" s="1"/>
      <c r="J49" s="1"/>
      <c r="K49" s="1"/>
      <c r="L49" s="1"/>
      <c r="M49" s="1"/>
      <c r="N49" s="1"/>
    </row>
    <row r="50" spans="1:14" s="11" customFormat="1" ht="36.75" customHeight="1">
      <c r="A50" s="174" t="s">
        <v>14</v>
      </c>
      <c r="B50" s="175"/>
      <c r="C50" s="175"/>
      <c r="D50" s="175"/>
      <c r="E50" s="175"/>
      <c r="F50" s="175"/>
      <c r="G50" s="175"/>
      <c r="H50" s="176"/>
      <c r="I50" s="174" t="s">
        <v>15</v>
      </c>
      <c r="J50" s="175"/>
      <c r="K50" s="175"/>
      <c r="L50" s="175"/>
      <c r="M50" s="175"/>
      <c r="N50" s="176"/>
    </row>
    <row r="51" spans="1:14" s="11" customFormat="1" ht="14.1" customHeight="1">
      <c r="A51" s="156" t="s">
        <v>8</v>
      </c>
      <c r="B51" s="254"/>
      <c r="C51" s="254"/>
      <c r="D51" s="254"/>
      <c r="E51" s="254"/>
      <c r="F51" s="255"/>
      <c r="G51" s="132" t="s">
        <v>140</v>
      </c>
      <c r="H51" s="13"/>
      <c r="I51" s="29" t="s">
        <v>9</v>
      </c>
      <c r="J51" s="1"/>
      <c r="K51" s="1"/>
      <c r="L51" s="1"/>
      <c r="M51" s="142" t="s">
        <v>140</v>
      </c>
      <c r="N51" s="143"/>
    </row>
    <row r="52" spans="1:14" s="11" customFormat="1" ht="20.1" customHeight="1">
      <c r="A52" s="256">
        <f>+'Travel Voucher Page 1'!A52:F52</f>
        <v>0</v>
      </c>
      <c r="B52" s="154"/>
      <c r="C52" s="154"/>
      <c r="D52" s="154"/>
      <c r="E52" s="154"/>
      <c r="F52" s="155"/>
      <c r="G52" s="151">
        <f>+'Travel Voucher Page 1'!G52:H52</f>
        <v>0</v>
      </c>
      <c r="H52" s="173"/>
      <c r="I52" s="161"/>
      <c r="J52" s="162"/>
      <c r="K52" s="162"/>
      <c r="L52" s="163"/>
      <c r="M52" s="261"/>
      <c r="N52" s="262"/>
    </row>
    <row r="53" spans="21:31" ht="23.25">
      <c r="U53" s="11"/>
      <c r="V53" s="11"/>
      <c r="W53" s="11"/>
      <c r="X53" s="11"/>
      <c r="Y53" s="11"/>
      <c r="Z53" s="11"/>
      <c r="AA53" s="11"/>
      <c r="AB53" s="11"/>
      <c r="AC53" s="11"/>
      <c r="AD53" s="11"/>
      <c r="AE53" s="11"/>
    </row>
    <row r="54" spans="21:31" ht="23.25">
      <c r="U54" s="11"/>
      <c r="V54" s="11"/>
      <c r="W54" s="11"/>
      <c r="X54" s="11"/>
      <c r="Y54" s="11"/>
      <c r="Z54" s="11"/>
      <c r="AA54" s="11"/>
      <c r="AB54" s="11"/>
      <c r="AC54" s="11"/>
      <c r="AD54" s="11"/>
      <c r="AE54" s="11"/>
    </row>
    <row r="55" spans="21:31" ht="23.25">
      <c r="U55" s="11"/>
      <c r="V55" s="11"/>
      <c r="W55" s="11"/>
      <c r="X55" s="11"/>
      <c r="Y55" s="11"/>
      <c r="Z55" s="11"/>
      <c r="AA55" s="11"/>
      <c r="AB55" s="11"/>
      <c r="AC55" s="11"/>
      <c r="AD55" s="11"/>
      <c r="AE55" s="11"/>
    </row>
    <row r="56" spans="21:31" ht="23.25">
      <c r="U56" s="11"/>
      <c r="V56" s="11"/>
      <c r="W56" s="11"/>
      <c r="X56" s="11"/>
      <c r="Y56" s="11"/>
      <c r="Z56" s="11"/>
      <c r="AA56" s="11"/>
      <c r="AB56" s="11"/>
      <c r="AC56" s="11"/>
      <c r="AD56" s="11"/>
      <c r="AE56" s="11"/>
    </row>
    <row r="57" spans="21:31" ht="23.25">
      <c r="U57" s="11"/>
      <c r="V57" s="11"/>
      <c r="W57" s="11"/>
      <c r="X57" s="11"/>
      <c r="Y57" s="11"/>
      <c r="Z57" s="11"/>
      <c r="AA57" s="11"/>
      <c r="AB57" s="11"/>
      <c r="AC57" s="11"/>
      <c r="AD57" s="11"/>
      <c r="AE57" s="11"/>
    </row>
    <row r="58" spans="21:31" ht="23.25">
      <c r="U58" s="11"/>
      <c r="V58" s="11"/>
      <c r="W58" s="11"/>
      <c r="X58" s="11"/>
      <c r="Y58" s="11"/>
      <c r="Z58" s="11"/>
      <c r="AA58" s="11"/>
      <c r="AB58" s="11"/>
      <c r="AC58" s="11"/>
      <c r="AD58" s="11"/>
      <c r="AE58" s="11"/>
    </row>
    <row r="59" spans="28:31" ht="23.25">
      <c r="AB59" s="11"/>
      <c r="AC59" s="11"/>
      <c r="AD59" s="11"/>
      <c r="AE59" s="11"/>
    </row>
    <row r="60" spans="28:31" ht="23.25">
      <c r="AB60" s="11"/>
      <c r="AC60" s="11"/>
      <c r="AD60" s="11"/>
      <c r="AE60" s="11"/>
    </row>
    <row r="61" spans="28:31" ht="23.25">
      <c r="AB61" s="11"/>
      <c r="AC61" s="11"/>
      <c r="AD61" s="11"/>
      <c r="AE61" s="11"/>
    </row>
    <row r="62" spans="28:31" ht="23.25">
      <c r="AB62" s="11"/>
      <c r="AC62" s="11"/>
      <c r="AD62" s="11"/>
      <c r="AE62" s="11"/>
    </row>
    <row r="63" spans="28:31" ht="23.25">
      <c r="AB63" s="11"/>
      <c r="AC63" s="11"/>
      <c r="AD63" s="11"/>
      <c r="AE63" s="11"/>
    </row>
    <row r="100" spans="1:3" ht="23.25" hidden="1">
      <c r="A100" s="169">
        <v>541002</v>
      </c>
      <c r="B100" s="169"/>
      <c r="C100" s="79">
        <f>SUMIF(account,"541002 Mot Veh Fuel",LineAmt)+'Travel Voucher Page 3'!C100</f>
        <v>0</v>
      </c>
    </row>
    <row r="101" spans="1:9" ht="23.25" hidden="1">
      <c r="A101" s="146">
        <v>595120</v>
      </c>
      <c r="B101" s="146"/>
      <c r="C101" s="37">
        <f>SUMIF(account,"595120 I/S Per Diem",LineAmt)+'Travel Voucher Page 3'!C101</f>
        <v>0</v>
      </c>
      <c r="D101" s="36">
        <v>595194</v>
      </c>
      <c r="E101" s="37">
        <f>SUMIF(account,"595194 I/S LugFee",LineAmt)+'Travel Voucher Page 3'!E101</f>
        <v>0</v>
      </c>
      <c r="F101" s="36">
        <v>595570</v>
      </c>
      <c r="G101" s="37">
        <f>SUMIF(account,"595570 O/S Prk&amp;Tol",LineAmt)+'Travel Voucher Page 3'!G101</f>
        <v>0</v>
      </c>
      <c r="H101" s="36">
        <v>595195</v>
      </c>
      <c r="I101" s="37">
        <f>SUMIF(account,"595195 I/S FdAs",LineAmt)+'Travel Voucher Page 3'!I101</f>
        <v>0</v>
      </c>
    </row>
    <row r="102" spans="1:9" ht="23.25" hidden="1">
      <c r="A102" s="146">
        <v>595130</v>
      </c>
      <c r="B102" s="146"/>
      <c r="C102" s="37">
        <f>SUMIF(account,"595130 I/S Lodging",LineAmt)+'Travel Voucher Page 3'!C102</f>
        <v>0</v>
      </c>
      <c r="D102" s="36">
        <v>595520</v>
      </c>
      <c r="E102" s="37">
        <f>SUMIF(account,"595520 O/S Per Diem",LineAmt)+'Travel Voucher Page 3'!E102</f>
        <v>0</v>
      </c>
      <c r="F102" s="36">
        <v>595575</v>
      </c>
      <c r="G102" s="37">
        <f>SUMIF(account,"595575 O/S Marine",LineAmt)+'Travel Voucher Page 3'!G102</f>
        <v>0</v>
      </c>
      <c r="H102" s="36">
        <v>595580</v>
      </c>
      <c r="I102" s="37">
        <f>SUMIF(account,"595580 O/S Brd Mnbr",LineAmt)+'Travel Voucher Page 3'!I102</f>
        <v>0</v>
      </c>
    </row>
    <row r="103" spans="1:9" ht="23.25" hidden="1">
      <c r="A103" s="146">
        <v>595140</v>
      </c>
      <c r="B103" s="146"/>
      <c r="C103" s="37">
        <f>SUMIF(account,"595140 I/S Airfare",LineAmt)+'Travel Voucher Page 3'!C103</f>
        <v>0</v>
      </c>
      <c r="D103" s="36">
        <v>595530</v>
      </c>
      <c r="E103" s="37">
        <f>SUMIF(account,"595530 O/S Lodging",LineAmt)+'Travel Voucher Page 3'!E103</f>
        <v>0</v>
      </c>
      <c r="F103" s="36">
        <v>595592</v>
      </c>
      <c r="G103" s="37">
        <f>SUMIF(account,"595592 O/S NetAcs",LineAmt)+'Travel Voucher Page 3'!G103</f>
        <v>0</v>
      </c>
      <c r="H103" s="36">
        <v>595590</v>
      </c>
      <c r="I103" s="37">
        <f>SUMIF(account,"595590 O/S S&amp;SJud",LineAmt)+'Travel Voucher Page 3'!I103</f>
        <v>0</v>
      </c>
    </row>
    <row r="104" spans="1:9" ht="23.25" hidden="1">
      <c r="A104" s="146">
        <v>595150</v>
      </c>
      <c r="B104" s="146"/>
      <c r="C104" s="37">
        <f>SUMIF(account,"595150 I/S GrTrspt",LineAmt)+'Travel Voucher Page 3'!C104</f>
        <v>0</v>
      </c>
      <c r="D104" s="36">
        <v>595540</v>
      </c>
      <c r="E104" s="37">
        <f>SUMIF(account,"595540 O/S Airfare",LineAmt)+'Travel Voucher Page 3'!E104</f>
        <v>0</v>
      </c>
      <c r="F104" s="36">
        <v>595594</v>
      </c>
      <c r="G104" s="37">
        <f>SUMIF(account,"595594 O/S LugFee",LineAmt)+'Travel Voucher Page 3'!G104</f>
        <v>0</v>
      </c>
      <c r="H104" s="36">
        <v>599209</v>
      </c>
      <c r="I104" s="37">
        <f>SUMIF(account,"599209 Registration",LineAmt)+'Travel Voucher Page 3'!I104</f>
        <v>0</v>
      </c>
    </row>
    <row r="105" spans="1:9" ht="23.25" hidden="1">
      <c r="A105" s="146">
        <v>595170</v>
      </c>
      <c r="B105" s="146"/>
      <c r="C105" s="37">
        <f>SUMIF(account,"595170 I/S Prk&amp;Toll",LineAmt)+'Travel Voucher Page 3'!C105</f>
        <v>0</v>
      </c>
      <c r="D105" s="36">
        <v>595550</v>
      </c>
      <c r="E105" s="37">
        <f>SUMIF(account,"595550 O/S GrdTrspt",LineAmt)+'Travel Voucher Page 3'!E105</f>
        <v>0</v>
      </c>
      <c r="F105" s="36">
        <v>595180</v>
      </c>
      <c r="G105" s="37">
        <f>SUMIF(account,"595180 I/S Brd Mnbr",LineAmt)+'Travel Voucher Page 3'!G105</f>
        <v>0</v>
      </c>
      <c r="H105" s="36"/>
      <c r="I105" s="37"/>
    </row>
    <row r="106" spans="1:9" ht="23.25" hidden="1">
      <c r="A106" s="146">
        <v>595192</v>
      </c>
      <c r="B106" s="146"/>
      <c r="C106" s="37">
        <f>SUMIF(account,"595192 I/S NetAcs",LineAmt)+'Travel Voucher Page 3'!C106</f>
        <v>0</v>
      </c>
      <c r="D106" s="36">
        <v>595560</v>
      </c>
      <c r="E106" s="37">
        <f>SUMIF(account,"595560 O/S MtrPool",LineAmt)+'Travel Voucher Page 3'!E106</f>
        <v>0</v>
      </c>
      <c r="F106" s="36">
        <v>595190</v>
      </c>
      <c r="G106" s="37">
        <f>SUMIF(account,"595190 I/S S&amp;Sjud",LineAmt)+'Travel Voucher Page 3'!G106</f>
        <v>0</v>
      </c>
      <c r="H106" s="81" t="s">
        <v>132</v>
      </c>
      <c r="I106" s="37">
        <f>+C100+C101+C102+C103+C104+C105+C106+E101+E102+E103+E104+E105+E106+G101+G102+G103+G104+G105+G106+I101+I102+I103+I104</f>
        <v>0</v>
      </c>
    </row>
  </sheetData>
  <sheetProtection algorithmName="SHA-512" hashValue="qclpIEOG35bsO+pszB6brTyVGv6yQ+nm/ywxb9ebkJArzd81LmdGnkQgCWCRAx1/Gx2W1Q2KsKQWb2b0rYTEgQ==" saltValue="u2op2W7+86WeaI5GH8BbxQ==" spinCount="100000" sheet="1" selectLockedCells="1"/>
  <mergeCells count="180">
    <mergeCell ref="A41:D41"/>
    <mergeCell ref="A48:B48"/>
    <mergeCell ref="O41:O47"/>
    <mergeCell ref="A42:B42"/>
    <mergeCell ref="A44:B44"/>
    <mergeCell ref="A45:B45"/>
    <mergeCell ref="A46:B46"/>
    <mergeCell ref="A47:B47"/>
    <mergeCell ref="A106:B106"/>
    <mergeCell ref="A100:B100"/>
    <mergeCell ref="A101:B101"/>
    <mergeCell ref="A102:B102"/>
    <mergeCell ref="A103:B103"/>
    <mergeCell ref="A104:B104"/>
    <mergeCell ref="A105:B105"/>
    <mergeCell ref="A50:H50"/>
    <mergeCell ref="I50:N50"/>
    <mergeCell ref="A51:F51"/>
    <mergeCell ref="A52:F52"/>
    <mergeCell ref="G52:H52"/>
    <mergeCell ref="I52:L52"/>
    <mergeCell ref="M52:N52"/>
    <mergeCell ref="M51:N51"/>
    <mergeCell ref="O37:O39"/>
    <mergeCell ref="B38:D38"/>
    <mergeCell ref="E38:F38"/>
    <mergeCell ref="A39:A40"/>
    <mergeCell ref="B39:D39"/>
    <mergeCell ref="E39:F39"/>
    <mergeCell ref="L39:L40"/>
    <mergeCell ref="M39:M40"/>
    <mergeCell ref="N39:N40"/>
    <mergeCell ref="B40:D40"/>
    <mergeCell ref="A37:A38"/>
    <mergeCell ref="B37:D37"/>
    <mergeCell ref="E37:F37"/>
    <mergeCell ref="L37:L38"/>
    <mergeCell ref="M37:M38"/>
    <mergeCell ref="N37:N38"/>
    <mergeCell ref="E40:F40"/>
    <mergeCell ref="A35:A36"/>
    <mergeCell ref="B35:D35"/>
    <mergeCell ref="E35:F35"/>
    <mergeCell ref="L35:L36"/>
    <mergeCell ref="M35:M36"/>
    <mergeCell ref="N35:N36"/>
    <mergeCell ref="B36:D36"/>
    <mergeCell ref="E36:F36"/>
    <mergeCell ref="O32:O34"/>
    <mergeCell ref="A33:A34"/>
    <mergeCell ref="B33:D33"/>
    <mergeCell ref="E33:F33"/>
    <mergeCell ref="L33:L34"/>
    <mergeCell ref="M33:M34"/>
    <mergeCell ref="N33:N34"/>
    <mergeCell ref="B34:D34"/>
    <mergeCell ref="E34:F34"/>
    <mergeCell ref="A31:A32"/>
    <mergeCell ref="B31:D31"/>
    <mergeCell ref="E31:F31"/>
    <mergeCell ref="L31:L32"/>
    <mergeCell ref="M31:M32"/>
    <mergeCell ref="N31:N32"/>
    <mergeCell ref="B32:D32"/>
    <mergeCell ref="B28:D28"/>
    <mergeCell ref="E28:F28"/>
    <mergeCell ref="E32:F32"/>
    <mergeCell ref="A29:A30"/>
    <mergeCell ref="B29:D29"/>
    <mergeCell ref="E29:F29"/>
    <mergeCell ref="L29:L30"/>
    <mergeCell ref="M29:M30"/>
    <mergeCell ref="N29:N30"/>
    <mergeCell ref="B30:D30"/>
    <mergeCell ref="E30:F30"/>
    <mergeCell ref="A23:A24"/>
    <mergeCell ref="B23:D23"/>
    <mergeCell ref="E23:F23"/>
    <mergeCell ref="L23:L24"/>
    <mergeCell ref="M23:M24"/>
    <mergeCell ref="N23:N24"/>
    <mergeCell ref="O23:O25"/>
    <mergeCell ref="B24:D24"/>
    <mergeCell ref="E24:F24"/>
    <mergeCell ref="A25:A26"/>
    <mergeCell ref="B25:D25"/>
    <mergeCell ref="E25:F25"/>
    <mergeCell ref="L25:L26"/>
    <mergeCell ref="M25:M26"/>
    <mergeCell ref="N25:N26"/>
    <mergeCell ref="B26:D26"/>
    <mergeCell ref="E26:F26"/>
    <mergeCell ref="O26:O30"/>
    <mergeCell ref="A27:A28"/>
    <mergeCell ref="B27:D27"/>
    <mergeCell ref="E27:F27"/>
    <mergeCell ref="L27:L28"/>
    <mergeCell ref="M27:M28"/>
    <mergeCell ref="N27:N28"/>
    <mergeCell ref="M19:M20"/>
    <mergeCell ref="N19:N20"/>
    <mergeCell ref="O16:O18"/>
    <mergeCell ref="A17:A18"/>
    <mergeCell ref="B17:D17"/>
    <mergeCell ref="E17:F17"/>
    <mergeCell ref="L17:L18"/>
    <mergeCell ref="M17:M18"/>
    <mergeCell ref="N17:N18"/>
    <mergeCell ref="O19:O21"/>
    <mergeCell ref="B20:D20"/>
    <mergeCell ref="E20:F20"/>
    <mergeCell ref="A21:A22"/>
    <mergeCell ref="B21:D21"/>
    <mergeCell ref="E21:F21"/>
    <mergeCell ref="L21:L22"/>
    <mergeCell ref="M21:M22"/>
    <mergeCell ref="N21:N22"/>
    <mergeCell ref="B22:D22"/>
    <mergeCell ref="E22:F22"/>
    <mergeCell ref="A19:A20"/>
    <mergeCell ref="B19:D19"/>
    <mergeCell ref="E19:F19"/>
    <mergeCell ref="L19:L20"/>
    <mergeCell ref="A15:A16"/>
    <mergeCell ref="B15:D15"/>
    <mergeCell ref="E15:F15"/>
    <mergeCell ref="L15:L16"/>
    <mergeCell ref="M15:M16"/>
    <mergeCell ref="B18:D18"/>
    <mergeCell ref="E18:F18"/>
    <mergeCell ref="A9:N9"/>
    <mergeCell ref="A13:A14"/>
    <mergeCell ref="N15:N16"/>
    <mergeCell ref="B16:D16"/>
    <mergeCell ref="E16:F16"/>
    <mergeCell ref="O9:O11"/>
    <mergeCell ref="B10:F10"/>
    <mergeCell ref="G10:G11"/>
    <mergeCell ref="H10:J10"/>
    <mergeCell ref="L10:M10"/>
    <mergeCell ref="B11:D11"/>
    <mergeCell ref="E11:F11"/>
    <mergeCell ref="L11:L12"/>
    <mergeCell ref="N11:N12"/>
    <mergeCell ref="B12:D12"/>
    <mergeCell ref="E12:F12"/>
    <mergeCell ref="O12:O14"/>
    <mergeCell ref="B13:D13"/>
    <mergeCell ref="E13:F13"/>
    <mergeCell ref="L13:L14"/>
    <mergeCell ref="M13:M14"/>
    <mergeCell ref="N13:N14"/>
    <mergeCell ref="B14:D14"/>
    <mergeCell ref="E14:F14"/>
    <mergeCell ref="A7:F7"/>
    <mergeCell ref="G7:J7"/>
    <mergeCell ref="K7:L7"/>
    <mergeCell ref="M7:N7"/>
    <mergeCell ref="G8:J8"/>
    <mergeCell ref="K8:L8"/>
    <mergeCell ref="M8:N8"/>
    <mergeCell ref="A8:C8"/>
    <mergeCell ref="D8:F8"/>
    <mergeCell ref="C4:E4"/>
    <mergeCell ref="G4:I4"/>
    <mergeCell ref="K4:N4"/>
    <mergeCell ref="A6:F6"/>
    <mergeCell ref="G6:J6"/>
    <mergeCell ref="K6:L6"/>
    <mergeCell ref="M6:N6"/>
    <mergeCell ref="C1:D1"/>
    <mergeCell ref="G1:H1"/>
    <mergeCell ref="K1:L1"/>
    <mergeCell ref="C2:E2"/>
    <mergeCell ref="F2:F4"/>
    <mergeCell ref="G2:J2"/>
    <mergeCell ref="K2:L2"/>
    <mergeCell ref="C3:E3"/>
    <mergeCell ref="G3:I3"/>
    <mergeCell ref="K3:N3"/>
  </mergeCells>
  <dataValidations count="1">
    <dataValidation type="list" allowBlank="1" showInputMessage="1" showErrorMessage="1" sqref="H15:H40">
      <formula1>Chartfields!$B$7:$B$29</formula1>
    </dataValidation>
  </dataValidations>
  <printOptions/>
  <pageMargins left="0.43" right="0.29" top="0.48" bottom="0.44" header="0.3" footer="0.24"/>
  <pageSetup fitToHeight="1" fitToWidth="1" horizontalDpi="600" verticalDpi="600" orientation="landscape" scale="68" r:id="rId3"/>
  <drawing r:id="rId2"/>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E106"/>
  <sheetViews>
    <sheetView workbookViewId="0" topLeftCell="A2">
      <selection activeCell="B15" sqref="B15:D15"/>
    </sheetView>
  </sheetViews>
  <sheetFormatPr defaultColWidth="9.375" defaultRowHeight="23.25"/>
  <cols>
    <col min="1" max="1" width="10.875" style="0" customWidth="1"/>
    <col min="2" max="2" width="3.375" style="0" customWidth="1"/>
    <col min="3" max="3" width="13.375" style="0" customWidth="1"/>
    <col min="4" max="4" width="19.375" style="0" customWidth="1"/>
    <col min="5" max="5" width="15.375" style="0" customWidth="1"/>
    <col min="6" max="6" width="14.875" style="0" customWidth="1"/>
    <col min="7" max="7" width="13.125" style="0" customWidth="1"/>
    <col min="8" max="8" width="23.125" style="0" customWidth="1"/>
    <col min="9" max="11" width="17.875" style="0" customWidth="1"/>
    <col min="12" max="12" width="11.375" style="0" customWidth="1"/>
    <col min="13" max="14" width="17.875" style="0" customWidth="1"/>
    <col min="15" max="15" width="1.625" style="0" customWidth="1"/>
    <col min="17" max="17" width="7.375" style="0" customWidth="1"/>
    <col min="18" max="18" width="8.375" style="0" customWidth="1"/>
    <col min="19" max="19" width="5.625" style="0" customWidth="1"/>
    <col min="20" max="20" width="11.625" style="0" customWidth="1"/>
  </cols>
  <sheetData>
    <row r="1" spans="3:15" s="11" customFormat="1" ht="16.5" customHeight="1">
      <c r="C1" s="203" t="s">
        <v>10</v>
      </c>
      <c r="D1" s="203"/>
      <c r="E1" s="12"/>
      <c r="F1"/>
      <c r="G1" s="249" t="s">
        <v>92</v>
      </c>
      <c r="H1" s="250"/>
      <c r="I1" s="55">
        <f>+'Travel Voucher Page 1'!I1</f>
        <v>0</v>
      </c>
      <c r="J1" s="13"/>
      <c r="K1" s="234" t="s">
        <v>143</v>
      </c>
      <c r="L1" s="235"/>
      <c r="M1" s="14"/>
      <c r="N1" s="15"/>
      <c r="O1" s="16"/>
    </row>
    <row r="2" spans="3:15" s="11" customFormat="1" ht="17.25" customHeight="1">
      <c r="C2" s="204" t="s">
        <v>147</v>
      </c>
      <c r="D2" s="205"/>
      <c r="E2" s="205"/>
      <c r="F2" s="301">
        <f>+'Travel Voucher Page 1'!F2:F4</f>
        <v>0</v>
      </c>
      <c r="G2" s="317">
        <f>+'Travel Voucher Page 1'!G2:H2</f>
        <v>0</v>
      </c>
      <c r="H2" s="289"/>
      <c r="I2" s="289"/>
      <c r="J2" s="290"/>
      <c r="K2" s="297">
        <f>+'Travel Voucher Page 1'!K2:L2</f>
        <v>0</v>
      </c>
      <c r="L2" s="298"/>
      <c r="M2" s="17"/>
      <c r="N2" s="18"/>
      <c r="O2" s="19"/>
    </row>
    <row r="3" spans="3:15" s="11" customFormat="1" ht="12.95" customHeight="1">
      <c r="C3" s="204" t="s">
        <v>148</v>
      </c>
      <c r="D3" s="205"/>
      <c r="E3" s="205"/>
      <c r="F3" s="301"/>
      <c r="G3" s="281" t="s">
        <v>11</v>
      </c>
      <c r="H3" s="239"/>
      <c r="I3" s="240"/>
      <c r="J3" s="20" t="s">
        <v>13</v>
      </c>
      <c r="K3" s="244" t="s">
        <v>16</v>
      </c>
      <c r="L3" s="245"/>
      <c r="M3" s="245"/>
      <c r="N3" s="246"/>
      <c r="O3" s="21"/>
    </row>
    <row r="4" spans="3:15" s="11" customFormat="1" ht="17.25" customHeight="1">
      <c r="C4" s="204" t="s">
        <v>138</v>
      </c>
      <c r="D4" s="205"/>
      <c r="E4" s="205"/>
      <c r="F4" s="301"/>
      <c r="G4" s="282">
        <f>+'Travel Voucher Page 1'!G4:I4</f>
        <v>0</v>
      </c>
      <c r="H4" s="283"/>
      <c r="I4" s="284"/>
      <c r="J4" s="85">
        <f>+'Travel Voucher Page 1'!J4</f>
        <v>0</v>
      </c>
      <c r="K4" s="285">
        <f>+'Travel Voucher Page 1'!K4:N4</f>
        <v>0</v>
      </c>
      <c r="L4" s="286"/>
      <c r="M4" s="286"/>
      <c r="N4" s="287"/>
      <c r="O4"/>
    </row>
    <row r="5" spans="7:16" s="11" customFormat="1" ht="6.75" customHeight="1">
      <c r="G5" s="1"/>
      <c r="H5" s="22"/>
      <c r="I5" s="22"/>
      <c r="J5" s="22"/>
      <c r="K5" s="22"/>
      <c r="L5" s="22"/>
      <c r="M5" s="22"/>
      <c r="N5" s="22"/>
      <c r="P5" s="23"/>
    </row>
    <row r="6" spans="1:15" s="11" customFormat="1" ht="14.1" customHeight="1">
      <c r="A6" s="206" t="s">
        <v>144</v>
      </c>
      <c r="B6" s="207"/>
      <c r="C6" s="207"/>
      <c r="D6" s="207"/>
      <c r="E6" s="207"/>
      <c r="F6" s="208"/>
      <c r="G6" s="299" t="s">
        <v>0</v>
      </c>
      <c r="H6" s="254"/>
      <c r="I6" s="254"/>
      <c r="J6" s="300"/>
      <c r="K6" s="253" t="s">
        <v>70</v>
      </c>
      <c r="L6" s="208"/>
      <c r="M6" s="253" t="s">
        <v>93</v>
      </c>
      <c r="N6" s="208"/>
      <c r="O6" s="21"/>
    </row>
    <row r="7" spans="1:15" s="11" customFormat="1" ht="14.1" customHeight="1">
      <c r="A7" s="321">
        <f>+'Travel Voucher Page 1'!A7:F7</f>
        <v>0</v>
      </c>
      <c r="B7" s="322"/>
      <c r="C7" s="322"/>
      <c r="D7" s="322"/>
      <c r="E7" s="322"/>
      <c r="F7" s="323"/>
      <c r="G7" s="269">
        <f>+'Travel Voucher Page 1'!G7:J7</f>
        <v>0</v>
      </c>
      <c r="H7" s="270"/>
      <c r="I7" s="270"/>
      <c r="J7" s="271"/>
      <c r="K7" s="266">
        <f>+'Travel Voucher Page 1'!K7:L7</f>
        <v>0</v>
      </c>
      <c r="L7" s="267"/>
      <c r="M7" s="266">
        <f>+'Travel Voucher Page 1'!M7:N7</f>
        <v>0</v>
      </c>
      <c r="N7" s="268"/>
      <c r="O7" s="24"/>
    </row>
    <row r="8" spans="1:14" s="11" customFormat="1" ht="14.1" customHeight="1">
      <c r="A8" s="302">
        <f>+'Travel Voucher Page 1'!A8:C8</f>
        <v>0</v>
      </c>
      <c r="B8" s="303"/>
      <c r="C8" s="303"/>
      <c r="D8" s="303">
        <f>+'Travel Voucher Page 1'!D8:F8</f>
        <v>0</v>
      </c>
      <c r="E8" s="304"/>
      <c r="F8" s="305"/>
      <c r="G8" s="291">
        <f>+'Travel Voucher Page 1'!G8:J8</f>
        <v>0</v>
      </c>
      <c r="H8" s="292"/>
      <c r="I8" s="292"/>
      <c r="J8" s="293"/>
      <c r="K8" s="220"/>
      <c r="L8" s="221"/>
      <c r="M8" s="220"/>
      <c r="N8" s="221"/>
    </row>
    <row r="9" spans="1:15" s="11" customFormat="1" ht="14.1" customHeight="1">
      <c r="A9" s="190"/>
      <c r="B9" s="190"/>
      <c r="C9" s="190"/>
      <c r="D9" s="190"/>
      <c r="E9" s="190"/>
      <c r="F9" s="190"/>
      <c r="G9" s="190"/>
      <c r="H9" s="190"/>
      <c r="I9" s="190"/>
      <c r="J9" s="190"/>
      <c r="K9" s="190"/>
      <c r="L9" s="190"/>
      <c r="M9" s="190"/>
      <c r="N9" s="190"/>
      <c r="O9" s="182"/>
    </row>
    <row r="10" spans="1:15" s="11" customFormat="1" ht="14.1" customHeight="1">
      <c r="A10" s="25">
        <f>+'Travel Voucher Page 1'!A10</f>
        <v>0</v>
      </c>
      <c r="B10" s="188" t="s">
        <v>1</v>
      </c>
      <c r="C10" s="189"/>
      <c r="D10" s="189"/>
      <c r="E10" s="189"/>
      <c r="F10" s="201"/>
      <c r="G10" s="272" t="s">
        <v>3</v>
      </c>
      <c r="H10" s="214" t="s">
        <v>17</v>
      </c>
      <c r="I10" s="215"/>
      <c r="J10" s="216"/>
      <c r="K10" s="27"/>
      <c r="L10" s="188" t="s">
        <v>87</v>
      </c>
      <c r="M10" s="189"/>
      <c r="N10" s="95">
        <f>+'Travel Voucher Page 1'!N10</f>
        <v>0.001</v>
      </c>
      <c r="O10" s="182"/>
    </row>
    <row r="11" spans="1:15" s="11" customFormat="1" ht="14.1" customHeight="1">
      <c r="A11" s="26" t="s">
        <v>2</v>
      </c>
      <c r="B11" s="209"/>
      <c r="C11" s="210"/>
      <c r="D11" s="217"/>
      <c r="E11" s="209"/>
      <c r="F11" s="217"/>
      <c r="G11" s="273"/>
      <c r="H11" s="29"/>
      <c r="I11" s="25" t="s">
        <v>94</v>
      </c>
      <c r="J11" s="25" t="s">
        <v>68</v>
      </c>
      <c r="K11" s="131" t="s">
        <v>137</v>
      </c>
      <c r="L11" s="191" t="s">
        <v>19</v>
      </c>
      <c r="M11" s="30" t="s">
        <v>89</v>
      </c>
      <c r="N11" s="184" t="s">
        <v>18</v>
      </c>
      <c r="O11" s="182"/>
    </row>
    <row r="12" spans="1:15" s="11" customFormat="1" ht="14.1" customHeight="1" thickBot="1">
      <c r="A12" s="28" t="s">
        <v>5</v>
      </c>
      <c r="B12" s="211" t="s">
        <v>6</v>
      </c>
      <c r="C12" s="212"/>
      <c r="D12" s="213"/>
      <c r="E12" s="218" t="s">
        <v>7</v>
      </c>
      <c r="F12" s="219"/>
      <c r="G12" s="96" t="s">
        <v>4</v>
      </c>
      <c r="H12" s="100" t="s">
        <v>12</v>
      </c>
      <c r="I12" s="96" t="s">
        <v>95</v>
      </c>
      <c r="J12" s="97" t="s">
        <v>69</v>
      </c>
      <c r="K12" s="31" t="s">
        <v>91</v>
      </c>
      <c r="L12" s="192"/>
      <c r="M12" s="78" t="s">
        <v>128</v>
      </c>
      <c r="N12" s="185"/>
      <c r="O12" s="170"/>
    </row>
    <row r="13" spans="1:16" s="11" customFormat="1" ht="15.95" customHeight="1" thickTop="1">
      <c r="A13" s="274"/>
      <c r="B13" s="276" t="s">
        <v>130</v>
      </c>
      <c r="C13" s="277"/>
      <c r="D13" s="278"/>
      <c r="E13" s="276"/>
      <c r="F13" s="278"/>
      <c r="G13" s="101"/>
      <c r="H13" s="102"/>
      <c r="I13" s="102"/>
      <c r="J13" s="103"/>
      <c r="K13" s="33">
        <f>+'Travel Voucher Page 4'!K43</f>
        <v>0</v>
      </c>
      <c r="L13" s="279">
        <f>+'Travel Voucher Page 4'!L43</f>
        <v>0</v>
      </c>
      <c r="M13" s="199">
        <f>+'Travel Voucher Page 4'!M43</f>
        <v>0</v>
      </c>
      <c r="N13" s="197">
        <f>+'Travel Voucher Page 4'!N43</f>
        <v>0</v>
      </c>
      <c r="O13" s="170"/>
      <c r="P13" s="34"/>
    </row>
    <row r="14" spans="1:16" s="11" customFormat="1" ht="15.95" customHeight="1" thickBot="1">
      <c r="A14" s="275"/>
      <c r="B14" s="263"/>
      <c r="C14" s="264"/>
      <c r="D14" s="265"/>
      <c r="E14" s="263"/>
      <c r="F14" s="265"/>
      <c r="G14" s="104"/>
      <c r="H14" s="105"/>
      <c r="I14" s="105"/>
      <c r="J14" s="106"/>
      <c r="K14" s="35"/>
      <c r="L14" s="280"/>
      <c r="M14" s="168"/>
      <c r="N14" s="150"/>
      <c r="O14" s="170"/>
      <c r="P14" s="34"/>
    </row>
    <row r="15" spans="1:16" s="11" customFormat="1" ht="15.95" customHeight="1" thickTop="1">
      <c r="A15" s="259"/>
      <c r="B15" s="140"/>
      <c r="C15" s="147"/>
      <c r="D15" s="141"/>
      <c r="E15" s="140"/>
      <c r="F15" s="141"/>
      <c r="G15" s="5"/>
      <c r="H15" s="6"/>
      <c r="I15" s="83"/>
      <c r="J15" s="126"/>
      <c r="K15" s="7"/>
      <c r="L15" s="177"/>
      <c r="M15" s="167">
        <f>ROUND(+L15*$N$10,2)</f>
        <v>0</v>
      </c>
      <c r="N15" s="149">
        <f>+K15+K16+M15</f>
        <v>0</v>
      </c>
      <c r="O15" s="32"/>
      <c r="P15" s="34"/>
    </row>
    <row r="16" spans="1:16" s="11" customFormat="1" ht="15.95" customHeight="1" thickBot="1">
      <c r="A16" s="137"/>
      <c r="B16" s="171"/>
      <c r="C16" s="258"/>
      <c r="D16" s="172"/>
      <c r="E16" s="171"/>
      <c r="F16" s="172"/>
      <c r="G16" s="98"/>
      <c r="H16" s="84"/>
      <c r="I16" s="99"/>
      <c r="J16" s="125"/>
      <c r="K16" s="4"/>
      <c r="L16" s="178"/>
      <c r="M16" s="168"/>
      <c r="N16" s="150"/>
      <c r="O16" s="170"/>
      <c r="P16" s="34"/>
    </row>
    <row r="17" spans="1:16" s="11" customFormat="1" ht="15.95" customHeight="1" thickTop="1">
      <c r="A17" s="259"/>
      <c r="B17" s="140"/>
      <c r="C17" s="147"/>
      <c r="D17" s="141"/>
      <c r="E17" s="140"/>
      <c r="F17" s="141"/>
      <c r="G17" s="5"/>
      <c r="H17" s="6"/>
      <c r="I17" s="83"/>
      <c r="J17" s="126"/>
      <c r="K17" s="7"/>
      <c r="L17" s="177"/>
      <c r="M17" s="167">
        <f>ROUND(+L17*$N$10,2)</f>
        <v>0</v>
      </c>
      <c r="N17" s="149">
        <f>+K17+K18+M17</f>
        <v>0</v>
      </c>
      <c r="O17" s="170"/>
      <c r="P17" s="34"/>
    </row>
    <row r="18" spans="1:16" s="11" customFormat="1" ht="15.95" customHeight="1" thickBot="1">
      <c r="A18" s="137"/>
      <c r="B18" s="171"/>
      <c r="C18" s="258"/>
      <c r="D18" s="172"/>
      <c r="E18" s="171"/>
      <c r="F18" s="172"/>
      <c r="G18" s="98"/>
      <c r="H18" s="84"/>
      <c r="I18" s="99"/>
      <c r="J18" s="127"/>
      <c r="K18" s="8"/>
      <c r="L18" s="178"/>
      <c r="M18" s="168"/>
      <c r="N18" s="150"/>
      <c r="O18" s="170"/>
      <c r="P18" s="34"/>
    </row>
    <row r="19" spans="1:16" s="11" customFormat="1" ht="15.95" customHeight="1" thickTop="1">
      <c r="A19" s="259"/>
      <c r="B19" s="140"/>
      <c r="C19" s="147"/>
      <c r="D19" s="141"/>
      <c r="E19" s="140"/>
      <c r="F19" s="141"/>
      <c r="G19" s="5"/>
      <c r="H19" s="6"/>
      <c r="I19" s="83"/>
      <c r="J19" s="128"/>
      <c r="K19" s="7"/>
      <c r="L19" s="177"/>
      <c r="M19" s="167">
        <f>ROUND(+L19*$N$10,2)</f>
        <v>0</v>
      </c>
      <c r="N19" s="149">
        <f>+K19+K20+M19</f>
        <v>0</v>
      </c>
      <c r="O19" s="170"/>
      <c r="P19" s="34"/>
    </row>
    <row r="20" spans="1:16" s="11" customFormat="1" ht="15.95" customHeight="1" thickBot="1">
      <c r="A20" s="137"/>
      <c r="B20" s="171"/>
      <c r="C20" s="258"/>
      <c r="D20" s="172"/>
      <c r="E20" s="171"/>
      <c r="F20" s="172"/>
      <c r="G20" s="98"/>
      <c r="H20" s="84"/>
      <c r="I20" s="99"/>
      <c r="J20" s="125"/>
      <c r="K20" s="8"/>
      <c r="L20" s="178"/>
      <c r="M20" s="168"/>
      <c r="N20" s="150"/>
      <c r="O20" s="170"/>
      <c r="P20" s="34"/>
    </row>
    <row r="21" spans="1:16" s="11" customFormat="1" ht="15.95" customHeight="1" thickTop="1">
      <c r="A21" s="259"/>
      <c r="B21" s="140"/>
      <c r="C21" s="147"/>
      <c r="D21" s="141"/>
      <c r="E21" s="140"/>
      <c r="F21" s="141"/>
      <c r="G21" s="5"/>
      <c r="H21" s="6"/>
      <c r="I21" s="83"/>
      <c r="J21" s="126"/>
      <c r="K21" s="7"/>
      <c r="L21" s="177"/>
      <c r="M21" s="167">
        <f>ROUND(+L21*$N$10,2)</f>
        <v>0</v>
      </c>
      <c r="N21" s="149">
        <f>+K21+K22+M21</f>
        <v>0</v>
      </c>
      <c r="O21" s="170"/>
      <c r="P21" s="34"/>
    </row>
    <row r="22" spans="1:16" s="11" customFormat="1" ht="15.95" customHeight="1" thickBot="1">
      <c r="A22" s="137"/>
      <c r="B22" s="171"/>
      <c r="C22" s="258"/>
      <c r="D22" s="172"/>
      <c r="E22" s="171"/>
      <c r="F22" s="172"/>
      <c r="G22" s="98"/>
      <c r="H22" s="84"/>
      <c r="I22" s="99"/>
      <c r="J22" s="127"/>
      <c r="K22" s="8"/>
      <c r="L22" s="178"/>
      <c r="M22" s="168"/>
      <c r="N22" s="150"/>
      <c r="O22" s="32"/>
      <c r="P22" s="34"/>
    </row>
    <row r="23" spans="1:16" s="11" customFormat="1" ht="15.95" customHeight="1" thickTop="1">
      <c r="A23" s="259"/>
      <c r="B23" s="140"/>
      <c r="C23" s="147"/>
      <c r="D23" s="141"/>
      <c r="E23" s="140"/>
      <c r="F23" s="141"/>
      <c r="G23" s="5"/>
      <c r="H23" s="6"/>
      <c r="I23" s="83"/>
      <c r="J23" s="126"/>
      <c r="K23" s="7"/>
      <c r="L23" s="177"/>
      <c r="M23" s="167">
        <f>ROUND(+L23*$N$10,2)</f>
        <v>0</v>
      </c>
      <c r="N23" s="149">
        <f>+K23+K24+M23</f>
        <v>0</v>
      </c>
      <c r="O23" s="170"/>
      <c r="P23" s="34"/>
    </row>
    <row r="24" spans="1:16" s="11" customFormat="1" ht="15.95" customHeight="1" thickBot="1">
      <c r="A24" s="137"/>
      <c r="B24" s="171"/>
      <c r="C24" s="258"/>
      <c r="D24" s="172"/>
      <c r="E24" s="171"/>
      <c r="F24" s="172"/>
      <c r="G24" s="98"/>
      <c r="H24" s="84"/>
      <c r="I24" s="99"/>
      <c r="J24" s="127"/>
      <c r="K24" s="8"/>
      <c r="L24" s="178"/>
      <c r="M24" s="168"/>
      <c r="N24" s="150"/>
      <c r="O24" s="170"/>
      <c r="P24" s="34"/>
    </row>
    <row r="25" spans="1:16" s="11" customFormat="1" ht="15.95" customHeight="1" thickTop="1">
      <c r="A25" s="259"/>
      <c r="B25" s="140"/>
      <c r="C25" s="147"/>
      <c r="D25" s="141"/>
      <c r="E25" s="140"/>
      <c r="F25" s="141"/>
      <c r="G25" s="5"/>
      <c r="H25" s="6"/>
      <c r="I25" s="83"/>
      <c r="J25" s="126"/>
      <c r="K25" s="7"/>
      <c r="L25" s="177"/>
      <c r="M25" s="167">
        <f>ROUND(+L25*$N$10,2)</f>
        <v>0</v>
      </c>
      <c r="N25" s="149">
        <f>+K25+K26+M25</f>
        <v>0</v>
      </c>
      <c r="O25" s="170"/>
      <c r="P25" s="34"/>
    </row>
    <row r="26" spans="1:16" s="11" customFormat="1" ht="15.95" customHeight="1" thickBot="1">
      <c r="A26" s="137"/>
      <c r="B26" s="171"/>
      <c r="C26" s="258"/>
      <c r="D26" s="172"/>
      <c r="E26" s="171"/>
      <c r="F26" s="172"/>
      <c r="G26" s="98"/>
      <c r="H26" s="84"/>
      <c r="I26" s="99"/>
      <c r="J26" s="127"/>
      <c r="K26" s="8"/>
      <c r="L26" s="178"/>
      <c r="M26" s="168"/>
      <c r="N26" s="150"/>
      <c r="O26" s="170"/>
      <c r="P26" s="34"/>
    </row>
    <row r="27" spans="1:16" s="11" customFormat="1" ht="15.95" customHeight="1" thickTop="1">
      <c r="A27" s="259"/>
      <c r="B27" s="140"/>
      <c r="C27" s="147"/>
      <c r="D27" s="141"/>
      <c r="E27" s="140"/>
      <c r="F27" s="141"/>
      <c r="G27" s="5"/>
      <c r="H27" s="6"/>
      <c r="I27" s="83"/>
      <c r="J27" s="126"/>
      <c r="K27" s="7"/>
      <c r="L27" s="177"/>
      <c r="M27" s="167">
        <f>ROUND(+L27*$N$10,2)</f>
        <v>0</v>
      </c>
      <c r="N27" s="149">
        <f>+K27+K28+M27</f>
        <v>0</v>
      </c>
      <c r="O27" s="170"/>
      <c r="P27" s="34"/>
    </row>
    <row r="28" spans="1:16" s="11" customFormat="1" ht="15.95" customHeight="1" thickBot="1">
      <c r="A28" s="137"/>
      <c r="B28" s="171"/>
      <c r="C28" s="258"/>
      <c r="D28" s="172"/>
      <c r="E28" s="171"/>
      <c r="F28" s="172"/>
      <c r="G28" s="98"/>
      <c r="H28" s="84"/>
      <c r="I28" s="99"/>
      <c r="J28" s="127"/>
      <c r="K28" s="8"/>
      <c r="L28" s="178"/>
      <c r="M28" s="168"/>
      <c r="N28" s="150"/>
      <c r="O28" s="170"/>
      <c r="P28" s="34"/>
    </row>
    <row r="29" spans="1:16" s="11" customFormat="1" ht="15.95" customHeight="1" thickTop="1">
      <c r="A29" s="259"/>
      <c r="B29" s="140"/>
      <c r="C29" s="147"/>
      <c r="D29" s="141"/>
      <c r="E29" s="140"/>
      <c r="F29" s="141"/>
      <c r="G29" s="5"/>
      <c r="H29" s="6"/>
      <c r="I29" s="83"/>
      <c r="J29" s="126"/>
      <c r="K29" s="7"/>
      <c r="L29" s="177"/>
      <c r="M29" s="167">
        <f>ROUND(+L29*$N$10,2)</f>
        <v>0</v>
      </c>
      <c r="N29" s="149">
        <f>+K29+K30+M29</f>
        <v>0</v>
      </c>
      <c r="O29" s="170"/>
      <c r="P29" s="34"/>
    </row>
    <row r="30" spans="1:16" s="11" customFormat="1" ht="15.95" customHeight="1" thickBot="1">
      <c r="A30" s="137"/>
      <c r="B30" s="171"/>
      <c r="C30" s="258"/>
      <c r="D30" s="172"/>
      <c r="E30" s="171"/>
      <c r="F30" s="172"/>
      <c r="G30" s="98"/>
      <c r="H30" s="84"/>
      <c r="I30" s="99"/>
      <c r="J30" s="127"/>
      <c r="K30" s="8"/>
      <c r="L30" s="178"/>
      <c r="M30" s="168"/>
      <c r="N30" s="150"/>
      <c r="O30" s="170"/>
      <c r="P30" s="34"/>
    </row>
    <row r="31" spans="1:16" s="11" customFormat="1" ht="15.95" customHeight="1" thickTop="1">
      <c r="A31" s="259"/>
      <c r="B31" s="140"/>
      <c r="C31" s="147"/>
      <c r="D31" s="141"/>
      <c r="E31" s="140"/>
      <c r="F31" s="141"/>
      <c r="G31" s="5"/>
      <c r="H31" s="6"/>
      <c r="I31" s="83"/>
      <c r="J31" s="126"/>
      <c r="K31" s="7"/>
      <c r="L31" s="177"/>
      <c r="M31" s="167">
        <f>ROUND(+L31*$N$10,2)</f>
        <v>0</v>
      </c>
      <c r="N31" s="149">
        <f>+K31+K32+M31</f>
        <v>0</v>
      </c>
      <c r="O31" s="32"/>
      <c r="P31" s="34"/>
    </row>
    <row r="32" spans="1:16" s="11" customFormat="1" ht="15.95" customHeight="1" thickBot="1">
      <c r="A32" s="137"/>
      <c r="B32" s="171"/>
      <c r="C32" s="258"/>
      <c r="D32" s="172"/>
      <c r="E32" s="171"/>
      <c r="F32" s="172"/>
      <c r="G32" s="98"/>
      <c r="H32" s="84"/>
      <c r="I32" s="99"/>
      <c r="J32" s="127"/>
      <c r="K32" s="8"/>
      <c r="L32" s="178"/>
      <c r="M32" s="168"/>
      <c r="N32" s="150"/>
      <c r="O32" s="170"/>
      <c r="P32" s="34"/>
    </row>
    <row r="33" spans="1:16" s="11" customFormat="1" ht="15.95" customHeight="1" thickTop="1">
      <c r="A33" s="259"/>
      <c r="B33" s="140"/>
      <c r="C33" s="147"/>
      <c r="D33" s="141"/>
      <c r="E33" s="140"/>
      <c r="F33" s="141"/>
      <c r="G33" s="5"/>
      <c r="H33" s="6"/>
      <c r="I33" s="83"/>
      <c r="J33" s="126"/>
      <c r="K33" s="7"/>
      <c r="L33" s="177"/>
      <c r="M33" s="167">
        <f>ROUND(+L33*$N$10,2)</f>
        <v>0</v>
      </c>
      <c r="N33" s="149">
        <f>+K33+K34+M33</f>
        <v>0</v>
      </c>
      <c r="O33" s="170"/>
      <c r="P33" s="34"/>
    </row>
    <row r="34" spans="1:16" s="11" customFormat="1" ht="15.95" customHeight="1" thickBot="1">
      <c r="A34" s="137"/>
      <c r="B34" s="171"/>
      <c r="C34" s="258"/>
      <c r="D34" s="172"/>
      <c r="E34" s="171"/>
      <c r="F34" s="172"/>
      <c r="G34" s="98"/>
      <c r="H34" s="84"/>
      <c r="I34" s="99"/>
      <c r="J34" s="127"/>
      <c r="K34" s="8"/>
      <c r="L34" s="178"/>
      <c r="M34" s="168"/>
      <c r="N34" s="150"/>
      <c r="O34" s="170"/>
      <c r="P34" s="34"/>
    </row>
    <row r="35" spans="1:16" s="11" customFormat="1" ht="15.95" customHeight="1" thickTop="1">
      <c r="A35" s="259"/>
      <c r="B35" s="140"/>
      <c r="C35" s="147"/>
      <c r="D35" s="141"/>
      <c r="E35" s="140"/>
      <c r="F35" s="141"/>
      <c r="G35" s="5"/>
      <c r="H35" s="6"/>
      <c r="I35" s="83"/>
      <c r="J35" s="126"/>
      <c r="K35" s="7"/>
      <c r="L35" s="177"/>
      <c r="M35" s="167">
        <f>ROUND(+L35*$N$10,2)</f>
        <v>0</v>
      </c>
      <c r="N35" s="149">
        <f>+K35+K36+M35</f>
        <v>0</v>
      </c>
      <c r="O35" s="32"/>
      <c r="P35" s="34"/>
    </row>
    <row r="36" spans="1:16" s="11" customFormat="1" ht="15.95" customHeight="1" thickBot="1">
      <c r="A36" s="137"/>
      <c r="B36" s="171"/>
      <c r="C36" s="258"/>
      <c r="D36" s="172"/>
      <c r="E36" s="171"/>
      <c r="F36" s="172"/>
      <c r="G36" s="98"/>
      <c r="H36" s="84"/>
      <c r="I36" s="99"/>
      <c r="J36" s="127"/>
      <c r="K36" s="8"/>
      <c r="L36" s="178"/>
      <c r="M36" s="168"/>
      <c r="N36" s="150"/>
      <c r="O36" s="32"/>
      <c r="P36" s="34"/>
    </row>
    <row r="37" spans="1:16" s="11" customFormat="1" ht="15.95" customHeight="1" thickTop="1">
      <c r="A37" s="259"/>
      <c r="B37" s="140"/>
      <c r="C37" s="147"/>
      <c r="D37" s="141"/>
      <c r="E37" s="140"/>
      <c r="F37" s="141"/>
      <c r="G37" s="5"/>
      <c r="H37" s="6"/>
      <c r="I37" s="83"/>
      <c r="J37" s="126"/>
      <c r="K37" s="7"/>
      <c r="L37" s="177"/>
      <c r="M37" s="167">
        <f>ROUND(+L37*$N$10,2)</f>
        <v>0</v>
      </c>
      <c r="N37" s="149">
        <f>+K37+K38+M37</f>
        <v>0</v>
      </c>
      <c r="O37" s="170"/>
      <c r="P37" s="34"/>
    </row>
    <row r="38" spans="1:16" s="11" customFormat="1" ht="15.95" customHeight="1" thickBot="1">
      <c r="A38" s="137"/>
      <c r="B38" s="171"/>
      <c r="C38" s="258"/>
      <c r="D38" s="172"/>
      <c r="E38" s="171"/>
      <c r="F38" s="172"/>
      <c r="G38" s="98"/>
      <c r="H38" s="84"/>
      <c r="I38" s="99"/>
      <c r="J38" s="127"/>
      <c r="K38" s="8"/>
      <c r="L38" s="178"/>
      <c r="M38" s="168"/>
      <c r="N38" s="150"/>
      <c r="O38" s="170"/>
      <c r="P38" s="34"/>
    </row>
    <row r="39" spans="1:16" s="11" customFormat="1" ht="15.95" customHeight="1" thickTop="1">
      <c r="A39" s="259"/>
      <c r="B39" s="140"/>
      <c r="C39" s="147"/>
      <c r="D39" s="141"/>
      <c r="E39" s="140"/>
      <c r="F39" s="141"/>
      <c r="G39" s="5"/>
      <c r="H39" s="6"/>
      <c r="I39" s="83"/>
      <c r="J39" s="126"/>
      <c r="K39" s="7"/>
      <c r="L39" s="177"/>
      <c r="M39" s="167">
        <f>ROUND(+L39*$N$10,2)</f>
        <v>0</v>
      </c>
      <c r="N39" s="149">
        <f>+K39+K40+M39</f>
        <v>0</v>
      </c>
      <c r="O39" s="170"/>
      <c r="P39" s="34"/>
    </row>
    <row r="40" spans="1:16" s="11" customFormat="1" ht="15.95" customHeight="1">
      <c r="A40" s="164"/>
      <c r="B40" s="138"/>
      <c r="C40" s="260"/>
      <c r="D40" s="139"/>
      <c r="E40" s="138"/>
      <c r="F40" s="139"/>
      <c r="G40" s="111"/>
      <c r="H40" s="112"/>
      <c r="I40" s="113"/>
      <c r="J40" s="127"/>
      <c r="K40" s="8"/>
      <c r="L40" s="178"/>
      <c r="M40" s="168"/>
      <c r="N40" s="150"/>
      <c r="O40" s="32"/>
      <c r="P40" s="34"/>
    </row>
    <row r="41" spans="1:15" s="11" customFormat="1" ht="12.75" customHeight="1">
      <c r="A41" s="257" t="s">
        <v>90</v>
      </c>
      <c r="B41" s="166"/>
      <c r="C41" s="166"/>
      <c r="D41" s="166"/>
      <c r="E41" s="114"/>
      <c r="F41" s="115">
        <v>595560</v>
      </c>
      <c r="G41" s="116" t="str">
        <f>IF(+$N$44&gt;0,+E106,"")</f>
        <v/>
      </c>
      <c r="H41" s="115">
        <v>595195</v>
      </c>
      <c r="I41" s="117" t="str">
        <f>IF(+$N$44&gt;0,+I101,"")</f>
        <v/>
      </c>
      <c r="J41" s="108"/>
      <c r="K41" s="38"/>
      <c r="L41" s="39"/>
      <c r="M41" s="38"/>
      <c r="N41" s="40"/>
      <c r="O41" s="182"/>
    </row>
    <row r="42" spans="1:15" s="11" customFormat="1" ht="12.75" customHeight="1">
      <c r="A42" s="159">
        <v>541002</v>
      </c>
      <c r="B42" s="160"/>
      <c r="C42" s="107" t="str">
        <f>IF(+$N$44&gt;0,+C100,"")</f>
        <v/>
      </c>
      <c r="D42" s="1">
        <v>595192</v>
      </c>
      <c r="E42" s="107" t="str">
        <f>IF(+$N$44&gt;0,+C106,"")</f>
        <v/>
      </c>
      <c r="F42" s="1">
        <v>595570</v>
      </c>
      <c r="G42" s="107" t="str">
        <f>IF(+$N$44&gt;0,+G101,"")</f>
        <v/>
      </c>
      <c r="H42" s="1">
        <v>595580</v>
      </c>
      <c r="I42" s="118" t="str">
        <f>IF(+$N$44&gt;0,+I102,"")</f>
        <v/>
      </c>
      <c r="J42" s="109"/>
      <c r="K42" s="41"/>
      <c r="L42" s="42"/>
      <c r="M42" s="41"/>
      <c r="N42" s="43"/>
      <c r="O42" s="182"/>
    </row>
    <row r="43" spans="1:15" s="11" customFormat="1" ht="12.75" customHeight="1" hidden="1">
      <c r="A43" s="119"/>
      <c r="B43" s="1"/>
      <c r="C43" s="1"/>
      <c r="D43" s="1"/>
      <c r="E43" s="1"/>
      <c r="F43" s="1"/>
      <c r="G43" s="1"/>
      <c r="H43" s="1"/>
      <c r="I43" s="120"/>
      <c r="J43" s="109"/>
      <c r="K43" s="41">
        <f>IF((+I106)=SUM(K13:K40),SUM(K13:K40),"Enter Chartfield")</f>
        <v>0</v>
      </c>
      <c r="L43" s="42">
        <f>SUM(L13:L40)</f>
        <v>0</v>
      </c>
      <c r="M43" s="41">
        <f>SUM(M13:M39)</f>
        <v>0</v>
      </c>
      <c r="N43" s="44">
        <f>IF(ROUND(SUM(N13:N40),2)=(ROUND((K43+M43),2)),(K43+M43),"Does not balance")</f>
        <v>0</v>
      </c>
      <c r="O43" s="182"/>
    </row>
    <row r="44" spans="1:15" s="11" customFormat="1" ht="12.75" customHeight="1">
      <c r="A44" s="159">
        <v>595120</v>
      </c>
      <c r="B44" s="160"/>
      <c r="C44" s="107" t="str">
        <f>IF(+$N$44&gt;0,+C101,"")</f>
        <v/>
      </c>
      <c r="D44" s="1">
        <v>595194</v>
      </c>
      <c r="E44" s="107" t="str">
        <f>IF(+$N$44&gt;0,+E101,"")</f>
        <v/>
      </c>
      <c r="F44" s="1">
        <v>595575</v>
      </c>
      <c r="G44" s="107" t="str">
        <f>IF(+$N$44&gt;0,+G102,"")</f>
        <v/>
      </c>
      <c r="H44" s="1">
        <v>595590</v>
      </c>
      <c r="I44" s="118" t="str">
        <f>IF(+$N$44&gt;0,+I103,"")</f>
        <v/>
      </c>
      <c r="J44" s="109" t="s">
        <v>88</v>
      </c>
      <c r="K44" s="45">
        <f>IF(SUM($K$43:$N$43)=SUM('Travel Voucher Page 4'!$K$43:$N$43),0,(IF(SUM($K$43:$N$43)=SUM('Travel Voucher Page 6'!$K$43:$N$43),K43,0)))</f>
        <v>0</v>
      </c>
      <c r="L44" s="93">
        <f>IF(SUM($K$43:$N$43)=SUM('Travel Voucher Page 4'!$K$43:$N$43),0,(IF(SUM($K$43:$N$43)=SUM('Travel Voucher Page 6'!$K$43:$N$43),L43,0)))</f>
        <v>0</v>
      </c>
      <c r="M44" s="45">
        <f>IF(SUM($K$43:$N$43)=SUM('Travel Voucher Page 4'!$K$43:$N$43),0,(IF(SUM($K$43:$N$43)=SUM('Travel Voucher Page 6'!$K$43:$N$43),M43,0)))</f>
        <v>0</v>
      </c>
      <c r="N44" s="44">
        <f>IF(SUM($K$43:$N$43)=SUM('Travel Voucher Page 4'!$K$43:$N$43),0,(IF(SUM($K$43:$N$43)=SUM('Travel Voucher Page 6'!$K$43:$N$43),N43,0)))</f>
        <v>0</v>
      </c>
      <c r="O44" s="182"/>
    </row>
    <row r="45" spans="1:15" s="11" customFormat="1" ht="12.75" customHeight="1">
      <c r="A45" s="159">
        <v>595130</v>
      </c>
      <c r="B45" s="160"/>
      <c r="C45" s="107" t="str">
        <f>IF(+$N$44&gt;0,+C102,"")</f>
        <v/>
      </c>
      <c r="D45" s="1">
        <v>595520</v>
      </c>
      <c r="E45" s="107" t="str">
        <f>IF(+$N$44&gt;0,+E102,"")</f>
        <v/>
      </c>
      <c r="F45" s="1">
        <v>595592</v>
      </c>
      <c r="G45" s="107" t="str">
        <f>IF(+$N$44&gt;0,+G103,"")</f>
        <v/>
      </c>
      <c r="H45" s="1">
        <v>599209</v>
      </c>
      <c r="I45" s="118" t="str">
        <f>IF(+$N$44&gt;0,+I104,"")</f>
        <v/>
      </c>
      <c r="J45" s="109"/>
      <c r="K45" s="46"/>
      <c r="L45" s="47"/>
      <c r="M45" s="46"/>
      <c r="N45" s="48"/>
      <c r="O45" s="182"/>
    </row>
    <row r="46" spans="1:15" s="11" customFormat="1" ht="12.75" customHeight="1">
      <c r="A46" s="159">
        <v>595140</v>
      </c>
      <c r="B46" s="160"/>
      <c r="C46" s="107" t="str">
        <f>IF(+$N$44&gt;0,+C103,"")</f>
        <v/>
      </c>
      <c r="D46" s="1">
        <v>595530</v>
      </c>
      <c r="E46" s="107" t="str">
        <f>IF(+$N$44&gt;0,+E103,"")</f>
        <v/>
      </c>
      <c r="F46" s="1">
        <v>595594</v>
      </c>
      <c r="G46" s="107" t="str">
        <f>IF(+$N$44&gt;0,+G104,"")</f>
        <v/>
      </c>
      <c r="H46" s="1"/>
      <c r="I46" s="118"/>
      <c r="J46" s="109"/>
      <c r="K46" s="46"/>
      <c r="L46" s="47"/>
      <c r="M46" s="46"/>
      <c r="N46" s="49"/>
      <c r="O46" s="182"/>
    </row>
    <row r="47" spans="1:15" s="11" customFormat="1" ht="12.75" customHeight="1">
      <c r="A47" s="159">
        <v>595150</v>
      </c>
      <c r="B47" s="160"/>
      <c r="C47" s="107" t="str">
        <f>IF(+$N$44&gt;0,+C104,"")</f>
        <v/>
      </c>
      <c r="D47" s="1">
        <v>595540</v>
      </c>
      <c r="E47" s="107" t="str">
        <f>IF(+$N$44&gt;0,+E104,"")</f>
        <v/>
      </c>
      <c r="F47" s="1">
        <v>595180</v>
      </c>
      <c r="G47" s="107" t="str">
        <f>IF(+$N$44&gt;0,+G105,"")</f>
        <v/>
      </c>
      <c r="H47" s="1"/>
      <c r="I47" s="118"/>
      <c r="J47" s="109"/>
      <c r="K47" s="46"/>
      <c r="L47" s="47"/>
      <c r="M47" s="46"/>
      <c r="N47" s="49"/>
      <c r="O47" s="182"/>
    </row>
    <row r="48" spans="1:14" s="11" customFormat="1" ht="12.75" customHeight="1">
      <c r="A48" s="144">
        <v>595170</v>
      </c>
      <c r="B48" s="145"/>
      <c r="C48" s="121" t="str">
        <f>IF(+$N$44&gt;0,+C105,"")</f>
        <v/>
      </c>
      <c r="D48" s="122">
        <v>595550</v>
      </c>
      <c r="E48" s="121" t="str">
        <f>IF(+$N$44&gt;0,+E105,"")</f>
        <v/>
      </c>
      <c r="F48" s="122">
        <v>595190</v>
      </c>
      <c r="G48" s="121" t="str">
        <f>IF(+$N$44&gt;0,+G106,"")</f>
        <v/>
      </c>
      <c r="H48" s="122"/>
      <c r="I48" s="123"/>
      <c r="J48" s="110"/>
      <c r="K48" s="50"/>
      <c r="L48" s="51"/>
      <c r="M48" s="50"/>
      <c r="N48" s="52"/>
    </row>
    <row r="49" spans="1:14" s="11" customFormat="1" ht="3.75" customHeight="1">
      <c r="A49" s="1"/>
      <c r="B49" s="1"/>
      <c r="C49" s="1"/>
      <c r="D49" s="1"/>
      <c r="E49" s="1"/>
      <c r="F49" s="1"/>
      <c r="G49" s="1"/>
      <c r="H49" s="1"/>
      <c r="I49" s="1"/>
      <c r="J49" s="1"/>
      <c r="K49" s="1"/>
      <c r="L49" s="1"/>
      <c r="M49" s="1"/>
      <c r="N49" s="1"/>
    </row>
    <row r="50" spans="1:14" s="11" customFormat="1" ht="36.75" customHeight="1">
      <c r="A50" s="306" t="s">
        <v>14</v>
      </c>
      <c r="B50" s="307"/>
      <c r="C50" s="307"/>
      <c r="D50" s="307"/>
      <c r="E50" s="307"/>
      <c r="F50" s="307"/>
      <c r="G50" s="307"/>
      <c r="H50" s="308"/>
      <c r="I50" s="309" t="s">
        <v>15</v>
      </c>
      <c r="J50" s="310"/>
      <c r="K50" s="310"/>
      <c r="L50" s="310"/>
      <c r="M50" s="310"/>
      <c r="N50" s="311"/>
    </row>
    <row r="51" spans="1:14" s="11" customFormat="1" ht="14.1" customHeight="1">
      <c r="A51" s="156" t="s">
        <v>8</v>
      </c>
      <c r="B51" s="254"/>
      <c r="C51" s="254"/>
      <c r="D51" s="254"/>
      <c r="E51" s="254"/>
      <c r="F51" s="255"/>
      <c r="G51" s="132" t="s">
        <v>140</v>
      </c>
      <c r="H51" s="13"/>
      <c r="I51" s="29" t="s">
        <v>9</v>
      </c>
      <c r="J51" s="1"/>
      <c r="K51" s="1"/>
      <c r="L51" s="1"/>
      <c r="M51" s="142" t="s">
        <v>140</v>
      </c>
      <c r="N51" s="143"/>
    </row>
    <row r="52" spans="1:14" s="11" customFormat="1" ht="20.1" customHeight="1">
      <c r="A52" s="256">
        <v>980</v>
      </c>
      <c r="B52" s="154"/>
      <c r="C52" s="154"/>
      <c r="D52" s="154"/>
      <c r="E52" s="154"/>
      <c r="F52" s="155"/>
      <c r="G52" s="151">
        <f>+'Travel Voucher Page 1'!G52:H52</f>
        <v>0</v>
      </c>
      <c r="H52" s="173"/>
      <c r="I52" s="161"/>
      <c r="J52" s="162"/>
      <c r="K52" s="162"/>
      <c r="L52" s="163"/>
      <c r="M52" s="261"/>
      <c r="N52" s="262"/>
    </row>
    <row r="53" spans="21:31" ht="23.25">
      <c r="U53" s="11"/>
      <c r="V53" s="11"/>
      <c r="W53" s="11"/>
      <c r="X53" s="11"/>
      <c r="Y53" s="11"/>
      <c r="Z53" s="11"/>
      <c r="AA53" s="11"/>
      <c r="AB53" s="11"/>
      <c r="AC53" s="11"/>
      <c r="AD53" s="11"/>
      <c r="AE53" s="11"/>
    </row>
    <row r="54" spans="21:31" ht="23.25">
      <c r="U54" s="11"/>
      <c r="V54" s="11"/>
      <c r="W54" s="11"/>
      <c r="X54" s="11"/>
      <c r="Y54" s="11"/>
      <c r="Z54" s="11"/>
      <c r="AA54" s="11"/>
      <c r="AB54" s="11"/>
      <c r="AC54" s="11"/>
      <c r="AD54" s="11"/>
      <c r="AE54" s="11"/>
    </row>
    <row r="55" spans="21:31" ht="23.25">
      <c r="U55" s="11"/>
      <c r="V55" s="11"/>
      <c r="W55" s="11"/>
      <c r="X55" s="11"/>
      <c r="Y55" s="11"/>
      <c r="Z55" s="11"/>
      <c r="AA55" s="11"/>
      <c r="AB55" s="11"/>
      <c r="AC55" s="11"/>
      <c r="AD55" s="11"/>
      <c r="AE55" s="11"/>
    </row>
    <row r="56" spans="21:31" ht="23.25">
      <c r="U56" s="11"/>
      <c r="V56" s="11"/>
      <c r="W56" s="11"/>
      <c r="X56" s="11"/>
      <c r="Y56" s="11"/>
      <c r="Z56" s="11"/>
      <c r="AA56" s="11"/>
      <c r="AB56" s="11"/>
      <c r="AC56" s="11"/>
      <c r="AD56" s="11"/>
      <c r="AE56" s="11"/>
    </row>
    <row r="57" spans="21:31" ht="23.25">
      <c r="U57" s="11"/>
      <c r="V57" s="11"/>
      <c r="W57" s="11"/>
      <c r="X57" s="11"/>
      <c r="Y57" s="11"/>
      <c r="Z57" s="11"/>
      <c r="AA57" s="11"/>
      <c r="AB57" s="11"/>
      <c r="AC57" s="11"/>
      <c r="AD57" s="11"/>
      <c r="AE57" s="11"/>
    </row>
    <row r="58" spans="21:31" ht="23.25">
      <c r="U58" s="11"/>
      <c r="V58" s="11"/>
      <c r="W58" s="11"/>
      <c r="X58" s="11"/>
      <c r="Y58" s="11"/>
      <c r="Z58" s="11"/>
      <c r="AA58" s="11"/>
      <c r="AB58" s="11"/>
      <c r="AC58" s="11"/>
      <c r="AD58" s="11"/>
      <c r="AE58" s="11"/>
    </row>
    <row r="59" spans="28:31" ht="23.25">
      <c r="AB59" s="11"/>
      <c r="AC59" s="11"/>
      <c r="AD59" s="11"/>
      <c r="AE59" s="11"/>
    </row>
    <row r="60" spans="28:31" ht="23.25">
      <c r="AB60" s="11"/>
      <c r="AC60" s="11"/>
      <c r="AD60" s="11"/>
      <c r="AE60" s="11"/>
    </row>
    <row r="61" spans="28:31" ht="23.25">
      <c r="AB61" s="11"/>
      <c r="AC61" s="11"/>
      <c r="AD61" s="11"/>
      <c r="AE61" s="11"/>
    </row>
    <row r="62" spans="28:31" ht="23.25">
      <c r="AB62" s="11"/>
      <c r="AC62" s="11"/>
      <c r="AD62" s="11"/>
      <c r="AE62" s="11"/>
    </row>
    <row r="63" spans="28:31" ht="23.25">
      <c r="AB63" s="11"/>
      <c r="AC63" s="11"/>
      <c r="AD63" s="11"/>
      <c r="AE63" s="11"/>
    </row>
    <row r="100" spans="1:3" ht="23.25" hidden="1">
      <c r="A100" s="169">
        <v>541002</v>
      </c>
      <c r="B100" s="169"/>
      <c r="C100" s="79">
        <f>SUMIF(account,"541002 Mot Veh Fuel",LineAmt)+'Travel Voucher Page 4'!C100</f>
        <v>0</v>
      </c>
    </row>
    <row r="101" spans="1:9" ht="23.25" hidden="1">
      <c r="A101" s="146">
        <v>595120</v>
      </c>
      <c r="B101" s="146"/>
      <c r="C101" s="37">
        <f>SUMIF(account,"595120 I/S Per Diem",LineAmt)+'Travel Voucher Page 4'!C101</f>
        <v>0</v>
      </c>
      <c r="D101" s="36">
        <v>595194</v>
      </c>
      <c r="E101" s="37">
        <f>SUMIF(account,"595194 I/S LugFee",LineAmt)+'Travel Voucher Page 4'!E101</f>
        <v>0</v>
      </c>
      <c r="F101" s="36">
        <v>595570</v>
      </c>
      <c r="G101" s="37">
        <f>SUMIF(account,"595570 O/S Prk&amp;Tol",LineAmt)+'Travel Voucher Page 4'!G101</f>
        <v>0</v>
      </c>
      <c r="H101" s="36">
        <v>595195</v>
      </c>
      <c r="I101" s="37">
        <f>SUMIF(account,"595195 I/S FdAs",LineAmt)+'Travel Voucher Page 4'!I101</f>
        <v>0</v>
      </c>
    </row>
    <row r="102" spans="1:9" ht="23.25" hidden="1">
      <c r="A102" s="146">
        <v>595130</v>
      </c>
      <c r="B102" s="146"/>
      <c r="C102" s="37">
        <f>SUMIF(account,"595130 I/S Lodging",LineAmt)+'Travel Voucher Page 4'!C102</f>
        <v>0</v>
      </c>
      <c r="D102" s="36">
        <v>595520</v>
      </c>
      <c r="E102" s="37">
        <f>SUMIF(account,"595520 O/S Per Diem",LineAmt)+'Travel Voucher Page 4'!E102</f>
        <v>0</v>
      </c>
      <c r="F102" s="36">
        <v>595575</v>
      </c>
      <c r="G102" s="37">
        <f>SUMIF(account,"595575 O/S Marine",LineAmt)+'Travel Voucher Page 4'!G102</f>
        <v>0</v>
      </c>
      <c r="H102" s="36">
        <v>595580</v>
      </c>
      <c r="I102" s="37">
        <f>SUMIF(account,"595580 O/S Brd Mnbr",LineAmt)+'Travel Voucher Page 4'!I102</f>
        <v>0</v>
      </c>
    </row>
    <row r="103" spans="1:9" ht="23.25" hidden="1">
      <c r="A103" s="146">
        <v>595140</v>
      </c>
      <c r="B103" s="146"/>
      <c r="C103" s="37">
        <f>SUMIF(account,"595140 I/S Airfare",LineAmt)+'Travel Voucher Page 4'!C103</f>
        <v>0</v>
      </c>
      <c r="D103" s="36">
        <v>595530</v>
      </c>
      <c r="E103" s="37">
        <f>SUMIF(account,"595530 O/S Lodging",LineAmt)+'Travel Voucher Page 4'!E103</f>
        <v>0</v>
      </c>
      <c r="F103" s="36">
        <v>595592</v>
      </c>
      <c r="G103" s="37">
        <f>SUMIF(account,"595592 O/S NetAcs",LineAmt)+'Travel Voucher Page 4'!G103</f>
        <v>0</v>
      </c>
      <c r="H103" s="36">
        <v>595590</v>
      </c>
      <c r="I103" s="37">
        <f>SUMIF(account,"595590 O/S S&amp;SJud",LineAmt)+'Travel Voucher Page 4'!I103</f>
        <v>0</v>
      </c>
    </row>
    <row r="104" spans="1:9" ht="23.25" hidden="1">
      <c r="A104" s="146">
        <v>595150</v>
      </c>
      <c r="B104" s="146"/>
      <c r="C104" s="37">
        <f>SUMIF(account,"595150 I/S GrTrspt",LineAmt)+'Travel Voucher Page 4'!C104</f>
        <v>0</v>
      </c>
      <c r="D104" s="36">
        <v>595540</v>
      </c>
      <c r="E104" s="37">
        <f>SUMIF(account,"595540 O/S Airfare",LineAmt)+'Travel Voucher Page 4'!E104</f>
        <v>0</v>
      </c>
      <c r="F104" s="36">
        <v>595594</v>
      </c>
      <c r="G104" s="37">
        <f>SUMIF(account,"595594 O/S LugFee",LineAmt)+'Travel Voucher Page 4'!G104</f>
        <v>0</v>
      </c>
      <c r="H104" s="36">
        <v>599209</v>
      </c>
      <c r="I104" s="37">
        <f>SUMIF(account,"599209 Registration",LineAmt)+'Travel Voucher Page 4'!I104</f>
        <v>0</v>
      </c>
    </row>
    <row r="105" spans="1:9" ht="23.25" hidden="1">
      <c r="A105" s="146">
        <v>595170</v>
      </c>
      <c r="B105" s="146"/>
      <c r="C105" s="37">
        <f>SUMIF(account,"595170 I/S Prk&amp;Toll",LineAmt)+'Travel Voucher Page 4'!C105</f>
        <v>0</v>
      </c>
      <c r="D105" s="36">
        <v>595550</v>
      </c>
      <c r="E105" s="37">
        <f>SUMIF(account,"595550 O/S GrdTrspt",LineAmt)+'Travel Voucher Page 4'!E105</f>
        <v>0</v>
      </c>
      <c r="F105" s="36">
        <v>595180</v>
      </c>
      <c r="G105" s="37">
        <f>SUMIF(account,"595180 I/S Brd Mnbr",LineAmt)+'Travel Voucher Page 4'!G105</f>
        <v>0</v>
      </c>
      <c r="H105" s="36"/>
      <c r="I105" s="37"/>
    </row>
    <row r="106" spans="1:9" ht="23.25" hidden="1">
      <c r="A106" s="146">
        <v>595192</v>
      </c>
      <c r="B106" s="146"/>
      <c r="C106" s="37">
        <f>SUMIF(account,"595192 I/S NetAcs",LineAmt)+'Travel Voucher Page 4'!C106</f>
        <v>0</v>
      </c>
      <c r="D106" s="36">
        <v>595560</v>
      </c>
      <c r="E106" s="37">
        <f>SUMIF(account,"595560 O/S MtrPool",LineAmt)+'Travel Voucher Page 4'!E106</f>
        <v>0</v>
      </c>
      <c r="F106" s="36">
        <v>595190</v>
      </c>
      <c r="G106" s="37">
        <f>SUMIF(account,"595190 I/S S&amp;Sjud",LineAmt)+'Travel Voucher Page 4'!G106</f>
        <v>0</v>
      </c>
      <c r="H106" s="81" t="s">
        <v>132</v>
      </c>
      <c r="I106" s="37">
        <f>+C100+C101+C102+C103+C104+C105+C106+E101+E102+E103+E104+E105+E106+G101+G102+G103+G104+G105+G106+I101+I102+I103+I104</f>
        <v>0</v>
      </c>
    </row>
  </sheetData>
  <sheetProtection algorithmName="SHA-512" hashValue="1izukg1GyI4FwsrMDqR2CN0sImCBQhxL8Dx0MiJ4jdUeJ/r3ZbS7E3kVNy4mZBST+6JhOJKGIE/fEAmfbnn5rA==" saltValue="u9a8WlrtAUa0N9+0ZBRd6w==" spinCount="100000" sheet="1" selectLockedCells="1"/>
  <mergeCells count="180">
    <mergeCell ref="A41:D41"/>
    <mergeCell ref="A48:B48"/>
    <mergeCell ref="O41:O47"/>
    <mergeCell ref="A42:B42"/>
    <mergeCell ref="A44:B44"/>
    <mergeCell ref="A45:B45"/>
    <mergeCell ref="A46:B46"/>
    <mergeCell ref="A47:B47"/>
    <mergeCell ref="A106:B106"/>
    <mergeCell ref="A100:B100"/>
    <mergeCell ref="A101:B101"/>
    <mergeCell ref="A102:B102"/>
    <mergeCell ref="A103:B103"/>
    <mergeCell ref="A104:B104"/>
    <mergeCell ref="A105:B105"/>
    <mergeCell ref="A50:H50"/>
    <mergeCell ref="I50:N50"/>
    <mergeCell ref="A51:F51"/>
    <mergeCell ref="A52:F52"/>
    <mergeCell ref="G52:H52"/>
    <mergeCell ref="I52:L52"/>
    <mergeCell ref="M52:N52"/>
    <mergeCell ref="M51:N51"/>
    <mergeCell ref="O37:O39"/>
    <mergeCell ref="B38:D38"/>
    <mergeCell ref="E38:F38"/>
    <mergeCell ref="A39:A40"/>
    <mergeCell ref="B39:D39"/>
    <mergeCell ref="E39:F39"/>
    <mergeCell ref="L39:L40"/>
    <mergeCell ref="M39:M40"/>
    <mergeCell ref="N39:N40"/>
    <mergeCell ref="B40:D40"/>
    <mergeCell ref="A37:A38"/>
    <mergeCell ref="B37:D37"/>
    <mergeCell ref="E37:F37"/>
    <mergeCell ref="L37:L38"/>
    <mergeCell ref="M37:M38"/>
    <mergeCell ref="N37:N38"/>
    <mergeCell ref="E40:F40"/>
    <mergeCell ref="A35:A36"/>
    <mergeCell ref="B35:D35"/>
    <mergeCell ref="E35:F35"/>
    <mergeCell ref="L35:L36"/>
    <mergeCell ref="M35:M36"/>
    <mergeCell ref="N35:N36"/>
    <mergeCell ref="B36:D36"/>
    <mergeCell ref="E36:F36"/>
    <mergeCell ref="O32:O34"/>
    <mergeCell ref="A33:A34"/>
    <mergeCell ref="B33:D33"/>
    <mergeCell ref="E33:F33"/>
    <mergeCell ref="L33:L34"/>
    <mergeCell ref="M33:M34"/>
    <mergeCell ref="N33:N34"/>
    <mergeCell ref="B34:D34"/>
    <mergeCell ref="E34:F34"/>
    <mergeCell ref="A31:A32"/>
    <mergeCell ref="B31:D31"/>
    <mergeCell ref="E31:F31"/>
    <mergeCell ref="L31:L32"/>
    <mergeCell ref="M31:M32"/>
    <mergeCell ref="N31:N32"/>
    <mergeCell ref="B32:D32"/>
    <mergeCell ref="B28:D28"/>
    <mergeCell ref="E28:F28"/>
    <mergeCell ref="E32:F32"/>
    <mergeCell ref="A29:A30"/>
    <mergeCell ref="B29:D29"/>
    <mergeCell ref="E29:F29"/>
    <mergeCell ref="L29:L30"/>
    <mergeCell ref="M29:M30"/>
    <mergeCell ref="N29:N30"/>
    <mergeCell ref="B30:D30"/>
    <mergeCell ref="E30:F30"/>
    <mergeCell ref="A23:A24"/>
    <mergeCell ref="B23:D23"/>
    <mergeCell ref="E23:F23"/>
    <mergeCell ref="L23:L24"/>
    <mergeCell ref="M23:M24"/>
    <mergeCell ref="N23:N24"/>
    <mergeCell ref="O23:O25"/>
    <mergeCell ref="B24:D24"/>
    <mergeCell ref="E24:F24"/>
    <mergeCell ref="A25:A26"/>
    <mergeCell ref="B25:D25"/>
    <mergeCell ref="E25:F25"/>
    <mergeCell ref="L25:L26"/>
    <mergeCell ref="M25:M26"/>
    <mergeCell ref="N25:N26"/>
    <mergeCell ref="B26:D26"/>
    <mergeCell ref="E26:F26"/>
    <mergeCell ref="O26:O30"/>
    <mergeCell ref="A27:A28"/>
    <mergeCell ref="B27:D27"/>
    <mergeCell ref="E27:F27"/>
    <mergeCell ref="L27:L28"/>
    <mergeCell ref="M27:M28"/>
    <mergeCell ref="N27:N28"/>
    <mergeCell ref="M19:M20"/>
    <mergeCell ref="N19:N20"/>
    <mergeCell ref="O16:O18"/>
    <mergeCell ref="A17:A18"/>
    <mergeCell ref="B17:D17"/>
    <mergeCell ref="E17:F17"/>
    <mergeCell ref="L17:L18"/>
    <mergeCell ref="M17:M18"/>
    <mergeCell ref="N17:N18"/>
    <mergeCell ref="O19:O21"/>
    <mergeCell ref="B20:D20"/>
    <mergeCell ref="E20:F20"/>
    <mergeCell ref="A21:A22"/>
    <mergeCell ref="B21:D21"/>
    <mergeCell ref="E21:F21"/>
    <mergeCell ref="L21:L22"/>
    <mergeCell ref="M21:M22"/>
    <mergeCell ref="N21:N22"/>
    <mergeCell ref="B22:D22"/>
    <mergeCell ref="E22:F22"/>
    <mergeCell ref="A19:A20"/>
    <mergeCell ref="B19:D19"/>
    <mergeCell ref="E19:F19"/>
    <mergeCell ref="L19:L20"/>
    <mergeCell ref="A15:A16"/>
    <mergeCell ref="B15:D15"/>
    <mergeCell ref="E15:F15"/>
    <mergeCell ref="L15:L16"/>
    <mergeCell ref="M15:M16"/>
    <mergeCell ref="B18:D18"/>
    <mergeCell ref="E18:F18"/>
    <mergeCell ref="A9:N9"/>
    <mergeCell ref="A13:A14"/>
    <mergeCell ref="N15:N16"/>
    <mergeCell ref="B16:D16"/>
    <mergeCell ref="E16:F16"/>
    <mergeCell ref="O9:O11"/>
    <mergeCell ref="B10:F10"/>
    <mergeCell ref="G10:G11"/>
    <mergeCell ref="H10:J10"/>
    <mergeCell ref="L10:M10"/>
    <mergeCell ref="B11:D11"/>
    <mergeCell ref="E11:F11"/>
    <mergeCell ref="L11:L12"/>
    <mergeCell ref="N11:N12"/>
    <mergeCell ref="B12:D12"/>
    <mergeCell ref="E12:F12"/>
    <mergeCell ref="O12:O14"/>
    <mergeCell ref="B13:D13"/>
    <mergeCell ref="E13:F13"/>
    <mergeCell ref="L13:L14"/>
    <mergeCell ref="M13:M14"/>
    <mergeCell ref="N13:N14"/>
    <mergeCell ref="B14:D14"/>
    <mergeCell ref="E14:F14"/>
    <mergeCell ref="A7:F7"/>
    <mergeCell ref="G7:J7"/>
    <mergeCell ref="K7:L7"/>
    <mergeCell ref="M7:N7"/>
    <mergeCell ref="G8:J8"/>
    <mergeCell ref="K8:L8"/>
    <mergeCell ref="M8:N8"/>
    <mergeCell ref="A8:C8"/>
    <mergeCell ref="D8:F8"/>
    <mergeCell ref="C4:E4"/>
    <mergeCell ref="G4:I4"/>
    <mergeCell ref="K4:N4"/>
    <mergeCell ref="A6:F6"/>
    <mergeCell ref="G6:J6"/>
    <mergeCell ref="K6:L6"/>
    <mergeCell ref="M6:N6"/>
    <mergeCell ref="C1:D1"/>
    <mergeCell ref="G1:H1"/>
    <mergeCell ref="K1:L1"/>
    <mergeCell ref="C2:E2"/>
    <mergeCell ref="F2:F4"/>
    <mergeCell ref="G2:J2"/>
    <mergeCell ref="K2:L2"/>
    <mergeCell ref="C3:E3"/>
    <mergeCell ref="G3:I3"/>
    <mergeCell ref="K3:N3"/>
  </mergeCells>
  <dataValidations count="1">
    <dataValidation type="list" allowBlank="1" showInputMessage="1" showErrorMessage="1" sqref="H15:H40">
      <formula1>Chartfields!$B$7:$B$29</formula1>
    </dataValidation>
  </dataValidations>
  <printOptions/>
  <pageMargins left="0.43" right="0.29" top="0.48" bottom="0.44" header="0.3" footer="0.24"/>
  <pageSetup fitToHeight="1" fitToWidth="1" horizontalDpi="600" verticalDpi="600" orientation="landscape" scale="68" r:id="rId3"/>
  <drawing r:id="rId2"/>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E106"/>
  <sheetViews>
    <sheetView workbookViewId="0" topLeftCell="A2">
      <selection activeCell="B15" sqref="B15:D15"/>
    </sheetView>
  </sheetViews>
  <sheetFormatPr defaultColWidth="9.375" defaultRowHeight="23.25"/>
  <cols>
    <col min="1" max="1" width="10.875" style="0" customWidth="1"/>
    <col min="2" max="2" width="3.375" style="0" customWidth="1"/>
    <col min="3" max="3" width="13.375" style="0" customWidth="1"/>
    <col min="4" max="4" width="19.375" style="0" customWidth="1"/>
    <col min="5" max="5" width="15.375" style="0" customWidth="1"/>
    <col min="6" max="6" width="14.875" style="0" customWidth="1"/>
    <col min="7" max="7" width="13.125" style="0" customWidth="1"/>
    <col min="8" max="8" width="23.125" style="0" customWidth="1"/>
    <col min="9" max="11" width="17.875" style="0" customWidth="1"/>
    <col min="12" max="12" width="11.375" style="0" customWidth="1"/>
    <col min="13" max="14" width="17.875" style="0" customWidth="1"/>
    <col min="15" max="15" width="1.625" style="0" customWidth="1"/>
    <col min="17" max="17" width="7.375" style="0" customWidth="1"/>
    <col min="18" max="18" width="8.375" style="0" customWidth="1"/>
    <col min="19" max="19" width="5.625" style="0" customWidth="1"/>
    <col min="20" max="20" width="11.625" style="0" customWidth="1"/>
  </cols>
  <sheetData>
    <row r="1" spans="3:15" s="11" customFormat="1" ht="16.5" customHeight="1">
      <c r="C1" s="203" t="s">
        <v>10</v>
      </c>
      <c r="D1" s="203"/>
      <c r="E1" s="12"/>
      <c r="F1"/>
      <c r="G1" s="249" t="s">
        <v>92</v>
      </c>
      <c r="H1" s="250"/>
      <c r="I1" s="55">
        <f>+'Travel Voucher Page 1'!I1</f>
        <v>0</v>
      </c>
      <c r="J1" s="13"/>
      <c r="K1" s="234" t="s">
        <v>143</v>
      </c>
      <c r="L1" s="235"/>
      <c r="M1" s="14"/>
      <c r="N1" s="15"/>
      <c r="O1" s="16"/>
    </row>
    <row r="2" spans="3:15" s="11" customFormat="1" ht="17.25" customHeight="1">
      <c r="C2" s="204" t="s">
        <v>147</v>
      </c>
      <c r="D2" s="205"/>
      <c r="E2" s="205"/>
      <c r="F2" s="301">
        <f>+'Travel Voucher Page 1'!F2:F4</f>
        <v>0</v>
      </c>
      <c r="G2" s="317">
        <f>+'Travel Voucher Page 1'!G2:H2</f>
        <v>0</v>
      </c>
      <c r="H2" s="289"/>
      <c r="I2" s="289"/>
      <c r="J2" s="290"/>
      <c r="K2" s="297">
        <f>+'Travel Voucher Page 1'!K2:L2</f>
        <v>0</v>
      </c>
      <c r="L2" s="298"/>
      <c r="M2" s="17"/>
      <c r="N2" s="18"/>
      <c r="O2" s="19"/>
    </row>
    <row r="3" spans="3:15" s="11" customFormat="1" ht="12.95" customHeight="1">
      <c r="C3" s="204" t="s">
        <v>148</v>
      </c>
      <c r="D3" s="205"/>
      <c r="E3" s="205"/>
      <c r="F3" s="301"/>
      <c r="G3" s="281" t="s">
        <v>11</v>
      </c>
      <c r="H3" s="239"/>
      <c r="I3" s="240"/>
      <c r="J3" s="20" t="s">
        <v>13</v>
      </c>
      <c r="K3" s="244" t="s">
        <v>16</v>
      </c>
      <c r="L3" s="245"/>
      <c r="M3" s="245"/>
      <c r="N3" s="246"/>
      <c r="O3" s="21"/>
    </row>
    <row r="4" spans="3:15" s="11" customFormat="1" ht="17.25" customHeight="1">
      <c r="C4" s="204" t="s">
        <v>138</v>
      </c>
      <c r="D4" s="205"/>
      <c r="E4" s="205"/>
      <c r="F4" s="301"/>
      <c r="G4" s="282">
        <f>+'Travel Voucher Page 1'!G4:I4</f>
        <v>0</v>
      </c>
      <c r="H4" s="283"/>
      <c r="I4" s="284"/>
      <c r="J4" s="85">
        <f>+'Travel Voucher Page 1'!J4</f>
        <v>0</v>
      </c>
      <c r="K4" s="285">
        <f>+'Travel Voucher Page 1'!K4:N4</f>
        <v>0</v>
      </c>
      <c r="L4" s="286"/>
      <c r="M4" s="286"/>
      <c r="N4" s="287"/>
      <c r="O4"/>
    </row>
    <row r="5" spans="7:16" s="11" customFormat="1" ht="6.75" customHeight="1">
      <c r="G5" s="1"/>
      <c r="H5" s="22"/>
      <c r="I5" s="22"/>
      <c r="J5" s="22"/>
      <c r="K5" s="22"/>
      <c r="L5" s="22"/>
      <c r="M5" s="22"/>
      <c r="N5" s="22"/>
      <c r="P5" s="23"/>
    </row>
    <row r="6" spans="1:15" s="11" customFormat="1" ht="14.1" customHeight="1">
      <c r="A6" s="206" t="s">
        <v>142</v>
      </c>
      <c r="B6" s="207"/>
      <c r="C6" s="207"/>
      <c r="D6" s="207"/>
      <c r="E6" s="207"/>
      <c r="F6" s="208"/>
      <c r="G6" s="299" t="s">
        <v>0</v>
      </c>
      <c r="H6" s="254"/>
      <c r="I6" s="254"/>
      <c r="J6" s="300"/>
      <c r="K6" s="253" t="s">
        <v>70</v>
      </c>
      <c r="L6" s="208"/>
      <c r="M6" s="253" t="s">
        <v>93</v>
      </c>
      <c r="N6" s="208"/>
      <c r="O6" s="21"/>
    </row>
    <row r="7" spans="1:15" s="11" customFormat="1" ht="14.1" customHeight="1">
      <c r="A7" s="321">
        <f>+'Travel Voucher Page 1'!A7:F7</f>
        <v>0</v>
      </c>
      <c r="B7" s="322"/>
      <c r="C7" s="322"/>
      <c r="D7" s="322"/>
      <c r="E7" s="322"/>
      <c r="F7" s="323"/>
      <c r="G7" s="269">
        <f>+'Travel Voucher Page 1'!G7:J7</f>
        <v>0</v>
      </c>
      <c r="H7" s="270"/>
      <c r="I7" s="270"/>
      <c r="J7" s="271"/>
      <c r="K7" s="266">
        <f>+'Travel Voucher Page 1'!K7:L7</f>
        <v>0</v>
      </c>
      <c r="L7" s="267"/>
      <c r="M7" s="266">
        <f>+'Travel Voucher Page 1'!M7:N7</f>
        <v>0</v>
      </c>
      <c r="N7" s="268"/>
      <c r="O7" s="24"/>
    </row>
    <row r="8" spans="1:14" s="11" customFormat="1" ht="14.1" customHeight="1">
      <c r="A8" s="302">
        <f>+'Travel Voucher Page 1'!A8:C8</f>
        <v>0</v>
      </c>
      <c r="B8" s="303"/>
      <c r="C8" s="303"/>
      <c r="D8" s="303">
        <f>+'Travel Voucher Page 1'!D8:F8</f>
        <v>0</v>
      </c>
      <c r="E8" s="304"/>
      <c r="F8" s="305"/>
      <c r="G8" s="291">
        <f>+'Travel Voucher Page 1'!G8:J8</f>
        <v>0</v>
      </c>
      <c r="H8" s="292"/>
      <c r="I8" s="292"/>
      <c r="J8" s="293"/>
      <c r="K8" s="220"/>
      <c r="L8" s="221"/>
      <c r="M8" s="220"/>
      <c r="N8" s="221"/>
    </row>
    <row r="9" spans="1:15" s="11" customFormat="1" ht="14.1" customHeight="1">
      <c r="A9" s="190"/>
      <c r="B9" s="190"/>
      <c r="C9" s="190"/>
      <c r="D9" s="190"/>
      <c r="E9" s="190"/>
      <c r="F9" s="190"/>
      <c r="G9" s="190"/>
      <c r="H9" s="190"/>
      <c r="I9" s="190"/>
      <c r="J9" s="190"/>
      <c r="K9" s="190"/>
      <c r="L9" s="190"/>
      <c r="M9" s="190"/>
      <c r="N9" s="190"/>
      <c r="O9" s="182"/>
    </row>
    <row r="10" spans="1:15" s="11" customFormat="1" ht="14.1" customHeight="1">
      <c r="A10" s="25">
        <f>+'Travel Voucher Page 1'!A10</f>
        <v>0</v>
      </c>
      <c r="B10" s="188" t="s">
        <v>1</v>
      </c>
      <c r="C10" s="189"/>
      <c r="D10" s="189"/>
      <c r="E10" s="189"/>
      <c r="F10" s="201"/>
      <c r="G10" s="272" t="s">
        <v>3</v>
      </c>
      <c r="H10" s="214" t="s">
        <v>17</v>
      </c>
      <c r="I10" s="215"/>
      <c r="J10" s="216"/>
      <c r="K10" s="27"/>
      <c r="L10" s="188" t="s">
        <v>87</v>
      </c>
      <c r="M10" s="189"/>
      <c r="N10" s="95">
        <f>+'Travel Voucher Page 1'!N10</f>
        <v>0.001</v>
      </c>
      <c r="O10" s="182"/>
    </row>
    <row r="11" spans="1:15" s="11" customFormat="1" ht="14.1" customHeight="1">
      <c r="A11" s="26" t="s">
        <v>2</v>
      </c>
      <c r="B11" s="209"/>
      <c r="C11" s="210"/>
      <c r="D11" s="217"/>
      <c r="E11" s="209"/>
      <c r="F11" s="217"/>
      <c r="G11" s="273"/>
      <c r="H11" s="29"/>
      <c r="I11" s="25" t="s">
        <v>94</v>
      </c>
      <c r="J11" s="25" t="s">
        <v>68</v>
      </c>
      <c r="K11" s="131" t="s">
        <v>136</v>
      </c>
      <c r="L11" s="191" t="s">
        <v>19</v>
      </c>
      <c r="M11" s="30" t="s">
        <v>89</v>
      </c>
      <c r="N11" s="184" t="s">
        <v>18</v>
      </c>
      <c r="O11" s="182"/>
    </row>
    <row r="12" spans="1:15" s="11" customFormat="1" ht="14.1" customHeight="1" thickBot="1">
      <c r="A12" s="28" t="s">
        <v>5</v>
      </c>
      <c r="B12" s="211" t="s">
        <v>6</v>
      </c>
      <c r="C12" s="212"/>
      <c r="D12" s="213"/>
      <c r="E12" s="218" t="s">
        <v>7</v>
      </c>
      <c r="F12" s="219"/>
      <c r="G12" s="96" t="s">
        <v>4</v>
      </c>
      <c r="H12" s="100" t="s">
        <v>12</v>
      </c>
      <c r="I12" s="96" t="s">
        <v>95</v>
      </c>
      <c r="J12" s="97" t="s">
        <v>69</v>
      </c>
      <c r="K12" s="31" t="s">
        <v>91</v>
      </c>
      <c r="L12" s="192"/>
      <c r="M12" s="78" t="s">
        <v>128</v>
      </c>
      <c r="N12" s="185"/>
      <c r="O12" s="170"/>
    </row>
    <row r="13" spans="1:16" s="11" customFormat="1" ht="15.95" customHeight="1" thickTop="1">
      <c r="A13" s="274"/>
      <c r="B13" s="276" t="s">
        <v>131</v>
      </c>
      <c r="C13" s="277"/>
      <c r="D13" s="278"/>
      <c r="E13" s="276"/>
      <c r="F13" s="278"/>
      <c r="G13" s="101"/>
      <c r="H13" s="102"/>
      <c r="I13" s="102"/>
      <c r="J13" s="103"/>
      <c r="K13" s="33">
        <f>+'Travel Voucher Page 5'!K43</f>
        <v>0</v>
      </c>
      <c r="L13" s="279">
        <f>+'Travel Voucher Page 5'!L43</f>
        <v>0</v>
      </c>
      <c r="M13" s="199">
        <f>+'Travel Voucher Page 5'!M43</f>
        <v>0</v>
      </c>
      <c r="N13" s="197">
        <f>+'Travel Voucher Page 5'!N43</f>
        <v>0</v>
      </c>
      <c r="O13" s="170"/>
      <c r="P13" s="34"/>
    </row>
    <row r="14" spans="1:16" s="11" customFormat="1" ht="15.95" customHeight="1" thickBot="1">
      <c r="A14" s="275"/>
      <c r="B14" s="263"/>
      <c r="C14" s="264"/>
      <c r="D14" s="265"/>
      <c r="E14" s="263"/>
      <c r="F14" s="265"/>
      <c r="G14" s="104"/>
      <c r="H14" s="105"/>
      <c r="I14" s="105"/>
      <c r="J14" s="106"/>
      <c r="K14" s="35"/>
      <c r="L14" s="280"/>
      <c r="M14" s="168"/>
      <c r="N14" s="150"/>
      <c r="O14" s="170"/>
      <c r="P14" s="34"/>
    </row>
    <row r="15" spans="1:16" s="11" customFormat="1" ht="15.95" customHeight="1" thickTop="1">
      <c r="A15" s="259"/>
      <c r="B15" s="140"/>
      <c r="C15" s="147"/>
      <c r="D15" s="141"/>
      <c r="E15" s="140"/>
      <c r="F15" s="141"/>
      <c r="G15" s="5"/>
      <c r="H15" s="6"/>
      <c r="I15" s="83"/>
      <c r="J15" s="126"/>
      <c r="K15" s="7"/>
      <c r="L15" s="177"/>
      <c r="M15" s="167">
        <f>ROUND(+L15*$N$10,2)</f>
        <v>0</v>
      </c>
      <c r="N15" s="149">
        <f>ROUND(+K15+K16+M15,2)</f>
        <v>0</v>
      </c>
      <c r="O15" s="32"/>
      <c r="P15" s="34"/>
    </row>
    <row r="16" spans="1:16" s="11" customFormat="1" ht="15.95" customHeight="1" thickBot="1">
      <c r="A16" s="137"/>
      <c r="B16" s="171"/>
      <c r="C16" s="258"/>
      <c r="D16" s="172"/>
      <c r="E16" s="171"/>
      <c r="F16" s="172"/>
      <c r="G16" s="98"/>
      <c r="H16" s="84"/>
      <c r="I16" s="99"/>
      <c r="J16" s="125"/>
      <c r="K16" s="4"/>
      <c r="L16" s="178"/>
      <c r="M16" s="168"/>
      <c r="N16" s="150"/>
      <c r="O16" s="170"/>
      <c r="P16" s="34"/>
    </row>
    <row r="17" spans="1:16" s="11" customFormat="1" ht="15.95" customHeight="1" thickTop="1">
      <c r="A17" s="259"/>
      <c r="B17" s="140"/>
      <c r="C17" s="147"/>
      <c r="D17" s="141"/>
      <c r="E17" s="140"/>
      <c r="F17" s="141"/>
      <c r="G17" s="5"/>
      <c r="H17" s="6"/>
      <c r="I17" s="83"/>
      <c r="J17" s="126"/>
      <c r="K17" s="7"/>
      <c r="L17" s="177"/>
      <c r="M17" s="167">
        <f>ROUND(+L17*$N$10,2)</f>
        <v>0</v>
      </c>
      <c r="N17" s="149">
        <f>ROUND(+K17+K18+M17,2)</f>
        <v>0</v>
      </c>
      <c r="O17" s="170"/>
      <c r="P17" s="34"/>
    </row>
    <row r="18" spans="1:16" s="11" customFormat="1" ht="15.95" customHeight="1" thickBot="1">
      <c r="A18" s="137"/>
      <c r="B18" s="171"/>
      <c r="C18" s="258"/>
      <c r="D18" s="172"/>
      <c r="E18" s="171"/>
      <c r="F18" s="172"/>
      <c r="G18" s="98"/>
      <c r="H18" s="84"/>
      <c r="I18" s="99"/>
      <c r="J18" s="127"/>
      <c r="K18" s="8"/>
      <c r="L18" s="178"/>
      <c r="M18" s="168"/>
      <c r="N18" s="150"/>
      <c r="O18" s="170"/>
      <c r="P18" s="34"/>
    </row>
    <row r="19" spans="1:16" s="11" customFormat="1" ht="15.95" customHeight="1" thickTop="1">
      <c r="A19" s="259"/>
      <c r="B19" s="140"/>
      <c r="C19" s="147"/>
      <c r="D19" s="141"/>
      <c r="E19" s="140"/>
      <c r="F19" s="141"/>
      <c r="G19" s="5"/>
      <c r="H19" s="6"/>
      <c r="I19" s="83"/>
      <c r="J19" s="128"/>
      <c r="K19" s="7"/>
      <c r="L19" s="177"/>
      <c r="M19" s="167">
        <f>ROUND(+L19*$N$10,2)</f>
        <v>0</v>
      </c>
      <c r="N19" s="149">
        <f>ROUND(+K19+K20+M19,2)</f>
        <v>0</v>
      </c>
      <c r="O19" s="170"/>
      <c r="P19" s="34"/>
    </row>
    <row r="20" spans="1:16" s="11" customFormat="1" ht="15.95" customHeight="1" thickBot="1">
      <c r="A20" s="137"/>
      <c r="B20" s="171"/>
      <c r="C20" s="258"/>
      <c r="D20" s="172"/>
      <c r="E20" s="171"/>
      <c r="F20" s="172"/>
      <c r="G20" s="98"/>
      <c r="H20" s="84"/>
      <c r="I20" s="99"/>
      <c r="J20" s="125"/>
      <c r="K20" s="8"/>
      <c r="L20" s="178"/>
      <c r="M20" s="168"/>
      <c r="N20" s="150"/>
      <c r="O20" s="170"/>
      <c r="P20" s="34"/>
    </row>
    <row r="21" spans="1:16" s="11" customFormat="1" ht="15.95" customHeight="1" thickTop="1">
      <c r="A21" s="259"/>
      <c r="B21" s="140"/>
      <c r="C21" s="147"/>
      <c r="D21" s="141"/>
      <c r="E21" s="140"/>
      <c r="F21" s="141"/>
      <c r="G21" s="5"/>
      <c r="H21" s="6"/>
      <c r="I21" s="83"/>
      <c r="J21" s="126"/>
      <c r="K21" s="7"/>
      <c r="L21" s="177"/>
      <c r="M21" s="167">
        <f>ROUND(+L21*$N$10,2)</f>
        <v>0</v>
      </c>
      <c r="N21" s="149">
        <f>ROUND(+K21+K22+M21,2)</f>
        <v>0</v>
      </c>
      <c r="O21" s="170"/>
      <c r="P21" s="34"/>
    </row>
    <row r="22" spans="1:16" s="11" customFormat="1" ht="15.95" customHeight="1" thickBot="1">
      <c r="A22" s="137"/>
      <c r="B22" s="171"/>
      <c r="C22" s="258"/>
      <c r="D22" s="172"/>
      <c r="E22" s="171"/>
      <c r="F22" s="172"/>
      <c r="G22" s="98"/>
      <c r="H22" s="84"/>
      <c r="I22" s="99"/>
      <c r="J22" s="127"/>
      <c r="K22" s="8"/>
      <c r="L22" s="178"/>
      <c r="M22" s="168"/>
      <c r="N22" s="150"/>
      <c r="O22" s="32"/>
      <c r="P22" s="34"/>
    </row>
    <row r="23" spans="1:16" s="11" customFormat="1" ht="15.95" customHeight="1" thickTop="1">
      <c r="A23" s="259"/>
      <c r="B23" s="140"/>
      <c r="C23" s="147"/>
      <c r="D23" s="141"/>
      <c r="E23" s="140"/>
      <c r="F23" s="141"/>
      <c r="G23" s="5"/>
      <c r="H23" s="6"/>
      <c r="I23" s="83"/>
      <c r="J23" s="126"/>
      <c r="K23" s="7"/>
      <c r="L23" s="177"/>
      <c r="M23" s="167">
        <f>ROUND(+L23*$N$10,2)</f>
        <v>0</v>
      </c>
      <c r="N23" s="149">
        <f>ROUND(+K23+K24+M23,2)</f>
        <v>0</v>
      </c>
      <c r="O23" s="170"/>
      <c r="P23" s="34"/>
    </row>
    <row r="24" spans="1:16" s="11" customFormat="1" ht="15.95" customHeight="1" thickBot="1">
      <c r="A24" s="137"/>
      <c r="B24" s="171"/>
      <c r="C24" s="258"/>
      <c r="D24" s="172"/>
      <c r="E24" s="171"/>
      <c r="F24" s="172"/>
      <c r="G24" s="98"/>
      <c r="H24" s="84"/>
      <c r="I24" s="99"/>
      <c r="J24" s="127"/>
      <c r="K24" s="8"/>
      <c r="L24" s="178"/>
      <c r="M24" s="168"/>
      <c r="N24" s="150"/>
      <c r="O24" s="170"/>
      <c r="P24" s="34"/>
    </row>
    <row r="25" spans="1:16" s="11" customFormat="1" ht="15.95" customHeight="1" thickTop="1">
      <c r="A25" s="259"/>
      <c r="B25" s="140"/>
      <c r="C25" s="147"/>
      <c r="D25" s="141"/>
      <c r="E25" s="140"/>
      <c r="F25" s="141"/>
      <c r="G25" s="5"/>
      <c r="H25" s="6"/>
      <c r="I25" s="83"/>
      <c r="J25" s="126"/>
      <c r="K25" s="7"/>
      <c r="L25" s="177"/>
      <c r="M25" s="167">
        <f>ROUND(+L25*$N$10,2)</f>
        <v>0</v>
      </c>
      <c r="N25" s="149">
        <f>ROUND(+K25+K26+M25,2)</f>
        <v>0</v>
      </c>
      <c r="O25" s="170"/>
      <c r="P25" s="34"/>
    </row>
    <row r="26" spans="1:16" s="11" customFormat="1" ht="15.95" customHeight="1" thickBot="1">
      <c r="A26" s="137"/>
      <c r="B26" s="171"/>
      <c r="C26" s="258"/>
      <c r="D26" s="172"/>
      <c r="E26" s="171"/>
      <c r="F26" s="172"/>
      <c r="G26" s="98"/>
      <c r="H26" s="84"/>
      <c r="I26" s="99"/>
      <c r="J26" s="127"/>
      <c r="K26" s="8"/>
      <c r="L26" s="178"/>
      <c r="M26" s="168"/>
      <c r="N26" s="150"/>
      <c r="O26" s="170"/>
      <c r="P26" s="34"/>
    </row>
    <row r="27" spans="1:16" s="11" customFormat="1" ht="15.95" customHeight="1" thickTop="1">
      <c r="A27" s="259"/>
      <c r="B27" s="140"/>
      <c r="C27" s="147"/>
      <c r="D27" s="141"/>
      <c r="E27" s="140"/>
      <c r="F27" s="141"/>
      <c r="G27" s="5"/>
      <c r="H27" s="6"/>
      <c r="I27" s="83"/>
      <c r="J27" s="126"/>
      <c r="K27" s="7"/>
      <c r="L27" s="177"/>
      <c r="M27" s="167">
        <f>ROUND(+L27*$N$10,2)</f>
        <v>0</v>
      </c>
      <c r="N27" s="149">
        <f>ROUND(+K27+K28+M27,2)</f>
        <v>0</v>
      </c>
      <c r="O27" s="170"/>
      <c r="P27" s="34"/>
    </row>
    <row r="28" spans="1:16" s="11" customFormat="1" ht="15.95" customHeight="1" thickBot="1">
      <c r="A28" s="137"/>
      <c r="B28" s="171"/>
      <c r="C28" s="258"/>
      <c r="D28" s="172"/>
      <c r="E28" s="171"/>
      <c r="F28" s="172"/>
      <c r="G28" s="98"/>
      <c r="H28" s="84"/>
      <c r="I28" s="99"/>
      <c r="J28" s="127"/>
      <c r="K28" s="8"/>
      <c r="L28" s="178"/>
      <c r="M28" s="168"/>
      <c r="N28" s="150"/>
      <c r="O28" s="170"/>
      <c r="P28" s="34"/>
    </row>
    <row r="29" spans="1:16" s="11" customFormat="1" ht="15.95" customHeight="1" thickTop="1">
      <c r="A29" s="259"/>
      <c r="B29" s="140"/>
      <c r="C29" s="147"/>
      <c r="D29" s="141"/>
      <c r="E29" s="140"/>
      <c r="F29" s="141"/>
      <c r="G29" s="5"/>
      <c r="H29" s="6"/>
      <c r="I29" s="83"/>
      <c r="J29" s="126"/>
      <c r="K29" s="7"/>
      <c r="L29" s="177"/>
      <c r="M29" s="167">
        <f>ROUND(+L29*$N$10,2)</f>
        <v>0</v>
      </c>
      <c r="N29" s="149">
        <f>ROUND(+K29+K30+M29,2)</f>
        <v>0</v>
      </c>
      <c r="O29" s="170"/>
      <c r="P29" s="34"/>
    </row>
    <row r="30" spans="1:16" s="11" customFormat="1" ht="15.95" customHeight="1" thickBot="1">
      <c r="A30" s="137"/>
      <c r="B30" s="171"/>
      <c r="C30" s="258"/>
      <c r="D30" s="172"/>
      <c r="E30" s="171"/>
      <c r="F30" s="172"/>
      <c r="G30" s="98"/>
      <c r="H30" s="84"/>
      <c r="I30" s="99"/>
      <c r="J30" s="127"/>
      <c r="K30" s="8"/>
      <c r="L30" s="178"/>
      <c r="M30" s="168"/>
      <c r="N30" s="150"/>
      <c r="O30" s="170"/>
      <c r="P30" s="34"/>
    </row>
    <row r="31" spans="1:16" s="11" customFormat="1" ht="15.95" customHeight="1" thickTop="1">
      <c r="A31" s="259"/>
      <c r="B31" s="140"/>
      <c r="C31" s="147"/>
      <c r="D31" s="141"/>
      <c r="E31" s="140"/>
      <c r="F31" s="141"/>
      <c r="G31" s="5"/>
      <c r="H31" s="6"/>
      <c r="I31" s="83"/>
      <c r="J31" s="126"/>
      <c r="K31" s="7"/>
      <c r="L31" s="177"/>
      <c r="M31" s="167">
        <f>ROUND(+L31*$N$10,2)</f>
        <v>0</v>
      </c>
      <c r="N31" s="149">
        <f>ROUND(+K31+K32+M31,2)</f>
        <v>0</v>
      </c>
      <c r="O31" s="32"/>
      <c r="P31" s="34"/>
    </row>
    <row r="32" spans="1:16" s="11" customFormat="1" ht="15.95" customHeight="1" thickBot="1">
      <c r="A32" s="137"/>
      <c r="B32" s="171"/>
      <c r="C32" s="258"/>
      <c r="D32" s="172"/>
      <c r="E32" s="171"/>
      <c r="F32" s="172"/>
      <c r="G32" s="98"/>
      <c r="H32" s="84"/>
      <c r="I32" s="99"/>
      <c r="J32" s="127"/>
      <c r="K32" s="8"/>
      <c r="L32" s="178"/>
      <c r="M32" s="168"/>
      <c r="N32" s="150"/>
      <c r="O32" s="170"/>
      <c r="P32" s="34"/>
    </row>
    <row r="33" spans="1:16" s="11" customFormat="1" ht="15.95" customHeight="1" thickTop="1">
      <c r="A33" s="259"/>
      <c r="B33" s="140"/>
      <c r="C33" s="147"/>
      <c r="D33" s="141"/>
      <c r="E33" s="140"/>
      <c r="F33" s="141"/>
      <c r="G33" s="5"/>
      <c r="H33" s="6"/>
      <c r="I33" s="83"/>
      <c r="J33" s="126"/>
      <c r="K33" s="7"/>
      <c r="L33" s="177"/>
      <c r="M33" s="167">
        <f>ROUND(+L33*$N$10,2)</f>
        <v>0</v>
      </c>
      <c r="N33" s="149">
        <f>ROUND(+K33+K34+M33,2)</f>
        <v>0</v>
      </c>
      <c r="O33" s="170"/>
      <c r="P33" s="34"/>
    </row>
    <row r="34" spans="1:16" s="11" customFormat="1" ht="15.95" customHeight="1" thickBot="1">
      <c r="A34" s="137"/>
      <c r="B34" s="171"/>
      <c r="C34" s="258"/>
      <c r="D34" s="172"/>
      <c r="E34" s="171"/>
      <c r="F34" s="172"/>
      <c r="G34" s="98"/>
      <c r="H34" s="84"/>
      <c r="I34" s="99"/>
      <c r="J34" s="127"/>
      <c r="K34" s="8"/>
      <c r="L34" s="178"/>
      <c r="M34" s="168"/>
      <c r="N34" s="150"/>
      <c r="O34" s="170"/>
      <c r="P34" s="34"/>
    </row>
    <row r="35" spans="1:16" s="11" customFormat="1" ht="15.95" customHeight="1" thickTop="1">
      <c r="A35" s="259"/>
      <c r="B35" s="140"/>
      <c r="C35" s="147"/>
      <c r="D35" s="141"/>
      <c r="E35" s="140"/>
      <c r="F35" s="141"/>
      <c r="G35" s="5"/>
      <c r="H35" s="6"/>
      <c r="I35" s="83"/>
      <c r="J35" s="126"/>
      <c r="K35" s="7"/>
      <c r="L35" s="177"/>
      <c r="M35" s="167">
        <f>ROUND(+L35*$N$10,2)</f>
        <v>0</v>
      </c>
      <c r="N35" s="149">
        <f>ROUND(+K35+K36+M35,2)</f>
        <v>0</v>
      </c>
      <c r="O35" s="32"/>
      <c r="P35" s="34"/>
    </row>
    <row r="36" spans="1:16" s="11" customFormat="1" ht="15.95" customHeight="1" thickBot="1">
      <c r="A36" s="137"/>
      <c r="B36" s="171"/>
      <c r="C36" s="258"/>
      <c r="D36" s="172"/>
      <c r="E36" s="171"/>
      <c r="F36" s="172"/>
      <c r="G36" s="98"/>
      <c r="H36" s="84"/>
      <c r="I36" s="99"/>
      <c r="J36" s="127"/>
      <c r="K36" s="8"/>
      <c r="L36" s="178"/>
      <c r="M36" s="168"/>
      <c r="N36" s="150"/>
      <c r="O36" s="32"/>
      <c r="P36" s="34"/>
    </row>
    <row r="37" spans="1:16" s="11" customFormat="1" ht="15.95" customHeight="1" thickTop="1">
      <c r="A37" s="259"/>
      <c r="B37" s="140"/>
      <c r="C37" s="147"/>
      <c r="D37" s="141"/>
      <c r="E37" s="140"/>
      <c r="F37" s="141"/>
      <c r="G37" s="5"/>
      <c r="H37" s="6"/>
      <c r="I37" s="83"/>
      <c r="J37" s="126"/>
      <c r="K37" s="7"/>
      <c r="L37" s="177"/>
      <c r="M37" s="167">
        <f>ROUND(+L37*$N$10,2)</f>
        <v>0</v>
      </c>
      <c r="N37" s="149">
        <f>ROUND(+K37+K38+M37,2)</f>
        <v>0</v>
      </c>
      <c r="O37" s="170"/>
      <c r="P37" s="34"/>
    </row>
    <row r="38" spans="1:16" s="11" customFormat="1" ht="15.95" customHeight="1" thickBot="1">
      <c r="A38" s="137"/>
      <c r="B38" s="171"/>
      <c r="C38" s="258"/>
      <c r="D38" s="172"/>
      <c r="E38" s="171"/>
      <c r="F38" s="172"/>
      <c r="G38" s="98"/>
      <c r="H38" s="84"/>
      <c r="I38" s="99"/>
      <c r="J38" s="127"/>
      <c r="K38" s="8"/>
      <c r="L38" s="178"/>
      <c r="M38" s="168"/>
      <c r="N38" s="150"/>
      <c r="O38" s="170"/>
      <c r="P38" s="34"/>
    </row>
    <row r="39" spans="1:16" s="11" customFormat="1" ht="15.95" customHeight="1" thickTop="1">
      <c r="A39" s="259"/>
      <c r="B39" s="140"/>
      <c r="C39" s="147"/>
      <c r="D39" s="141"/>
      <c r="E39" s="140"/>
      <c r="F39" s="141"/>
      <c r="G39" s="5"/>
      <c r="H39" s="6"/>
      <c r="I39" s="83"/>
      <c r="J39" s="126"/>
      <c r="K39" s="7"/>
      <c r="L39" s="177"/>
      <c r="M39" s="167">
        <f>ROUND(+L39*$N$10,2)</f>
        <v>0</v>
      </c>
      <c r="N39" s="149">
        <f>ROUND(+K39+K40+M39,2)</f>
        <v>0</v>
      </c>
      <c r="O39" s="170"/>
      <c r="P39" s="34"/>
    </row>
    <row r="40" spans="1:16" s="11" customFormat="1" ht="15.95" customHeight="1">
      <c r="A40" s="164"/>
      <c r="B40" s="138"/>
      <c r="C40" s="260"/>
      <c r="D40" s="139"/>
      <c r="E40" s="138"/>
      <c r="F40" s="139"/>
      <c r="G40" s="111"/>
      <c r="H40" s="112"/>
      <c r="I40" s="113"/>
      <c r="J40" s="127"/>
      <c r="K40" s="8"/>
      <c r="L40" s="178"/>
      <c r="M40" s="168"/>
      <c r="N40" s="150"/>
      <c r="O40" s="32"/>
      <c r="P40" s="34"/>
    </row>
    <row r="41" spans="1:15" s="11" customFormat="1" ht="12.75" customHeight="1">
      <c r="A41" s="257" t="s">
        <v>90</v>
      </c>
      <c r="B41" s="166"/>
      <c r="C41" s="166"/>
      <c r="D41" s="166"/>
      <c r="E41" s="114"/>
      <c r="F41" s="115">
        <v>595560</v>
      </c>
      <c r="G41" s="116" t="str">
        <f>IF(+$N$44&gt;0,+E106,"")</f>
        <v/>
      </c>
      <c r="H41" s="115">
        <v>595195</v>
      </c>
      <c r="I41" s="117" t="str">
        <f>IF(+$N$44&gt;0,+I101,"")</f>
        <v/>
      </c>
      <c r="J41" s="108"/>
      <c r="K41" s="38"/>
      <c r="L41" s="39"/>
      <c r="M41" s="38"/>
      <c r="N41" s="40"/>
      <c r="O41" s="182"/>
    </row>
    <row r="42" spans="1:15" s="11" customFormat="1" ht="12.75" customHeight="1">
      <c r="A42" s="159">
        <v>541002</v>
      </c>
      <c r="B42" s="160"/>
      <c r="C42" s="107" t="str">
        <f>IF(+$N$44&gt;0,+C100,"")</f>
        <v/>
      </c>
      <c r="D42" s="1">
        <v>595192</v>
      </c>
      <c r="E42" s="107" t="str">
        <f>IF(+$N$44&gt;0,+C106,"")</f>
        <v/>
      </c>
      <c r="F42" s="1">
        <v>595570</v>
      </c>
      <c r="G42" s="107" t="str">
        <f>IF(+$N$44&gt;0,+G101,"")</f>
        <v/>
      </c>
      <c r="H42" s="1">
        <v>595580</v>
      </c>
      <c r="I42" s="118" t="str">
        <f>IF(+$N$44&gt;0,+I102,"")</f>
        <v/>
      </c>
      <c r="J42" s="109"/>
      <c r="K42" s="41"/>
      <c r="L42" s="42"/>
      <c r="M42" s="41"/>
      <c r="N42" s="43"/>
      <c r="O42" s="182"/>
    </row>
    <row r="43" spans="1:15" s="11" customFormat="1" ht="12.75" customHeight="1" hidden="1">
      <c r="A43" s="119"/>
      <c r="B43" s="1"/>
      <c r="C43" s="1"/>
      <c r="D43" s="1"/>
      <c r="E43" s="1"/>
      <c r="F43" s="1"/>
      <c r="G43" s="1"/>
      <c r="H43" s="1"/>
      <c r="I43" s="120"/>
      <c r="J43" s="109"/>
      <c r="K43" s="41">
        <f>IF((+I106)=SUM(K13:K40),SUM(K13:K40),"Enter Chartfield")</f>
        <v>0</v>
      </c>
      <c r="L43" s="42">
        <f>SUM(L13:L40)</f>
        <v>0</v>
      </c>
      <c r="M43" s="41">
        <f>SUM(M13:M40)</f>
        <v>0</v>
      </c>
      <c r="N43" s="44">
        <f>IF(ROUND(SUM(N13:N40),2)=(ROUND((K43+M43),2)),(K43+M43),"Does not balance")</f>
        <v>0</v>
      </c>
      <c r="O43" s="182"/>
    </row>
    <row r="44" spans="1:15" s="11" customFormat="1" ht="12.75" customHeight="1">
      <c r="A44" s="159">
        <v>595120</v>
      </c>
      <c r="B44" s="160"/>
      <c r="C44" s="107" t="str">
        <f>IF(+$N$44&gt;0,+C101,"")</f>
        <v/>
      </c>
      <c r="D44" s="1">
        <v>595194</v>
      </c>
      <c r="E44" s="107" t="str">
        <f>IF(+$N$44&gt;0,+E101,"")</f>
        <v/>
      </c>
      <c r="F44" s="1">
        <v>595575</v>
      </c>
      <c r="G44" s="107" t="str">
        <f>IF(+$N$44&gt;0,+G102,"")</f>
        <v/>
      </c>
      <c r="H44" s="1">
        <v>595590</v>
      </c>
      <c r="I44" s="118" t="str">
        <f>IF(+$N$44&gt;0,+I103,"")</f>
        <v/>
      </c>
      <c r="J44" s="109" t="s">
        <v>88</v>
      </c>
      <c r="K44" s="45">
        <f>IF(SUM($K$43:$N$43)=SUM('Travel Voucher Page 5'!$K$43:$N$43),0,K43)</f>
        <v>0</v>
      </c>
      <c r="L44" s="93">
        <f>IF(SUM($K$43:$N$43)=SUM('Travel Voucher Page 5'!$K$43:$N$43),0,L43)</f>
        <v>0</v>
      </c>
      <c r="M44" s="45">
        <f>IF(SUM($K$43:$N$43)=SUM('Travel Voucher Page 5'!$K$43:$N$43),0,M43)</f>
        <v>0</v>
      </c>
      <c r="N44" s="56">
        <f>IF(SUM($K$43:$N$43)=SUM('Travel Voucher Page 5'!$K$43:$N$43),0,N43)</f>
        <v>0</v>
      </c>
      <c r="O44" s="182"/>
    </row>
    <row r="45" spans="1:15" s="11" customFormat="1" ht="12.75" customHeight="1">
      <c r="A45" s="159">
        <v>595130</v>
      </c>
      <c r="B45" s="160"/>
      <c r="C45" s="107" t="str">
        <f>IF(+$N$44&gt;0,+C102,"")</f>
        <v/>
      </c>
      <c r="D45" s="1">
        <v>595520</v>
      </c>
      <c r="E45" s="107" t="str">
        <f>IF(+$N$44&gt;0,+E102,"")</f>
        <v/>
      </c>
      <c r="F45" s="1">
        <v>595592</v>
      </c>
      <c r="G45" s="107" t="str">
        <f>IF(+$N$44&gt;0,+G103,"")</f>
        <v/>
      </c>
      <c r="H45" s="1">
        <v>599209</v>
      </c>
      <c r="I45" s="118" t="str">
        <f>IF(+$N$44&gt;0,+I104,"")</f>
        <v/>
      </c>
      <c r="J45" s="109"/>
      <c r="K45" s="46"/>
      <c r="L45" s="47"/>
      <c r="M45" s="46"/>
      <c r="N45" s="48"/>
      <c r="O45" s="182"/>
    </row>
    <row r="46" spans="1:15" s="11" customFormat="1" ht="12.75" customHeight="1">
      <c r="A46" s="159">
        <v>595140</v>
      </c>
      <c r="B46" s="160"/>
      <c r="C46" s="107" t="str">
        <f>IF(+$N$44&gt;0,+C103,"")</f>
        <v/>
      </c>
      <c r="D46" s="1">
        <v>595530</v>
      </c>
      <c r="E46" s="107" t="str">
        <f>IF(+$N$44&gt;0,+E103,"")</f>
        <v/>
      </c>
      <c r="F46" s="1">
        <v>595594</v>
      </c>
      <c r="G46" s="107" t="str">
        <f>IF(+$N$44&gt;0,+G104,"")</f>
        <v/>
      </c>
      <c r="H46" s="1"/>
      <c r="I46" s="118"/>
      <c r="J46" s="109"/>
      <c r="K46" s="46"/>
      <c r="L46" s="47"/>
      <c r="M46" s="46"/>
      <c r="N46" s="49"/>
      <c r="O46" s="182"/>
    </row>
    <row r="47" spans="1:15" s="11" customFormat="1" ht="12.75" customHeight="1">
      <c r="A47" s="159">
        <v>595150</v>
      </c>
      <c r="B47" s="160"/>
      <c r="C47" s="107" t="str">
        <f>IF(+$N$44&gt;0,+C104,"")</f>
        <v/>
      </c>
      <c r="D47" s="1">
        <v>595540</v>
      </c>
      <c r="E47" s="107" t="str">
        <f>IF(+$N$44&gt;0,+E104,"")</f>
        <v/>
      </c>
      <c r="F47" s="1">
        <v>595180</v>
      </c>
      <c r="G47" s="107" t="str">
        <f>IF(+$N$44&gt;0,+G105,"")</f>
        <v/>
      </c>
      <c r="H47" s="1"/>
      <c r="I47" s="118"/>
      <c r="J47" s="109"/>
      <c r="K47" s="46"/>
      <c r="L47" s="47"/>
      <c r="M47" s="46"/>
      <c r="N47" s="49"/>
      <c r="O47" s="182"/>
    </row>
    <row r="48" spans="1:14" s="11" customFormat="1" ht="12.75" customHeight="1">
      <c r="A48" s="144">
        <v>595170</v>
      </c>
      <c r="B48" s="145"/>
      <c r="C48" s="121" t="str">
        <f>IF(+$N$44&gt;0,+C105,"")</f>
        <v/>
      </c>
      <c r="D48" s="122">
        <v>595550</v>
      </c>
      <c r="E48" s="121" t="str">
        <f>IF(+$N$44&gt;0,+E105,"")</f>
        <v/>
      </c>
      <c r="F48" s="122">
        <v>595190</v>
      </c>
      <c r="G48" s="121" t="str">
        <f>IF(+$N$44&gt;0,+G106,"")</f>
        <v/>
      </c>
      <c r="H48" s="122"/>
      <c r="I48" s="123"/>
      <c r="J48" s="110"/>
      <c r="K48" s="50"/>
      <c r="L48" s="51"/>
      <c r="M48" s="50"/>
      <c r="N48" s="52"/>
    </row>
    <row r="49" spans="1:14" s="11" customFormat="1" ht="3.75" customHeight="1">
      <c r="A49" s="1"/>
      <c r="B49" s="1"/>
      <c r="C49" s="1"/>
      <c r="D49" s="1"/>
      <c r="E49" s="1"/>
      <c r="F49" s="1"/>
      <c r="G49" s="1"/>
      <c r="H49" s="1"/>
      <c r="I49" s="1"/>
      <c r="J49" s="1"/>
      <c r="K49" s="1"/>
      <c r="L49" s="1"/>
      <c r="M49" s="1"/>
      <c r="N49" s="1"/>
    </row>
    <row r="50" spans="1:14" s="11" customFormat="1" ht="36.75" customHeight="1">
      <c r="A50" s="306" t="s">
        <v>14</v>
      </c>
      <c r="B50" s="307"/>
      <c r="C50" s="307"/>
      <c r="D50" s="307"/>
      <c r="E50" s="307"/>
      <c r="F50" s="307"/>
      <c r="G50" s="307"/>
      <c r="H50" s="308"/>
      <c r="I50" s="309" t="s">
        <v>15</v>
      </c>
      <c r="J50" s="310"/>
      <c r="K50" s="310"/>
      <c r="L50" s="310"/>
      <c r="M50" s="310"/>
      <c r="N50" s="311"/>
    </row>
    <row r="51" spans="1:14" s="11" customFormat="1" ht="14.1" customHeight="1">
      <c r="A51" s="156" t="s">
        <v>8</v>
      </c>
      <c r="B51" s="254"/>
      <c r="C51" s="254"/>
      <c r="D51" s="254"/>
      <c r="E51" s="254"/>
      <c r="F51" s="255"/>
      <c r="G51" s="132" t="s">
        <v>140</v>
      </c>
      <c r="H51" s="13"/>
      <c r="I51" s="29" t="s">
        <v>9</v>
      </c>
      <c r="J51" s="1"/>
      <c r="K51" s="1"/>
      <c r="L51" s="1"/>
      <c r="M51" s="142" t="s">
        <v>145</v>
      </c>
      <c r="N51" s="143"/>
    </row>
    <row r="52" spans="1:14" s="11" customFormat="1" ht="20.1" customHeight="1">
      <c r="A52" s="256">
        <f>+'Travel Voucher Page 1'!A52:F52</f>
        <v>0</v>
      </c>
      <c r="B52" s="154"/>
      <c r="C52" s="154"/>
      <c r="D52" s="154"/>
      <c r="E52" s="154"/>
      <c r="F52" s="155"/>
      <c r="G52" s="151">
        <f>+'Travel Voucher Page 1'!G52:H52</f>
        <v>0</v>
      </c>
      <c r="H52" s="173"/>
      <c r="I52" s="161"/>
      <c r="J52" s="162"/>
      <c r="K52" s="162"/>
      <c r="L52" s="163"/>
      <c r="M52" s="261"/>
      <c r="N52" s="262"/>
    </row>
    <row r="53" spans="21:31" ht="23.25">
      <c r="U53" s="11"/>
      <c r="V53" s="11"/>
      <c r="W53" s="11"/>
      <c r="X53" s="11"/>
      <c r="Y53" s="11"/>
      <c r="Z53" s="11"/>
      <c r="AA53" s="11"/>
      <c r="AB53" s="11"/>
      <c r="AC53" s="11"/>
      <c r="AD53" s="11"/>
      <c r="AE53" s="11"/>
    </row>
    <row r="54" spans="21:31" ht="23.25">
      <c r="U54" s="11"/>
      <c r="V54" s="11"/>
      <c r="W54" s="11"/>
      <c r="X54" s="11"/>
      <c r="Y54" s="11"/>
      <c r="Z54" s="11"/>
      <c r="AA54" s="11"/>
      <c r="AB54" s="11"/>
      <c r="AC54" s="11"/>
      <c r="AD54" s="11"/>
      <c r="AE54" s="11"/>
    </row>
    <row r="55" spans="21:31" ht="23.25">
      <c r="U55" s="11"/>
      <c r="V55" s="11"/>
      <c r="W55" s="11"/>
      <c r="X55" s="11"/>
      <c r="Y55" s="11"/>
      <c r="Z55" s="11"/>
      <c r="AA55" s="11"/>
      <c r="AB55" s="11"/>
      <c r="AC55" s="11"/>
      <c r="AD55" s="11"/>
      <c r="AE55" s="11"/>
    </row>
    <row r="56" spans="21:31" ht="23.25">
      <c r="U56" s="11"/>
      <c r="V56" s="11"/>
      <c r="W56" s="11"/>
      <c r="X56" s="11"/>
      <c r="Y56" s="11"/>
      <c r="Z56" s="11"/>
      <c r="AA56" s="11"/>
      <c r="AB56" s="11"/>
      <c r="AC56" s="11"/>
      <c r="AD56" s="11"/>
      <c r="AE56" s="11"/>
    </row>
    <row r="57" spans="21:31" ht="23.25">
      <c r="U57" s="11"/>
      <c r="V57" s="11"/>
      <c r="W57" s="11"/>
      <c r="X57" s="11"/>
      <c r="Y57" s="11"/>
      <c r="Z57" s="11"/>
      <c r="AA57" s="11"/>
      <c r="AB57" s="11"/>
      <c r="AC57" s="11"/>
      <c r="AD57" s="11"/>
      <c r="AE57" s="11"/>
    </row>
    <row r="58" spans="21:31" ht="23.25">
      <c r="U58" s="11"/>
      <c r="V58" s="11"/>
      <c r="W58" s="11"/>
      <c r="X58" s="11"/>
      <c r="Y58" s="11"/>
      <c r="Z58" s="11"/>
      <c r="AA58" s="11"/>
      <c r="AB58" s="11"/>
      <c r="AC58" s="11"/>
      <c r="AD58" s="11"/>
      <c r="AE58" s="11"/>
    </row>
    <row r="59" spans="28:31" ht="23.25">
      <c r="AB59" s="11"/>
      <c r="AC59" s="11"/>
      <c r="AD59" s="11"/>
      <c r="AE59" s="11"/>
    </row>
    <row r="60" spans="28:31" ht="23.25">
      <c r="AB60" s="11"/>
      <c r="AC60" s="11"/>
      <c r="AD60" s="11"/>
      <c r="AE60" s="11"/>
    </row>
    <row r="61" spans="28:31" ht="23.25">
      <c r="AB61" s="11"/>
      <c r="AC61" s="11"/>
      <c r="AD61" s="11"/>
      <c r="AE61" s="11"/>
    </row>
    <row r="62" spans="28:31" ht="23.25">
      <c r="AB62" s="11"/>
      <c r="AC62" s="11"/>
      <c r="AD62" s="11"/>
      <c r="AE62" s="11"/>
    </row>
    <row r="63" spans="28:31" ht="23.25">
      <c r="AB63" s="11"/>
      <c r="AC63" s="11"/>
      <c r="AD63" s="11"/>
      <c r="AE63" s="11"/>
    </row>
    <row r="100" spans="1:3" ht="23.25" hidden="1">
      <c r="A100" s="169">
        <v>541002</v>
      </c>
      <c r="B100" s="169"/>
      <c r="C100" s="79">
        <f>SUMIF(account,"541002 Mot Veh Fuel",LineAmt)+'Travel Voucher Page 5'!C100</f>
        <v>0</v>
      </c>
    </row>
    <row r="101" spans="1:9" ht="23.25" hidden="1">
      <c r="A101" s="146">
        <v>595120</v>
      </c>
      <c r="B101" s="146"/>
      <c r="C101" s="37">
        <f>SUMIF(account,"595120 I/S Per Diem",LineAmt)+'Travel Voucher Page 5'!C101</f>
        <v>0</v>
      </c>
      <c r="D101" s="36">
        <v>595194</v>
      </c>
      <c r="E101" s="37">
        <f>SUMIF(account,"595194 I/S LugFee",LineAmt)+'Travel Voucher Page 5'!E101</f>
        <v>0</v>
      </c>
      <c r="F101" s="36">
        <v>595570</v>
      </c>
      <c r="G101" s="37">
        <f>SUMIF(account,"595570 O/S Prk&amp;Tol",LineAmt)+'Travel Voucher Page 5'!G101</f>
        <v>0</v>
      </c>
      <c r="H101" s="36">
        <v>595195</v>
      </c>
      <c r="I101" s="37">
        <f>SUMIF(account,"595195 I/S FdAs",LineAmt)+'Travel Voucher Page 5'!I101</f>
        <v>0</v>
      </c>
    </row>
    <row r="102" spans="1:9" ht="23.25" hidden="1">
      <c r="A102" s="146">
        <v>595130</v>
      </c>
      <c r="B102" s="146"/>
      <c r="C102" s="37">
        <f>SUMIF(account,"595130 I/S Lodging",LineAmt)+'Travel Voucher Page 5'!C102</f>
        <v>0</v>
      </c>
      <c r="D102" s="36">
        <v>595520</v>
      </c>
      <c r="E102" s="37">
        <f>SUMIF(account,"595520 O/S Per Diem",LineAmt)+'Travel Voucher Page 5'!E102</f>
        <v>0</v>
      </c>
      <c r="F102" s="36">
        <v>595575</v>
      </c>
      <c r="G102" s="37">
        <f>SUMIF(account,"595575 O/S Marine",LineAmt)+'Travel Voucher Page 5'!G102</f>
        <v>0</v>
      </c>
      <c r="H102" s="36">
        <v>595580</v>
      </c>
      <c r="I102" s="37">
        <f>SUMIF(account,"595580 O/S Brd Mnbr",LineAmt)+'Travel Voucher Page 5'!I102</f>
        <v>0</v>
      </c>
    </row>
    <row r="103" spans="1:9" ht="23.25" hidden="1">
      <c r="A103" s="146">
        <v>595140</v>
      </c>
      <c r="B103" s="146"/>
      <c r="C103" s="37">
        <f>SUMIF(account,"595140 I/S Airfare",LineAmt)+'Travel Voucher Page 5'!C103</f>
        <v>0</v>
      </c>
      <c r="D103" s="36">
        <v>595530</v>
      </c>
      <c r="E103" s="37">
        <f>SUMIF(account,"595530 O/S Lodging",LineAmt)+'Travel Voucher Page 5'!E103</f>
        <v>0</v>
      </c>
      <c r="F103" s="36">
        <v>595592</v>
      </c>
      <c r="G103" s="37">
        <f>SUMIF(account,"595592 O/S NetAcs",LineAmt)+'Travel Voucher Page 5'!G103</f>
        <v>0</v>
      </c>
      <c r="H103" s="36">
        <v>595590</v>
      </c>
      <c r="I103" s="37">
        <f>SUMIF(account,"595590 O/S S&amp;SJud",LineAmt)+'Travel Voucher Page 5'!I103</f>
        <v>0</v>
      </c>
    </row>
    <row r="104" spans="1:9" ht="23.25" hidden="1">
      <c r="A104" s="146">
        <v>595150</v>
      </c>
      <c r="B104" s="146"/>
      <c r="C104" s="37">
        <f>SUMIF(account,"595150 I/S GrTrspt",LineAmt)+'Travel Voucher Page 5'!C104</f>
        <v>0</v>
      </c>
      <c r="D104" s="36">
        <v>595540</v>
      </c>
      <c r="E104" s="37">
        <f>SUMIF(account,"595540 O/S Airfare",LineAmt)+'Travel Voucher Page 5'!E104</f>
        <v>0</v>
      </c>
      <c r="F104" s="36">
        <v>595594</v>
      </c>
      <c r="G104" s="37">
        <f>SUMIF(account,"595594 O/S LugFee",LineAmt)+'Travel Voucher Page 5'!G104</f>
        <v>0</v>
      </c>
      <c r="H104" s="36">
        <v>599209</v>
      </c>
      <c r="I104" s="37">
        <f>SUMIF(account,"599209 Registration",LineAmt)+'Travel Voucher Page 5'!I104</f>
        <v>0</v>
      </c>
    </row>
    <row r="105" spans="1:9" ht="23.25" hidden="1">
      <c r="A105" s="146">
        <v>595170</v>
      </c>
      <c r="B105" s="146"/>
      <c r="C105" s="37">
        <f>SUMIF(account,"595170 I/S Prk&amp;Toll",LineAmt)+'Travel Voucher Page 5'!C105</f>
        <v>0</v>
      </c>
      <c r="D105" s="36">
        <v>595550</v>
      </c>
      <c r="E105" s="37">
        <f>SUMIF(account,"595550 O/S GrdTrspt",LineAmt)+'Travel Voucher Page 5'!E105</f>
        <v>0</v>
      </c>
      <c r="F105" s="36">
        <v>595180</v>
      </c>
      <c r="G105" s="37">
        <f>SUMIF(account,"595180 I/S Brd Mnbr",LineAmt)+'Travel Voucher Page 5'!G105</f>
        <v>0</v>
      </c>
      <c r="H105" s="36"/>
      <c r="I105" s="37"/>
    </row>
    <row r="106" spans="1:9" ht="23.25" hidden="1">
      <c r="A106" s="146">
        <v>595192</v>
      </c>
      <c r="B106" s="146"/>
      <c r="C106" s="37">
        <f>SUMIF(account,"595192 I/S NetAcs",LineAmt)+'Travel Voucher Page 5'!C106</f>
        <v>0</v>
      </c>
      <c r="D106" s="36">
        <v>595560</v>
      </c>
      <c r="E106" s="37">
        <f>SUMIF(account,"595560 O/S MtrPool",LineAmt)+'Travel Voucher Page 5'!E106</f>
        <v>0</v>
      </c>
      <c r="F106" s="36">
        <v>595190</v>
      </c>
      <c r="G106" s="37">
        <f>SUMIF(account,"595190 I/S S&amp;Sjud",LineAmt)+'Travel Voucher Page 5'!G106</f>
        <v>0</v>
      </c>
      <c r="H106" s="81" t="s">
        <v>132</v>
      </c>
      <c r="I106" s="37">
        <f>+C100+C101+C102+C103+C104+C105+C106+E101+E102+E103+E104+E105+E106+G101+G102+G103+G104+G105+G106+I101+I102+I103+I104</f>
        <v>0</v>
      </c>
    </row>
  </sheetData>
  <sheetProtection algorithmName="SHA-512" hashValue="GEHt5pwUlw3GtsELK2apd88qlSbspcDGACUwShfdEqoKoJ7yv1Cfkuso93Mq32Niw9FFjRP6v67jbsDQebYjLg==" saltValue="St4Pn+q9Lf/5KZA8uQMyhA==" spinCount="100000" sheet="1" selectLockedCells="1"/>
  <mergeCells count="180">
    <mergeCell ref="A41:D41"/>
    <mergeCell ref="A48:B48"/>
    <mergeCell ref="O41:O47"/>
    <mergeCell ref="A42:B42"/>
    <mergeCell ref="A44:B44"/>
    <mergeCell ref="A45:B45"/>
    <mergeCell ref="A46:B46"/>
    <mergeCell ref="A47:B47"/>
    <mergeCell ref="A106:B106"/>
    <mergeCell ref="A100:B100"/>
    <mergeCell ref="A101:B101"/>
    <mergeCell ref="A102:B102"/>
    <mergeCell ref="A103:B103"/>
    <mergeCell ref="A104:B104"/>
    <mergeCell ref="A105:B105"/>
    <mergeCell ref="A50:H50"/>
    <mergeCell ref="I50:N50"/>
    <mergeCell ref="A51:F51"/>
    <mergeCell ref="A52:F52"/>
    <mergeCell ref="G52:H52"/>
    <mergeCell ref="I52:L52"/>
    <mergeCell ref="M52:N52"/>
    <mergeCell ref="M51:N51"/>
    <mergeCell ref="O37:O39"/>
    <mergeCell ref="B38:D38"/>
    <mergeCell ref="E38:F38"/>
    <mergeCell ref="A39:A40"/>
    <mergeCell ref="B39:D39"/>
    <mergeCell ref="E39:F39"/>
    <mergeCell ref="L39:L40"/>
    <mergeCell ref="M39:M40"/>
    <mergeCell ref="N39:N40"/>
    <mergeCell ref="B40:D40"/>
    <mergeCell ref="A37:A38"/>
    <mergeCell ref="B37:D37"/>
    <mergeCell ref="E37:F37"/>
    <mergeCell ref="L37:L38"/>
    <mergeCell ref="M37:M38"/>
    <mergeCell ref="N37:N38"/>
    <mergeCell ref="E40:F40"/>
    <mergeCell ref="A35:A36"/>
    <mergeCell ref="B35:D35"/>
    <mergeCell ref="E35:F35"/>
    <mergeCell ref="L35:L36"/>
    <mergeCell ref="M35:M36"/>
    <mergeCell ref="N35:N36"/>
    <mergeCell ref="B36:D36"/>
    <mergeCell ref="E36:F36"/>
    <mergeCell ref="O32:O34"/>
    <mergeCell ref="A33:A34"/>
    <mergeCell ref="B33:D33"/>
    <mergeCell ref="E33:F33"/>
    <mergeCell ref="L33:L34"/>
    <mergeCell ref="M33:M34"/>
    <mergeCell ref="N33:N34"/>
    <mergeCell ref="B34:D34"/>
    <mergeCell ref="E34:F34"/>
    <mergeCell ref="A31:A32"/>
    <mergeCell ref="B31:D31"/>
    <mergeCell ref="E31:F31"/>
    <mergeCell ref="L31:L32"/>
    <mergeCell ref="M31:M32"/>
    <mergeCell ref="N31:N32"/>
    <mergeCell ref="B32:D32"/>
    <mergeCell ref="B28:D28"/>
    <mergeCell ref="E28:F28"/>
    <mergeCell ref="E32:F32"/>
    <mergeCell ref="A29:A30"/>
    <mergeCell ref="B29:D29"/>
    <mergeCell ref="E29:F29"/>
    <mergeCell ref="L29:L30"/>
    <mergeCell ref="M29:M30"/>
    <mergeCell ref="N29:N30"/>
    <mergeCell ref="B30:D30"/>
    <mergeCell ref="E30:F30"/>
    <mergeCell ref="A23:A24"/>
    <mergeCell ref="B23:D23"/>
    <mergeCell ref="E23:F23"/>
    <mergeCell ref="L23:L24"/>
    <mergeCell ref="M23:M24"/>
    <mergeCell ref="N23:N24"/>
    <mergeCell ref="O23:O25"/>
    <mergeCell ref="B24:D24"/>
    <mergeCell ref="E24:F24"/>
    <mergeCell ref="A25:A26"/>
    <mergeCell ref="B25:D25"/>
    <mergeCell ref="E25:F25"/>
    <mergeCell ref="L25:L26"/>
    <mergeCell ref="M25:M26"/>
    <mergeCell ref="N25:N26"/>
    <mergeCell ref="B26:D26"/>
    <mergeCell ref="E26:F26"/>
    <mergeCell ref="O26:O30"/>
    <mergeCell ref="A27:A28"/>
    <mergeCell ref="B27:D27"/>
    <mergeCell ref="E27:F27"/>
    <mergeCell ref="L27:L28"/>
    <mergeCell ref="M27:M28"/>
    <mergeCell ref="N27:N28"/>
    <mergeCell ref="M19:M20"/>
    <mergeCell ref="N19:N20"/>
    <mergeCell ref="O16:O18"/>
    <mergeCell ref="A17:A18"/>
    <mergeCell ref="B17:D17"/>
    <mergeCell ref="E17:F17"/>
    <mergeCell ref="L17:L18"/>
    <mergeCell ref="M17:M18"/>
    <mergeCell ref="N17:N18"/>
    <mergeCell ref="O19:O21"/>
    <mergeCell ref="B20:D20"/>
    <mergeCell ref="E20:F20"/>
    <mergeCell ref="A21:A22"/>
    <mergeCell ref="B21:D21"/>
    <mergeCell ref="E21:F21"/>
    <mergeCell ref="L21:L22"/>
    <mergeCell ref="M21:M22"/>
    <mergeCell ref="N21:N22"/>
    <mergeCell ref="B22:D22"/>
    <mergeCell ref="E22:F22"/>
    <mergeCell ref="A19:A20"/>
    <mergeCell ref="B19:D19"/>
    <mergeCell ref="E19:F19"/>
    <mergeCell ref="L19:L20"/>
    <mergeCell ref="A15:A16"/>
    <mergeCell ref="B15:D15"/>
    <mergeCell ref="E15:F15"/>
    <mergeCell ref="L15:L16"/>
    <mergeCell ref="M15:M16"/>
    <mergeCell ref="B18:D18"/>
    <mergeCell ref="E18:F18"/>
    <mergeCell ref="A9:N9"/>
    <mergeCell ref="A13:A14"/>
    <mergeCell ref="N15:N16"/>
    <mergeCell ref="B16:D16"/>
    <mergeCell ref="E16:F16"/>
    <mergeCell ref="O9:O11"/>
    <mergeCell ref="B10:F10"/>
    <mergeCell ref="G10:G11"/>
    <mergeCell ref="H10:J10"/>
    <mergeCell ref="L10:M10"/>
    <mergeCell ref="B11:D11"/>
    <mergeCell ref="E11:F11"/>
    <mergeCell ref="L11:L12"/>
    <mergeCell ref="N11:N12"/>
    <mergeCell ref="B12:D12"/>
    <mergeCell ref="E12:F12"/>
    <mergeCell ref="O12:O14"/>
    <mergeCell ref="B13:D13"/>
    <mergeCell ref="E13:F13"/>
    <mergeCell ref="L13:L14"/>
    <mergeCell ref="M13:M14"/>
    <mergeCell ref="N13:N14"/>
    <mergeCell ref="B14:D14"/>
    <mergeCell ref="E14:F14"/>
    <mergeCell ref="A7:F7"/>
    <mergeCell ref="G7:J7"/>
    <mergeCell ref="K7:L7"/>
    <mergeCell ref="M7:N7"/>
    <mergeCell ref="G8:J8"/>
    <mergeCell ref="K8:L8"/>
    <mergeCell ref="M8:N8"/>
    <mergeCell ref="A8:C8"/>
    <mergeCell ref="D8:F8"/>
    <mergeCell ref="C4:E4"/>
    <mergeCell ref="G4:I4"/>
    <mergeCell ref="K4:N4"/>
    <mergeCell ref="A6:F6"/>
    <mergeCell ref="G6:J6"/>
    <mergeCell ref="K6:L6"/>
    <mergeCell ref="M6:N6"/>
    <mergeCell ref="C1:D1"/>
    <mergeCell ref="G1:H1"/>
    <mergeCell ref="K1:L1"/>
    <mergeCell ref="C2:E2"/>
    <mergeCell ref="F2:F4"/>
    <mergeCell ref="G2:J2"/>
    <mergeCell ref="K2:L2"/>
    <mergeCell ref="C3:E3"/>
    <mergeCell ref="G3:I3"/>
    <mergeCell ref="K3:N3"/>
  </mergeCells>
  <dataValidations count="1">
    <dataValidation type="list" allowBlank="1" showInputMessage="1" showErrorMessage="1" sqref="H15:H40">
      <formula1>Chartfields!$B$7:$B$29</formula1>
    </dataValidation>
  </dataValidations>
  <printOptions/>
  <pageMargins left="0.43" right="0.29" top="0.48" bottom="0.44" header="0.3" footer="0.24"/>
  <pageSetup fitToHeight="1" fitToWidth="1" horizontalDpi="600" verticalDpi="600" orientation="landscape" scale="68" r:id="rId3"/>
  <drawing r:id="rId2"/>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C36"/>
  <sheetViews>
    <sheetView showGridLines="0" showRowColHeaders="0" workbookViewId="0" topLeftCell="A13">
      <selection activeCell="B21" sqref="B21"/>
    </sheetView>
  </sheetViews>
  <sheetFormatPr defaultColWidth="9.00390625" defaultRowHeight="23.25"/>
  <cols>
    <col min="1" max="1" width="3.375" style="0" customWidth="1"/>
  </cols>
  <sheetData>
    <row r="3" spans="2:3" ht="23.25">
      <c r="B3" s="23" t="s">
        <v>149</v>
      </c>
      <c r="C3" s="73"/>
    </row>
    <row r="4" spans="2:3" ht="23.25">
      <c r="B4" s="74"/>
      <c r="C4" s="23" t="s">
        <v>117</v>
      </c>
    </row>
    <row r="5" spans="2:3" ht="23.25">
      <c r="B5" s="74"/>
      <c r="C5" s="23"/>
    </row>
    <row r="6" spans="2:3" ht="23.25">
      <c r="B6" s="23" t="s">
        <v>118</v>
      </c>
      <c r="C6" s="73"/>
    </row>
    <row r="7" spans="2:3" ht="23.25">
      <c r="B7" s="23" t="s">
        <v>71</v>
      </c>
      <c r="C7" s="73"/>
    </row>
    <row r="8" spans="2:3" ht="23.25">
      <c r="B8" s="23" t="s">
        <v>72</v>
      </c>
      <c r="C8" s="73"/>
    </row>
    <row r="9" spans="2:3" ht="23.25">
      <c r="B9" s="23" t="s">
        <v>73</v>
      </c>
      <c r="C9" s="73"/>
    </row>
    <row r="10" spans="2:3" ht="23.25">
      <c r="B10" s="23" t="s">
        <v>74</v>
      </c>
      <c r="C10" s="73"/>
    </row>
    <row r="11" spans="2:3" ht="23.25">
      <c r="B11" s="23" t="s">
        <v>119</v>
      </c>
      <c r="C11" s="73"/>
    </row>
    <row r="12" spans="2:3" ht="23.25">
      <c r="B12" s="23" t="s">
        <v>120</v>
      </c>
      <c r="C12" s="73"/>
    </row>
    <row r="13" spans="2:3" ht="23.25">
      <c r="B13" s="23"/>
      <c r="C13" s="73"/>
    </row>
    <row r="14" spans="2:3" ht="23.25">
      <c r="B14" s="23" t="s">
        <v>121</v>
      </c>
      <c r="C14" s="73"/>
    </row>
    <row r="15" spans="2:3" ht="23.25">
      <c r="B15" s="23" t="s">
        <v>86</v>
      </c>
      <c r="C15" s="73"/>
    </row>
    <row r="16" spans="2:3" ht="23.25">
      <c r="B16" s="23" t="s">
        <v>75</v>
      </c>
      <c r="C16" s="73"/>
    </row>
    <row r="17" spans="2:3" ht="23.25">
      <c r="B17" s="60"/>
      <c r="C17" s="73"/>
    </row>
    <row r="18" spans="2:3" ht="23.25">
      <c r="B18" s="23" t="s">
        <v>76</v>
      </c>
      <c r="C18" s="73"/>
    </row>
    <row r="19" spans="2:3" ht="23.25">
      <c r="B19" s="23" t="s">
        <v>77</v>
      </c>
      <c r="C19" s="73"/>
    </row>
    <row r="20" spans="2:3" ht="23.25">
      <c r="B20" s="60"/>
      <c r="C20" s="73"/>
    </row>
    <row r="21" spans="2:3" ht="23.25">
      <c r="B21" s="23" t="s">
        <v>122</v>
      </c>
      <c r="C21" s="73"/>
    </row>
    <row r="22" spans="2:3" ht="23.25">
      <c r="B22" s="23"/>
      <c r="C22" s="23" t="s">
        <v>126</v>
      </c>
    </row>
    <row r="23" spans="2:3" ht="23.25">
      <c r="B23" s="23"/>
      <c r="C23" s="73" t="s">
        <v>123</v>
      </c>
    </row>
    <row r="24" spans="2:3" ht="23.25">
      <c r="B24" s="23" t="s">
        <v>78</v>
      </c>
      <c r="C24" s="73"/>
    </row>
    <row r="25" spans="2:3" ht="23.25">
      <c r="B25" s="23" t="s">
        <v>79</v>
      </c>
      <c r="C25" s="73"/>
    </row>
    <row r="26" spans="2:3" ht="23.25">
      <c r="B26" s="60"/>
      <c r="C26" s="73"/>
    </row>
    <row r="27" spans="2:3" ht="23.25">
      <c r="B27" s="23" t="s">
        <v>80</v>
      </c>
      <c r="C27" s="73"/>
    </row>
    <row r="28" spans="2:3" ht="23.25">
      <c r="B28" s="23" t="s">
        <v>81</v>
      </c>
      <c r="C28" s="73"/>
    </row>
    <row r="29" spans="2:3" ht="23.25">
      <c r="B29" s="60"/>
      <c r="C29" s="73"/>
    </row>
    <row r="30" spans="2:3" ht="23.25">
      <c r="B30" s="23" t="s">
        <v>83</v>
      </c>
      <c r="C30" s="73"/>
    </row>
    <row r="31" spans="2:3" ht="23.25">
      <c r="B31" s="60"/>
      <c r="C31" s="73"/>
    </row>
    <row r="32" spans="2:3" ht="23.25">
      <c r="B32" s="23" t="s">
        <v>82</v>
      </c>
      <c r="C32" s="60"/>
    </row>
    <row r="33" spans="2:3" ht="23.25">
      <c r="B33" s="60"/>
      <c r="C33" s="60"/>
    </row>
    <row r="34" spans="2:3" ht="23.25">
      <c r="B34" s="23" t="s">
        <v>84</v>
      </c>
      <c r="C34" s="60"/>
    </row>
    <row r="35" spans="2:3" ht="23.25">
      <c r="B35" s="60"/>
      <c r="C35" s="60"/>
    </row>
    <row r="36" spans="2:3" ht="23.25">
      <c r="B36" s="60" t="s">
        <v>124</v>
      </c>
      <c r="C36" s="60"/>
    </row>
  </sheetData>
  <sheetProtection algorithmName="SHA-512" hashValue="LwvDglxFd0FUPoedkPzI/oy86LE3dOZHPSelyGPPgRVmfb9yVk3zC2tQSlwiNWZXg+yrakWHBI/QP9QqcwDxVw==" saltValue="Q6/gXE5gRd2wM+qkKQgmZQ==" spinCount="100000" sheet="1" selectLockedCells="1"/>
  <printOptions/>
  <pageMargins left="0.7" right="0.7" top="0.75" bottom="0.75" header="0.3" footer="0.3"/>
  <pageSetup horizontalDpi="600" verticalDpi="600" orientation="landscape" scale="68"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3:S43"/>
  <sheetViews>
    <sheetView workbookViewId="0" topLeftCell="A1">
      <selection activeCell="B2" sqref="B2"/>
    </sheetView>
  </sheetViews>
  <sheetFormatPr defaultColWidth="9.375" defaultRowHeight="23.25"/>
  <cols>
    <col min="1" max="1" width="5.875" style="60" customWidth="1"/>
    <col min="2" max="2" width="15.00390625" style="60" bestFit="1" customWidth="1"/>
    <col min="3" max="3" width="38.375" style="60" bestFit="1" customWidth="1"/>
    <col min="4" max="4" width="3.375" style="60" customWidth="1"/>
    <col min="5" max="5" width="9.375" style="60" customWidth="1"/>
    <col min="6" max="6" width="37.875" style="60" bestFit="1" customWidth="1"/>
    <col min="7" max="7" width="3.375" style="60" customWidth="1"/>
    <col min="8" max="8" width="9.375" style="60" customWidth="1"/>
    <col min="9" max="9" width="36.375" style="60" bestFit="1" customWidth="1"/>
    <col min="10" max="16384" width="9.375" style="60" customWidth="1"/>
  </cols>
  <sheetData>
    <row r="2" ht="24" thickBot="1"/>
    <row r="3" spans="2:19" ht="24" thickBot="1">
      <c r="B3" s="324" t="s">
        <v>66</v>
      </c>
      <c r="C3" s="325"/>
      <c r="D3" s="61"/>
      <c r="E3" s="324" t="s">
        <v>67</v>
      </c>
      <c r="F3" s="325"/>
      <c r="H3" s="62" t="s">
        <v>85</v>
      </c>
      <c r="I3" s="63"/>
      <c r="J3" s="61"/>
      <c r="K3" s="61"/>
      <c r="L3" s="61"/>
      <c r="M3" s="61"/>
      <c r="N3" s="61"/>
      <c r="O3" s="61"/>
      <c r="P3" s="61"/>
      <c r="Q3" s="61"/>
      <c r="R3" s="61"/>
      <c r="S3" s="61"/>
    </row>
    <row r="4" spans="2:19" ht="23.25">
      <c r="B4" s="64" t="s">
        <v>27</v>
      </c>
      <c r="C4" s="65" t="s">
        <v>20</v>
      </c>
      <c r="D4" s="61"/>
      <c r="E4" s="64" t="s">
        <v>43</v>
      </c>
      <c r="F4" s="65" t="s">
        <v>21</v>
      </c>
      <c r="H4" s="89" t="s">
        <v>34</v>
      </c>
      <c r="I4" s="90" t="s">
        <v>35</v>
      </c>
      <c r="J4" s="61"/>
      <c r="K4" s="61"/>
      <c r="L4" s="61"/>
      <c r="M4" s="61"/>
      <c r="N4" s="61"/>
      <c r="O4" s="61"/>
      <c r="P4" s="61"/>
      <c r="Q4" s="61"/>
      <c r="R4" s="61"/>
      <c r="S4" s="61"/>
    </row>
    <row r="5" spans="2:19" ht="23.25">
      <c r="B5" s="66" t="s">
        <v>28</v>
      </c>
      <c r="C5" s="67" t="s">
        <v>29</v>
      </c>
      <c r="D5" s="61"/>
      <c r="E5" s="66" t="s">
        <v>44</v>
      </c>
      <c r="F5" s="67" t="s">
        <v>45</v>
      </c>
      <c r="H5" s="66" t="s">
        <v>36</v>
      </c>
      <c r="I5" s="67" t="s">
        <v>26</v>
      </c>
      <c r="J5" s="61"/>
      <c r="K5" s="61"/>
      <c r="L5" s="61"/>
      <c r="M5" s="61"/>
      <c r="N5" s="61"/>
      <c r="O5" s="61"/>
      <c r="P5" s="61"/>
      <c r="Q5" s="61"/>
      <c r="R5" s="61"/>
      <c r="S5" s="61"/>
    </row>
    <row r="6" spans="2:19" ht="23.25">
      <c r="B6" s="66" t="s">
        <v>30</v>
      </c>
      <c r="C6" s="67" t="s">
        <v>22</v>
      </c>
      <c r="D6" s="61"/>
      <c r="E6" s="66" t="s">
        <v>46</v>
      </c>
      <c r="F6" s="67" t="s">
        <v>47</v>
      </c>
      <c r="H6" s="66" t="s">
        <v>41</v>
      </c>
      <c r="I6" s="67" t="s">
        <v>42</v>
      </c>
      <c r="J6" s="61"/>
      <c r="K6" s="61"/>
      <c r="L6" s="61"/>
      <c r="M6" s="61"/>
      <c r="N6" s="61"/>
      <c r="O6" s="61"/>
      <c r="P6" s="61"/>
      <c r="Q6" s="61"/>
      <c r="R6" s="61"/>
      <c r="S6" s="61"/>
    </row>
    <row r="7" spans="2:19" ht="23.25">
      <c r="B7" s="66" t="s">
        <v>31</v>
      </c>
      <c r="C7" s="67" t="s">
        <v>23</v>
      </c>
      <c r="D7" s="61"/>
      <c r="E7" s="66" t="s">
        <v>48</v>
      </c>
      <c r="F7" s="67" t="s">
        <v>49</v>
      </c>
      <c r="H7" s="66" t="s">
        <v>58</v>
      </c>
      <c r="I7" s="67" t="s">
        <v>59</v>
      </c>
      <c r="J7" s="61"/>
      <c r="K7" s="61"/>
      <c r="L7" s="61"/>
      <c r="M7" s="61"/>
      <c r="N7" s="61"/>
      <c r="O7" s="61"/>
      <c r="P7" s="61"/>
      <c r="Q7" s="61"/>
      <c r="R7" s="61"/>
      <c r="S7" s="61"/>
    </row>
    <row r="8" spans="2:19" ht="23.25">
      <c r="B8" s="66" t="s">
        <v>32</v>
      </c>
      <c r="C8" s="67" t="s">
        <v>24</v>
      </c>
      <c r="D8" s="61"/>
      <c r="E8" s="66" t="s">
        <v>50</v>
      </c>
      <c r="F8" s="68" t="s">
        <v>51</v>
      </c>
      <c r="H8" s="87" t="s">
        <v>60</v>
      </c>
      <c r="I8" s="88" t="s">
        <v>61</v>
      </c>
      <c r="J8" s="61"/>
      <c r="K8" s="61"/>
      <c r="L8" s="61"/>
      <c r="M8" s="61"/>
      <c r="N8" s="61"/>
      <c r="O8" s="61"/>
      <c r="P8" s="61"/>
      <c r="Q8" s="61"/>
      <c r="R8" s="61"/>
      <c r="S8" s="61"/>
    </row>
    <row r="9" spans="2:19" ht="24" thickBot="1">
      <c r="B9" s="66" t="s">
        <v>33</v>
      </c>
      <c r="C9" s="67" t="s">
        <v>25</v>
      </c>
      <c r="D9" s="61"/>
      <c r="E9" s="66" t="s">
        <v>52</v>
      </c>
      <c r="F9" s="67" t="s">
        <v>53</v>
      </c>
      <c r="H9" s="69" t="s">
        <v>139</v>
      </c>
      <c r="I9" s="91" t="s">
        <v>134</v>
      </c>
      <c r="J9" s="61"/>
      <c r="K9" s="61"/>
      <c r="L9" s="61"/>
      <c r="M9" s="61"/>
      <c r="N9" s="61"/>
      <c r="O9" s="61"/>
      <c r="P9" s="61"/>
      <c r="Q9" s="61"/>
      <c r="R9" s="61"/>
      <c r="S9" s="61"/>
    </row>
    <row r="10" spans="2:19" ht="23.25">
      <c r="B10" s="66" t="s">
        <v>37</v>
      </c>
      <c r="C10" s="67" t="s">
        <v>38</v>
      </c>
      <c r="D10" s="61"/>
      <c r="E10" s="66" t="s">
        <v>54</v>
      </c>
      <c r="F10" s="67" t="s">
        <v>55</v>
      </c>
      <c r="H10" s="61"/>
      <c r="I10" s="61"/>
      <c r="J10" s="61"/>
      <c r="K10" s="61"/>
      <c r="L10" s="61"/>
      <c r="M10" s="61"/>
      <c r="N10" s="61"/>
      <c r="O10" s="61"/>
      <c r="P10" s="61"/>
      <c r="Q10" s="61"/>
      <c r="R10" s="61"/>
      <c r="S10" s="61"/>
    </row>
    <row r="11" spans="2:19" ht="24" thickBot="1">
      <c r="B11" s="69" t="s">
        <v>39</v>
      </c>
      <c r="C11" s="70" t="s">
        <v>40</v>
      </c>
      <c r="D11" s="61"/>
      <c r="E11" s="66" t="s">
        <v>56</v>
      </c>
      <c r="F11" s="67" t="s">
        <v>57</v>
      </c>
      <c r="H11" s="61"/>
      <c r="I11" s="61"/>
      <c r="J11" s="61"/>
      <c r="K11" s="61"/>
      <c r="L11" s="61"/>
      <c r="M11" s="61"/>
      <c r="N11" s="61"/>
      <c r="O11" s="61"/>
      <c r="P11" s="61"/>
      <c r="Q11" s="61"/>
      <c r="R11" s="61"/>
      <c r="S11" s="61"/>
    </row>
    <row r="12" spans="4:19" ht="23.25">
      <c r="D12" s="61"/>
      <c r="E12" s="66" t="s">
        <v>62</v>
      </c>
      <c r="F12" s="67" t="s">
        <v>63</v>
      </c>
      <c r="H12" s="61"/>
      <c r="I12" s="61"/>
      <c r="J12" s="61"/>
      <c r="K12" s="61"/>
      <c r="L12" s="61"/>
      <c r="M12" s="61"/>
      <c r="N12" s="61"/>
      <c r="O12" s="61"/>
      <c r="P12" s="61"/>
      <c r="Q12" s="61"/>
      <c r="R12" s="61"/>
      <c r="S12" s="61"/>
    </row>
    <row r="13" spans="4:19" ht="24" thickBot="1">
      <c r="D13" s="61"/>
      <c r="E13" s="69" t="s">
        <v>64</v>
      </c>
      <c r="F13" s="70" t="s">
        <v>65</v>
      </c>
      <c r="H13" s="61"/>
      <c r="I13" s="61"/>
      <c r="J13" s="61"/>
      <c r="K13" s="61"/>
      <c r="L13" s="61"/>
      <c r="M13" s="61"/>
      <c r="N13" s="61"/>
      <c r="O13" s="61"/>
      <c r="P13" s="61"/>
      <c r="Q13" s="61"/>
      <c r="R13" s="61"/>
      <c r="S13" s="61"/>
    </row>
    <row r="14" spans="2:19" ht="23.25">
      <c r="B14" s="71"/>
      <c r="C14" s="71"/>
      <c r="D14" s="61"/>
      <c r="H14" s="61"/>
      <c r="I14" s="61"/>
      <c r="J14" s="61"/>
      <c r="K14" s="61"/>
      <c r="L14" s="61"/>
      <c r="M14" s="61"/>
      <c r="N14" s="61"/>
      <c r="O14" s="61"/>
      <c r="P14" s="61"/>
      <c r="Q14" s="61"/>
      <c r="R14" s="61"/>
      <c r="S14" s="61"/>
    </row>
    <row r="15" spans="2:19" ht="23.25">
      <c r="B15" s="72"/>
      <c r="C15" s="73"/>
      <c r="D15" s="61"/>
      <c r="E15" s="61"/>
      <c r="F15" s="61"/>
      <c r="G15" s="61"/>
      <c r="H15" s="61"/>
      <c r="I15" s="61"/>
      <c r="J15" s="61"/>
      <c r="K15" s="61"/>
      <c r="L15" s="61"/>
      <c r="M15" s="61"/>
      <c r="N15" s="61"/>
      <c r="O15" s="61"/>
      <c r="P15" s="61"/>
      <c r="Q15" s="61"/>
      <c r="R15" s="61"/>
      <c r="S15" s="61"/>
    </row>
    <row r="16" spans="2:19" ht="23.25">
      <c r="B16" s="74"/>
      <c r="C16" s="73"/>
      <c r="D16" s="73"/>
      <c r="E16" s="61"/>
      <c r="F16" s="61"/>
      <c r="G16" s="61"/>
      <c r="H16" s="61"/>
      <c r="I16" s="61"/>
      <c r="J16" s="61"/>
      <c r="K16" s="61"/>
      <c r="L16" s="61"/>
      <c r="M16" s="61"/>
      <c r="N16" s="61"/>
      <c r="O16" s="61"/>
      <c r="P16" s="61"/>
      <c r="Q16" s="61"/>
      <c r="R16" s="61"/>
      <c r="S16" s="61"/>
    </row>
    <row r="17" spans="2:19" ht="23.25">
      <c r="B17" s="72"/>
      <c r="C17" s="73"/>
      <c r="D17" s="72"/>
      <c r="E17" s="61"/>
      <c r="F17" s="61"/>
      <c r="G17" s="61"/>
      <c r="H17" s="61"/>
      <c r="I17" s="61"/>
      <c r="J17" s="61"/>
      <c r="K17" s="61"/>
      <c r="L17" s="61"/>
      <c r="M17" s="61"/>
      <c r="N17" s="61"/>
      <c r="O17" s="61"/>
      <c r="P17" s="61"/>
      <c r="Q17" s="61"/>
      <c r="R17" s="61"/>
      <c r="S17" s="61"/>
    </row>
    <row r="18" spans="2:19" ht="23.25">
      <c r="B18" s="72"/>
      <c r="C18" s="73"/>
      <c r="D18" s="73"/>
      <c r="E18" s="61"/>
      <c r="F18" s="61"/>
      <c r="G18" s="61"/>
      <c r="H18" s="61"/>
      <c r="I18" s="61"/>
      <c r="J18" s="61"/>
      <c r="K18" s="61"/>
      <c r="L18" s="61"/>
      <c r="M18" s="61"/>
      <c r="N18" s="61"/>
      <c r="O18" s="61"/>
      <c r="P18" s="61"/>
      <c r="Q18" s="61"/>
      <c r="R18" s="61"/>
      <c r="S18" s="61"/>
    </row>
    <row r="19" spans="2:19" ht="23.25">
      <c r="B19" s="72"/>
      <c r="C19" s="73"/>
      <c r="D19" s="73"/>
      <c r="E19" s="61"/>
      <c r="F19" s="61"/>
      <c r="G19" s="61"/>
      <c r="H19" s="61"/>
      <c r="I19" s="61"/>
      <c r="J19" s="61"/>
      <c r="K19" s="61"/>
      <c r="L19" s="61"/>
      <c r="M19" s="61"/>
      <c r="N19" s="61"/>
      <c r="O19" s="61"/>
      <c r="P19" s="61"/>
      <c r="Q19" s="61"/>
      <c r="R19" s="61"/>
      <c r="S19" s="61"/>
    </row>
    <row r="20" spans="2:19" ht="23.25">
      <c r="B20" s="72"/>
      <c r="C20" s="73"/>
      <c r="D20" s="73"/>
      <c r="E20" s="61"/>
      <c r="F20" s="61"/>
      <c r="G20" s="61"/>
      <c r="H20" s="61"/>
      <c r="I20" s="61"/>
      <c r="J20" s="61"/>
      <c r="K20" s="61"/>
      <c r="L20" s="61"/>
      <c r="M20" s="61"/>
      <c r="N20" s="61"/>
      <c r="O20" s="61"/>
      <c r="P20" s="61"/>
      <c r="Q20" s="61"/>
      <c r="R20" s="61"/>
      <c r="S20" s="61"/>
    </row>
    <row r="21" spans="2:19" ht="23.25">
      <c r="B21" s="72"/>
      <c r="C21" s="73"/>
      <c r="D21" s="73"/>
      <c r="E21" s="61"/>
      <c r="F21" s="61"/>
      <c r="G21" s="61"/>
      <c r="H21" s="61"/>
      <c r="I21" s="61"/>
      <c r="J21" s="61"/>
      <c r="K21" s="61"/>
      <c r="L21" s="61"/>
      <c r="M21" s="61"/>
      <c r="N21" s="61"/>
      <c r="O21" s="61"/>
      <c r="P21" s="61"/>
      <c r="Q21" s="61"/>
      <c r="R21" s="61"/>
      <c r="S21" s="61"/>
    </row>
    <row r="22" spans="2:19" ht="23.25">
      <c r="B22" s="72"/>
      <c r="C22" s="73"/>
      <c r="D22" s="73"/>
      <c r="E22" s="61"/>
      <c r="F22" s="61"/>
      <c r="G22" s="61"/>
      <c r="H22" s="61"/>
      <c r="I22" s="61"/>
      <c r="J22" s="61"/>
      <c r="K22" s="61"/>
      <c r="L22" s="61"/>
      <c r="M22" s="61"/>
      <c r="N22" s="61"/>
      <c r="O22" s="61"/>
      <c r="P22" s="61"/>
      <c r="Q22" s="61"/>
      <c r="R22" s="61"/>
      <c r="S22" s="61"/>
    </row>
    <row r="23" spans="2:19" ht="23.25">
      <c r="B23" s="72"/>
      <c r="C23" s="73"/>
      <c r="D23" s="73"/>
      <c r="E23" s="61"/>
      <c r="F23" s="61"/>
      <c r="G23" s="61"/>
      <c r="H23" s="61"/>
      <c r="I23" s="61"/>
      <c r="J23" s="61"/>
      <c r="K23" s="61"/>
      <c r="L23" s="61"/>
      <c r="M23" s="61"/>
      <c r="N23" s="61"/>
      <c r="O23" s="61"/>
      <c r="P23" s="61"/>
      <c r="Q23" s="61"/>
      <c r="R23" s="61"/>
      <c r="S23" s="61"/>
    </row>
    <row r="24" spans="2:19" ht="23.25">
      <c r="B24" s="74"/>
      <c r="C24" s="73"/>
      <c r="D24" s="73"/>
      <c r="E24" s="61"/>
      <c r="F24" s="61"/>
      <c r="G24" s="61"/>
      <c r="H24" s="61"/>
      <c r="I24" s="61"/>
      <c r="J24" s="61"/>
      <c r="K24" s="61"/>
      <c r="L24" s="61"/>
      <c r="M24" s="61"/>
      <c r="N24" s="61"/>
      <c r="O24" s="61"/>
      <c r="P24" s="61"/>
      <c r="Q24" s="61"/>
      <c r="R24" s="61"/>
      <c r="S24" s="61"/>
    </row>
    <row r="25" spans="2:19" ht="23.25">
      <c r="B25" s="72"/>
      <c r="C25" s="73"/>
      <c r="D25" s="73"/>
      <c r="E25" s="61"/>
      <c r="F25" s="61"/>
      <c r="G25" s="61"/>
      <c r="H25" s="61"/>
      <c r="I25" s="61"/>
      <c r="J25" s="61"/>
      <c r="K25" s="61"/>
      <c r="L25" s="61"/>
      <c r="M25" s="61"/>
      <c r="N25" s="61"/>
      <c r="O25" s="61"/>
      <c r="P25" s="61"/>
      <c r="Q25" s="61"/>
      <c r="R25" s="61"/>
      <c r="S25" s="61"/>
    </row>
    <row r="26" spans="2:19" ht="23.25">
      <c r="B26" s="72"/>
      <c r="C26" s="73"/>
      <c r="D26" s="73"/>
      <c r="E26" s="61"/>
      <c r="F26" s="61"/>
      <c r="G26" s="61"/>
      <c r="H26" s="61"/>
      <c r="I26" s="61"/>
      <c r="J26" s="61"/>
      <c r="K26" s="61"/>
      <c r="L26" s="61"/>
      <c r="M26" s="61"/>
      <c r="N26" s="61"/>
      <c r="O26" s="61"/>
      <c r="P26" s="61"/>
      <c r="Q26" s="61"/>
      <c r="R26" s="61"/>
      <c r="S26" s="61"/>
    </row>
    <row r="27" spans="2:19" ht="23.25">
      <c r="B27" s="72"/>
      <c r="C27" s="73"/>
      <c r="D27" s="73"/>
      <c r="E27" s="61"/>
      <c r="F27" s="61"/>
      <c r="G27" s="61"/>
      <c r="H27" s="61"/>
      <c r="I27" s="61"/>
      <c r="J27" s="61"/>
      <c r="K27" s="61"/>
      <c r="L27" s="61"/>
      <c r="M27" s="61"/>
      <c r="N27" s="61"/>
      <c r="O27" s="61"/>
      <c r="P27" s="61"/>
      <c r="Q27" s="61"/>
      <c r="R27" s="61"/>
      <c r="S27" s="61"/>
    </row>
    <row r="28" spans="2:19" ht="23.25">
      <c r="B28" s="72"/>
      <c r="C28" s="73"/>
      <c r="D28" s="73"/>
      <c r="E28" s="61"/>
      <c r="F28" s="61"/>
      <c r="G28" s="61"/>
      <c r="H28" s="61"/>
      <c r="I28" s="61"/>
      <c r="J28" s="61"/>
      <c r="K28" s="61"/>
      <c r="L28" s="61"/>
      <c r="M28" s="61"/>
      <c r="N28" s="61"/>
      <c r="O28" s="61"/>
      <c r="P28" s="61"/>
      <c r="Q28" s="61"/>
      <c r="R28" s="61"/>
      <c r="S28" s="61"/>
    </row>
    <row r="29" spans="2:19" ht="23.25">
      <c r="B29" s="72"/>
      <c r="C29" s="73"/>
      <c r="D29" s="73"/>
      <c r="E29" s="61"/>
      <c r="F29" s="61"/>
      <c r="G29" s="61"/>
      <c r="H29" s="61"/>
      <c r="I29" s="61"/>
      <c r="J29" s="61"/>
      <c r="K29" s="61"/>
      <c r="L29" s="61"/>
      <c r="M29" s="61"/>
      <c r="N29" s="61"/>
      <c r="O29" s="61"/>
      <c r="P29" s="61"/>
      <c r="Q29" s="61"/>
      <c r="R29" s="61"/>
      <c r="S29" s="61"/>
    </row>
    <row r="30" spans="2:19" ht="23.25">
      <c r="B30" s="72"/>
      <c r="C30" s="73"/>
      <c r="D30" s="73"/>
      <c r="E30" s="61"/>
      <c r="F30" s="61"/>
      <c r="G30" s="61"/>
      <c r="H30" s="61"/>
      <c r="I30" s="61"/>
      <c r="J30" s="61"/>
      <c r="K30" s="61"/>
      <c r="L30" s="61"/>
      <c r="M30" s="61"/>
      <c r="N30" s="61"/>
      <c r="O30" s="61"/>
      <c r="P30" s="61"/>
      <c r="Q30" s="61"/>
      <c r="R30" s="61"/>
      <c r="S30" s="61"/>
    </row>
    <row r="31" spans="2:19" ht="23.25">
      <c r="B31" s="72"/>
      <c r="C31" s="73"/>
      <c r="D31" s="73"/>
      <c r="E31" s="61"/>
      <c r="F31" s="61"/>
      <c r="G31" s="61"/>
      <c r="H31" s="61"/>
      <c r="I31" s="61"/>
      <c r="J31" s="61"/>
      <c r="K31" s="61"/>
      <c r="L31" s="61"/>
      <c r="M31" s="61"/>
      <c r="N31" s="61"/>
      <c r="O31" s="61"/>
      <c r="P31" s="61"/>
      <c r="Q31" s="61"/>
      <c r="R31" s="61"/>
      <c r="S31" s="61"/>
    </row>
    <row r="32" spans="2:19" ht="23.25">
      <c r="B32" s="72"/>
      <c r="C32" s="73"/>
      <c r="D32" s="73"/>
      <c r="E32" s="61"/>
      <c r="F32" s="61"/>
      <c r="G32" s="61"/>
      <c r="H32" s="61"/>
      <c r="I32" s="61"/>
      <c r="J32" s="61"/>
      <c r="K32" s="61"/>
      <c r="L32" s="61"/>
      <c r="M32" s="61"/>
      <c r="N32" s="61"/>
      <c r="O32" s="61"/>
      <c r="P32" s="61"/>
      <c r="Q32" s="61"/>
      <c r="R32" s="61"/>
      <c r="S32" s="61"/>
    </row>
    <row r="33" spans="2:19" ht="23.25">
      <c r="B33" s="72"/>
      <c r="C33" s="73"/>
      <c r="D33" s="73"/>
      <c r="E33" s="61"/>
      <c r="F33" s="61"/>
      <c r="G33" s="61"/>
      <c r="H33" s="61"/>
      <c r="I33" s="61"/>
      <c r="J33" s="61"/>
      <c r="K33" s="61"/>
      <c r="L33" s="61"/>
      <c r="M33" s="61"/>
      <c r="N33" s="61"/>
      <c r="O33" s="61"/>
      <c r="P33" s="61"/>
      <c r="Q33" s="61"/>
      <c r="R33" s="61"/>
      <c r="S33" s="61"/>
    </row>
    <row r="34" spans="2:19" ht="23.25">
      <c r="B34" s="72"/>
      <c r="C34" s="73"/>
      <c r="D34" s="73"/>
      <c r="E34" s="61"/>
      <c r="F34" s="61"/>
      <c r="G34" s="61"/>
      <c r="H34" s="61"/>
      <c r="I34" s="61"/>
      <c r="J34" s="61"/>
      <c r="K34" s="61"/>
      <c r="L34" s="61"/>
      <c r="M34" s="61"/>
      <c r="N34" s="61"/>
      <c r="O34" s="61"/>
      <c r="P34" s="61"/>
      <c r="Q34" s="61"/>
      <c r="R34" s="61"/>
      <c r="S34" s="61"/>
    </row>
    <row r="35" spans="2:19" ht="23.25">
      <c r="B35" s="72"/>
      <c r="C35" s="73"/>
      <c r="D35" s="73"/>
      <c r="E35" s="61"/>
      <c r="F35" s="61"/>
      <c r="G35" s="61"/>
      <c r="H35" s="61"/>
      <c r="I35" s="61"/>
      <c r="J35" s="61"/>
      <c r="K35" s="61"/>
      <c r="L35" s="61"/>
      <c r="M35" s="61"/>
      <c r="N35" s="61"/>
      <c r="O35" s="61"/>
      <c r="P35" s="61"/>
      <c r="Q35" s="61"/>
      <c r="R35" s="61"/>
      <c r="S35" s="61"/>
    </row>
    <row r="36" spans="2:19" ht="23.25">
      <c r="B36" s="72"/>
      <c r="C36" s="73"/>
      <c r="D36" s="73"/>
      <c r="E36" s="61"/>
      <c r="F36" s="61"/>
      <c r="G36" s="61"/>
      <c r="H36" s="61"/>
      <c r="I36" s="61"/>
      <c r="J36" s="61"/>
      <c r="K36" s="61"/>
      <c r="L36" s="61"/>
      <c r="M36" s="61"/>
      <c r="N36" s="61"/>
      <c r="O36" s="61"/>
      <c r="P36" s="61"/>
      <c r="Q36" s="61"/>
      <c r="R36" s="61"/>
      <c r="S36" s="61"/>
    </row>
    <row r="37" spans="2:19" ht="23.25">
      <c r="B37" s="72"/>
      <c r="C37" s="73"/>
      <c r="D37" s="73"/>
      <c r="E37" s="61"/>
      <c r="F37" s="61"/>
      <c r="G37" s="61"/>
      <c r="H37" s="61"/>
      <c r="I37" s="61"/>
      <c r="J37" s="61"/>
      <c r="K37" s="61"/>
      <c r="L37" s="61"/>
      <c r="M37" s="61"/>
      <c r="N37" s="61"/>
      <c r="O37" s="61"/>
      <c r="P37" s="61"/>
      <c r="Q37" s="61"/>
      <c r="R37" s="61"/>
      <c r="S37" s="61"/>
    </row>
    <row r="38" spans="2:19" ht="23.25">
      <c r="B38" s="72"/>
      <c r="C38" s="73"/>
      <c r="D38" s="73"/>
      <c r="E38" s="61"/>
      <c r="F38" s="61"/>
      <c r="G38" s="61"/>
      <c r="H38" s="61"/>
      <c r="I38" s="61"/>
      <c r="J38" s="61"/>
      <c r="K38" s="61"/>
      <c r="L38" s="61"/>
      <c r="M38" s="61"/>
      <c r="N38" s="61"/>
      <c r="O38" s="61"/>
      <c r="P38" s="61"/>
      <c r="Q38" s="61"/>
      <c r="R38" s="61"/>
      <c r="S38" s="61"/>
    </row>
    <row r="39" spans="2:19" ht="23.25">
      <c r="B39" s="75"/>
      <c r="C39"/>
      <c r="D39"/>
      <c r="E39" s="61"/>
      <c r="F39" s="61"/>
      <c r="G39" s="61"/>
      <c r="H39" s="61"/>
      <c r="I39" s="61"/>
      <c r="J39" s="61"/>
      <c r="K39" s="61"/>
      <c r="L39" s="61"/>
      <c r="M39" s="61"/>
      <c r="N39" s="61"/>
      <c r="O39" s="61"/>
      <c r="P39" s="61"/>
      <c r="Q39" s="61"/>
      <c r="R39" s="61"/>
      <c r="S39" s="61"/>
    </row>
    <row r="40" spans="2:19" ht="23.25">
      <c r="B40" s="75"/>
      <c r="C40"/>
      <c r="D40"/>
      <c r="E40" s="61"/>
      <c r="F40" s="61"/>
      <c r="G40" s="61"/>
      <c r="H40" s="61"/>
      <c r="I40" s="61"/>
      <c r="J40" s="61"/>
      <c r="K40" s="61"/>
      <c r="L40" s="61"/>
      <c r="M40" s="61"/>
      <c r="N40" s="61"/>
      <c r="O40" s="61"/>
      <c r="P40" s="61"/>
      <c r="Q40" s="61"/>
      <c r="R40" s="61"/>
      <c r="S40" s="61"/>
    </row>
    <row r="41" spans="2:19" ht="23.25">
      <c r="B41" s="75"/>
      <c r="C41"/>
      <c r="D41"/>
      <c r="H41" s="61"/>
      <c r="I41" s="61"/>
      <c r="J41" s="61"/>
      <c r="K41" s="61"/>
      <c r="L41" s="61"/>
      <c r="M41" s="61"/>
      <c r="N41" s="61"/>
      <c r="O41" s="61"/>
      <c r="P41" s="61"/>
      <c r="Q41" s="61"/>
      <c r="R41" s="61"/>
      <c r="S41" s="61"/>
    </row>
    <row r="42" spans="2:4" ht="23.25">
      <c r="B42" s="75"/>
      <c r="C42"/>
      <c r="D42"/>
    </row>
    <row r="43" spans="2:4" ht="23.25">
      <c r="B43" s="75"/>
      <c r="C43"/>
      <c r="D43"/>
    </row>
  </sheetData>
  <sheetProtection algorithmName="SHA-512" hashValue="ueS0XlFo2/FdHwPZDRXsLiQBFI7X/46+WOJr7DhHIL5lOwOIgvzGzaI4gSSVMgfbloa7kf3ydYuJl1GU/OHNFg==" saltValue="/+fEvBFuaNG7npO90oJWLQ==" spinCount="100000" sheet="1" selectLockedCells="1"/>
  <mergeCells count="2">
    <mergeCell ref="B3:C3"/>
    <mergeCell ref="E3:F3"/>
  </mergeCells>
  <printOptions/>
  <pageMargins left="0.75" right="0.75" top="1" bottom="1" header="0.5" footer="0.5"/>
  <pageSetup fitToHeight="1" fitToWidth="1" horizontalDpi="600" verticalDpi="600" orientation="landscape" scale="8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7:B29"/>
  <sheetViews>
    <sheetView workbookViewId="0" topLeftCell="A3">
      <selection activeCell="B7" sqref="B7"/>
    </sheetView>
  </sheetViews>
  <sheetFormatPr defaultColWidth="9.375" defaultRowHeight="23.25"/>
  <cols>
    <col min="1" max="1" width="9.375" style="1" customWidth="1"/>
    <col min="2" max="2" width="40.375" style="1" bestFit="1" customWidth="1"/>
    <col min="3" max="16384" width="9.375" style="1" customWidth="1"/>
  </cols>
  <sheetData>
    <row r="7" spans="1:2" ht="23.25">
      <c r="A7" s="1">
        <v>0</v>
      </c>
      <c r="B7" s="77" t="s">
        <v>127</v>
      </c>
    </row>
    <row r="8" spans="1:2" ht="23.25">
      <c r="A8" s="1">
        <v>1</v>
      </c>
      <c r="B8" s="1" t="s">
        <v>96</v>
      </c>
    </row>
    <row r="9" spans="1:2" ht="23.25">
      <c r="A9" s="1">
        <v>2</v>
      </c>
      <c r="B9" s="77" t="s">
        <v>125</v>
      </c>
    </row>
    <row r="10" spans="1:2" ht="23.25">
      <c r="A10" s="1">
        <v>3</v>
      </c>
      <c r="B10" s="1" t="s">
        <v>97</v>
      </c>
    </row>
    <row r="11" spans="1:2" ht="23.25">
      <c r="A11" s="1">
        <v>4</v>
      </c>
      <c r="B11" s="1" t="s">
        <v>98</v>
      </c>
    </row>
    <row r="12" spans="1:2" ht="23.25">
      <c r="A12" s="1">
        <v>5</v>
      </c>
      <c r="B12" s="1" t="s">
        <v>99</v>
      </c>
    </row>
    <row r="13" spans="1:2" ht="23.25">
      <c r="A13" s="1">
        <v>6</v>
      </c>
      <c r="B13" s="1" t="s">
        <v>105</v>
      </c>
    </row>
    <row r="14" spans="1:2" ht="23.25">
      <c r="A14" s="1">
        <v>7</v>
      </c>
      <c r="B14" s="1" t="s">
        <v>100</v>
      </c>
    </row>
    <row r="15" spans="1:2" ht="23.25">
      <c r="A15" s="1">
        <v>8</v>
      </c>
      <c r="B15" s="1" t="s">
        <v>102</v>
      </c>
    </row>
    <row r="16" spans="1:2" ht="23.25">
      <c r="A16" s="1">
        <v>9</v>
      </c>
      <c r="B16" s="1" t="s">
        <v>101</v>
      </c>
    </row>
    <row r="17" spans="1:2" ht="23.25">
      <c r="A17" s="1">
        <v>10</v>
      </c>
      <c r="B17" s="1" t="s">
        <v>103</v>
      </c>
    </row>
    <row r="18" spans="1:2" ht="23.25">
      <c r="A18" s="1">
        <v>11</v>
      </c>
      <c r="B18" s="1" t="s">
        <v>110</v>
      </c>
    </row>
    <row r="19" spans="1:2" ht="23.25">
      <c r="A19" s="1">
        <v>12</v>
      </c>
      <c r="B19" s="1" t="s">
        <v>104</v>
      </c>
    </row>
    <row r="20" spans="1:2" ht="23.25">
      <c r="A20" s="1">
        <v>13</v>
      </c>
      <c r="B20" s="1" t="s">
        <v>109</v>
      </c>
    </row>
    <row r="21" spans="1:2" ht="23.25">
      <c r="A21" s="1">
        <v>14</v>
      </c>
      <c r="B21" s="1" t="s">
        <v>108</v>
      </c>
    </row>
    <row r="22" spans="1:2" ht="23.25">
      <c r="A22" s="1">
        <v>15</v>
      </c>
      <c r="B22" s="1" t="s">
        <v>106</v>
      </c>
    </row>
    <row r="23" spans="1:2" ht="23.25">
      <c r="A23" s="1">
        <v>16</v>
      </c>
      <c r="B23" s="1" t="s">
        <v>107</v>
      </c>
    </row>
    <row r="24" spans="1:2" ht="23.25">
      <c r="A24" s="1">
        <v>17</v>
      </c>
      <c r="B24" s="2" t="s">
        <v>113</v>
      </c>
    </row>
    <row r="25" spans="1:2" ht="23.25">
      <c r="A25" s="1">
        <v>18</v>
      </c>
      <c r="B25" s="2" t="s">
        <v>112</v>
      </c>
    </row>
    <row r="26" spans="1:2" ht="23.25">
      <c r="A26" s="1">
        <v>19</v>
      </c>
      <c r="B26" s="2" t="s">
        <v>111</v>
      </c>
    </row>
    <row r="27" spans="1:2" ht="23.25">
      <c r="A27" s="1">
        <v>20</v>
      </c>
      <c r="B27" s="2" t="s">
        <v>114</v>
      </c>
    </row>
    <row r="28" spans="1:2" ht="23.25">
      <c r="A28" s="1">
        <v>21</v>
      </c>
      <c r="B28" s="86" t="s">
        <v>133</v>
      </c>
    </row>
    <row r="29" spans="1:2" ht="23.25">
      <c r="A29" s="1">
        <v>22</v>
      </c>
      <c r="B29" s="77" t="s">
        <v>146</v>
      </c>
    </row>
  </sheetData>
  <sheetProtection selectLockedCells="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Bundy, Sarah</dc:creator>
  <cp:keywords/>
  <dc:description/>
  <cp:lastModifiedBy>Young, Madison N</cp:lastModifiedBy>
  <cp:lastPrinted>2013-10-22T12:22:09Z</cp:lastPrinted>
  <dcterms:created xsi:type="dcterms:W3CDTF">2004-05-27T14:40:05Z</dcterms:created>
  <dcterms:modified xsi:type="dcterms:W3CDTF">2023-08-14T14:13:07Z</dcterms:modified>
  <cp:category/>
  <cp:version/>
  <cp:contentType/>
  <cp:contentStatus/>
</cp:coreProperties>
</file>