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2.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425"/>
  <workbookPr/>
  <workbookProtection workbookAlgorithmName="SHA-512" workbookHashValue="HJd1GVmVkLjKSJux7W8uK1MAsYxYSF2KoRE0UgJgeVOflciCMUTPLDfqMuL1U3ViX/zkISjNDvN4JXBbSirNOQ==" workbookSpinCount="100000" workbookSaltValue="4C52oTMRaMjjmb83qb9nfw==" lockStructure="1"/>
  <bookViews>
    <workbookView xWindow="65428" yWindow="65428" windowWidth="23256" windowHeight="14976" tabRatio="683" firstSheet="1" activeTab="6"/>
  </bookViews>
  <sheets>
    <sheet name="Instructions" sheetId="25" r:id="rId1"/>
    <sheet name="NetDMR NODI Codes" sheetId="40" r:id="rId2"/>
    <sheet name="Jan" sheetId="7" r:id="rId3"/>
    <sheet name="Feb" sheetId="29" r:id="rId4"/>
    <sheet name="Mar" sheetId="30" r:id="rId5"/>
    <sheet name="Apr" sheetId="31" r:id="rId6"/>
    <sheet name="May" sheetId="32" r:id="rId7"/>
    <sheet name="Jun" sheetId="33" r:id="rId8"/>
    <sheet name="Jul" sheetId="34" r:id="rId9"/>
    <sheet name="Aug" sheetId="35" r:id="rId10"/>
    <sheet name="Sep" sheetId="36" r:id="rId11"/>
    <sheet name="Oct" sheetId="37" r:id="rId12"/>
    <sheet name="Nov" sheetId="38" r:id="rId13"/>
    <sheet name="Dec" sheetId="39" r:id="rId14"/>
    <sheet name="Summary" sheetId="27" r:id="rId15"/>
    <sheet name="E.coli Standalone Calculation" sheetId="28" state="hidden" r:id="rId16"/>
  </sheets>
  <definedNames>
    <definedName name="_xlnm.Print_Area" localSheetId="5">'Apr'!$A$1:$AQ$56</definedName>
    <definedName name="_xlnm.Print_Area" localSheetId="9">'Aug'!$A$1:$AQ$57</definedName>
    <definedName name="_xlnm.Print_Area" localSheetId="13">'Dec'!$A$1:$AQ$56</definedName>
    <definedName name="_xlnm.Print_Area" localSheetId="3">'Feb'!$A$1:$AQ$54</definedName>
    <definedName name="_xlnm.Print_Area" localSheetId="0">'Instructions'!$B$2:$L$140</definedName>
    <definedName name="_xlnm.Print_Area" localSheetId="2">'Jan'!$A$1:$AQ$59</definedName>
    <definedName name="_xlnm.Print_Area" localSheetId="8">'Jul'!$A$1:$AQ$57</definedName>
    <definedName name="_xlnm.Print_Area" localSheetId="7">'Jun'!$A$1:$AQ$56</definedName>
    <definedName name="_xlnm.Print_Area" localSheetId="4">'Mar'!$A$1:$AR$57</definedName>
    <definedName name="_xlnm.Print_Area" localSheetId="6">'May'!$A$1:$AR$57</definedName>
    <definedName name="_xlnm.Print_Area" localSheetId="12">'Nov'!$A$1:$AR$55</definedName>
    <definedName name="_xlnm.Print_Area" localSheetId="11">'Oct'!$A$1:$AQ$57</definedName>
    <definedName name="_xlnm.Print_Area" localSheetId="10">'Sep'!$A$1:$AR$55</definedName>
  </definedNames>
  <calcPr calcId="191029"/>
  <extLst/>
</workbook>
</file>

<file path=xl/comments10.xml><?xml version="1.0" encoding="utf-8"?>
<comments xmlns="http://schemas.openxmlformats.org/spreadsheetml/2006/main">
  <authors>
    <author>IDEM</author>
    <author>Beason, Steven E</author>
  </authors>
  <commentList>
    <comment ref="J2" authorId="0">
      <text>
        <r>
          <rPr>
            <sz val="9"/>
            <rFont val="Tahoma"/>
            <family val="2"/>
          </rPr>
          <t xml:space="preserve">Information entered in these areas will also show up on other pages and other months.
</t>
        </r>
      </text>
    </comment>
    <comment ref="N4" authorId="0">
      <text>
        <r>
          <rPr>
            <sz val="9"/>
            <rFont val="Tahoma"/>
            <family val="2"/>
          </rPr>
          <t xml:space="preserve">Enter average design flow in mgd.  Current average flow will be compared to this figure and results printed on page 3.
</t>
        </r>
      </text>
    </comment>
    <comment ref="AM9" authorId="1">
      <text>
        <r>
          <rPr>
            <sz val="9"/>
            <rFont val="Tahoma"/>
            <family val="2"/>
          </rPr>
          <t xml:space="preserve">Insert heading for additional parameter if needed.
</t>
        </r>
      </text>
    </comment>
    <comment ref="AH42" authorId="1">
      <text>
        <r>
          <rPr>
            <b/>
            <sz val="11"/>
            <rFont val="Tahoma"/>
            <family val="2"/>
          </rPr>
          <t>GeoMetric Mean
Parameter 51041 1(CV2)</t>
        </r>
        <r>
          <rPr>
            <sz val="9"/>
            <rFont val="Tahoma"/>
            <family val="2"/>
          </rPr>
          <t xml:space="preserve">
</t>
        </r>
      </text>
    </comment>
    <comment ref="AH43" authorId="1">
      <text>
        <r>
          <rPr>
            <b/>
            <sz val="12"/>
            <rFont val="Tahoma"/>
            <family val="2"/>
          </rPr>
          <t xml:space="preserve">Parameter 51041 Y(CV3)
</t>
        </r>
        <r>
          <rPr>
            <sz val="9"/>
            <rFont val="Tahoma"/>
            <family val="2"/>
          </rPr>
          <t xml:space="preserve">
</t>
        </r>
      </text>
    </comment>
    <comment ref="W45" authorId="1">
      <text>
        <r>
          <rPr>
            <b/>
            <sz val="12"/>
            <rFont val="Tahoma"/>
            <family val="2"/>
          </rPr>
          <t>E.Coli Only
Ecoli 10% Rule</t>
        </r>
        <r>
          <rPr>
            <b/>
            <sz val="8"/>
            <rFont val="Tahoma"/>
            <family val="2"/>
          </rPr>
          <t xml:space="preserve">
</t>
        </r>
        <r>
          <rPr>
            <sz val="9"/>
            <rFont val="Tahoma"/>
            <family val="2"/>
          </rPr>
          <t xml:space="preserve">
</t>
        </r>
      </text>
    </comment>
    <comment ref="AH45" authorId="1">
      <text>
        <r>
          <rPr>
            <b/>
            <sz val="12"/>
            <rFont val="Tahoma"/>
            <family val="2"/>
          </rPr>
          <t>Parameter 51041 1(CV3)</t>
        </r>
      </text>
    </comment>
    <comment ref="W46" authorId="1">
      <text>
        <r>
          <rPr>
            <b/>
            <sz val="12"/>
            <rFont val="Tahoma"/>
            <family val="2"/>
          </rPr>
          <t>E.Coli Only
Ecoli 10% Rule</t>
        </r>
        <r>
          <rPr>
            <sz val="9"/>
            <rFont val="Tahoma"/>
            <family val="2"/>
          </rPr>
          <t xml:space="preserve">
</t>
        </r>
      </text>
    </comment>
    <comment ref="AH46" authorId="1">
      <text>
        <r>
          <rPr>
            <b/>
            <sz val="12"/>
            <rFont val="Tahoma"/>
            <family val="2"/>
          </rPr>
          <t>Parameter 51484 Y(CV3)</t>
        </r>
        <r>
          <rPr>
            <sz val="9"/>
            <rFont val="Tahoma"/>
            <family val="2"/>
          </rPr>
          <t xml:space="preserve">
</t>
        </r>
      </text>
    </comment>
    <comment ref="AH47" authorId="1">
      <text>
        <r>
          <rPr>
            <b/>
            <sz val="12"/>
            <rFont val="Tahoma"/>
            <family val="2"/>
          </rPr>
          <t>Parameter 51484 Y(QV2)</t>
        </r>
        <r>
          <rPr>
            <sz val="9"/>
            <rFont val="Tahoma"/>
            <family val="2"/>
          </rPr>
          <t xml:space="preserve">
</t>
        </r>
      </text>
    </comment>
  </commentList>
</comments>
</file>

<file path=xl/comments11.xml><?xml version="1.0" encoding="utf-8"?>
<comments xmlns="http://schemas.openxmlformats.org/spreadsheetml/2006/main">
  <authors>
    <author>IDEM</author>
    <author>Beason, Steven E</author>
  </authors>
  <commentList>
    <comment ref="J2" authorId="0">
      <text>
        <r>
          <rPr>
            <sz val="9"/>
            <rFont val="Tahoma"/>
            <family val="2"/>
          </rPr>
          <t xml:space="preserve">Information entered in these areas will also show up on other pages and other months.
</t>
        </r>
      </text>
    </comment>
    <comment ref="N4" authorId="0">
      <text>
        <r>
          <rPr>
            <sz val="9"/>
            <rFont val="Tahoma"/>
            <family val="2"/>
          </rPr>
          <t xml:space="preserve">Enter average design flow in mgd.  Current average flow will be compared to this figure and results printed on page 3.
</t>
        </r>
      </text>
    </comment>
    <comment ref="AM9" authorId="1">
      <text>
        <r>
          <rPr>
            <sz val="9"/>
            <rFont val="Tahoma"/>
            <family val="2"/>
          </rPr>
          <t xml:space="preserve">Insert heading for additional parameter if needed.
</t>
        </r>
      </text>
    </comment>
    <comment ref="AH41" authorId="1">
      <text>
        <r>
          <rPr>
            <b/>
            <sz val="11"/>
            <rFont val="Tahoma"/>
            <family val="2"/>
          </rPr>
          <t>GeoMetric Mean
Parameter 51041 1(CV2)</t>
        </r>
        <r>
          <rPr>
            <sz val="9"/>
            <rFont val="Tahoma"/>
            <family val="2"/>
          </rPr>
          <t xml:space="preserve">
</t>
        </r>
      </text>
    </comment>
    <comment ref="AH42" authorId="1">
      <text>
        <r>
          <rPr>
            <b/>
            <sz val="12"/>
            <rFont val="Tahoma"/>
            <family val="2"/>
          </rPr>
          <t xml:space="preserve">Parameter 51041 Y(CV3)
</t>
        </r>
        <r>
          <rPr>
            <sz val="9"/>
            <rFont val="Tahoma"/>
            <family val="2"/>
          </rPr>
          <t xml:space="preserve">
</t>
        </r>
      </text>
    </comment>
    <comment ref="W44" authorId="1">
      <text>
        <r>
          <rPr>
            <b/>
            <sz val="12"/>
            <rFont val="Tahoma"/>
            <family val="2"/>
          </rPr>
          <t>E.Coli Only
Ecoli 10% Rule</t>
        </r>
        <r>
          <rPr>
            <b/>
            <sz val="8"/>
            <rFont val="Tahoma"/>
            <family val="2"/>
          </rPr>
          <t xml:space="preserve">
</t>
        </r>
        <r>
          <rPr>
            <sz val="9"/>
            <rFont val="Tahoma"/>
            <family val="2"/>
          </rPr>
          <t xml:space="preserve">
</t>
        </r>
      </text>
    </comment>
    <comment ref="AH44" authorId="1">
      <text>
        <r>
          <rPr>
            <b/>
            <sz val="12"/>
            <rFont val="Tahoma"/>
            <family val="2"/>
          </rPr>
          <t>Parameter 51041 1(CV3)</t>
        </r>
      </text>
    </comment>
    <comment ref="W45" authorId="1">
      <text>
        <r>
          <rPr>
            <b/>
            <sz val="12"/>
            <rFont val="Tahoma"/>
            <family val="2"/>
          </rPr>
          <t>E.Coli Only
Ecoli 10% Rule</t>
        </r>
        <r>
          <rPr>
            <sz val="9"/>
            <rFont val="Tahoma"/>
            <family val="2"/>
          </rPr>
          <t xml:space="preserve">
</t>
        </r>
      </text>
    </comment>
    <comment ref="AH45" authorId="1">
      <text>
        <r>
          <rPr>
            <b/>
            <sz val="12"/>
            <rFont val="Tahoma"/>
            <family val="2"/>
          </rPr>
          <t>Parameter 51484 Y(CV3)</t>
        </r>
        <r>
          <rPr>
            <sz val="9"/>
            <rFont val="Tahoma"/>
            <family val="2"/>
          </rPr>
          <t xml:space="preserve">
</t>
        </r>
      </text>
    </comment>
    <comment ref="AH46" authorId="1">
      <text>
        <r>
          <rPr>
            <b/>
            <sz val="12"/>
            <rFont val="Tahoma"/>
            <family val="2"/>
          </rPr>
          <t>Parameter 51484 Y(QV2)</t>
        </r>
        <r>
          <rPr>
            <sz val="9"/>
            <rFont val="Tahoma"/>
            <family val="2"/>
          </rPr>
          <t xml:space="preserve">
</t>
        </r>
      </text>
    </comment>
  </commentList>
</comments>
</file>

<file path=xl/comments12.xml><?xml version="1.0" encoding="utf-8"?>
<comments xmlns="http://schemas.openxmlformats.org/spreadsheetml/2006/main">
  <authors>
    <author>IDEM</author>
    <author>Beason, Steven E</author>
  </authors>
  <commentList>
    <comment ref="J2" authorId="0">
      <text>
        <r>
          <rPr>
            <sz val="9"/>
            <rFont val="Tahoma"/>
            <family val="2"/>
          </rPr>
          <t xml:space="preserve">Information entered in these areas will also show up on other pages and other months.
</t>
        </r>
      </text>
    </comment>
    <comment ref="N4" authorId="0">
      <text>
        <r>
          <rPr>
            <sz val="9"/>
            <rFont val="Tahoma"/>
            <family val="2"/>
          </rPr>
          <t xml:space="preserve">Enter average design flow in mgd.  Current average flow will be compared to this figure and results printed on page 3.
</t>
        </r>
      </text>
    </comment>
    <comment ref="AM9" authorId="1">
      <text>
        <r>
          <rPr>
            <sz val="9"/>
            <rFont val="Tahoma"/>
            <family val="2"/>
          </rPr>
          <t xml:space="preserve">Insert heading for additional parameter if needed.
</t>
        </r>
      </text>
    </comment>
    <comment ref="AH42" authorId="1">
      <text>
        <r>
          <rPr>
            <b/>
            <sz val="11"/>
            <rFont val="Tahoma"/>
            <family val="2"/>
          </rPr>
          <t>GeoMetric Mean
Parameter 51041 1(CV2)</t>
        </r>
        <r>
          <rPr>
            <sz val="9"/>
            <rFont val="Tahoma"/>
            <family val="2"/>
          </rPr>
          <t xml:space="preserve">
</t>
        </r>
      </text>
    </comment>
    <comment ref="AH43" authorId="1">
      <text>
        <r>
          <rPr>
            <b/>
            <sz val="12"/>
            <rFont val="Tahoma"/>
            <family val="2"/>
          </rPr>
          <t xml:space="preserve">Parameter 51041 Y(CV3)
</t>
        </r>
        <r>
          <rPr>
            <sz val="9"/>
            <rFont val="Tahoma"/>
            <family val="2"/>
          </rPr>
          <t xml:space="preserve">
</t>
        </r>
      </text>
    </comment>
    <comment ref="W45" authorId="1">
      <text>
        <r>
          <rPr>
            <b/>
            <sz val="12"/>
            <rFont val="Tahoma"/>
            <family val="2"/>
          </rPr>
          <t>E.Coli Only
Ecoli 10% Rule</t>
        </r>
        <r>
          <rPr>
            <b/>
            <sz val="8"/>
            <rFont val="Tahoma"/>
            <family val="2"/>
          </rPr>
          <t xml:space="preserve">
</t>
        </r>
        <r>
          <rPr>
            <sz val="9"/>
            <rFont val="Tahoma"/>
            <family val="2"/>
          </rPr>
          <t xml:space="preserve">
</t>
        </r>
      </text>
    </comment>
    <comment ref="AH45" authorId="1">
      <text>
        <r>
          <rPr>
            <b/>
            <sz val="12"/>
            <rFont val="Tahoma"/>
            <family val="2"/>
          </rPr>
          <t>Parameter 51041 1(CV3)</t>
        </r>
      </text>
    </comment>
    <comment ref="W46" authorId="1">
      <text>
        <r>
          <rPr>
            <b/>
            <sz val="12"/>
            <rFont val="Tahoma"/>
            <family val="2"/>
          </rPr>
          <t>E.Coli Only
Ecoli 10% Rule</t>
        </r>
        <r>
          <rPr>
            <sz val="9"/>
            <rFont val="Tahoma"/>
            <family val="2"/>
          </rPr>
          <t xml:space="preserve">
</t>
        </r>
      </text>
    </comment>
    <comment ref="AH46" authorId="1">
      <text>
        <r>
          <rPr>
            <b/>
            <sz val="12"/>
            <rFont val="Tahoma"/>
            <family val="2"/>
          </rPr>
          <t>Parameter 51484 Y(CV3)</t>
        </r>
        <r>
          <rPr>
            <sz val="9"/>
            <rFont val="Tahoma"/>
            <family val="2"/>
          </rPr>
          <t xml:space="preserve">
</t>
        </r>
      </text>
    </comment>
    <comment ref="AH47" authorId="1">
      <text>
        <r>
          <rPr>
            <b/>
            <sz val="12"/>
            <rFont val="Tahoma"/>
            <family val="2"/>
          </rPr>
          <t>Parameter 51484 Y(QV2)</t>
        </r>
        <r>
          <rPr>
            <sz val="9"/>
            <rFont val="Tahoma"/>
            <family val="2"/>
          </rPr>
          <t xml:space="preserve">
</t>
        </r>
      </text>
    </comment>
  </commentList>
</comments>
</file>

<file path=xl/comments13.xml><?xml version="1.0" encoding="utf-8"?>
<comments xmlns="http://schemas.openxmlformats.org/spreadsheetml/2006/main">
  <authors>
    <author>IDEM</author>
    <author>Beason, Steven E</author>
  </authors>
  <commentList>
    <comment ref="J2" authorId="0">
      <text>
        <r>
          <rPr>
            <sz val="9"/>
            <rFont val="Tahoma"/>
            <family val="2"/>
          </rPr>
          <t xml:space="preserve">Information entered in these areas will also show up on other pages and other months.
</t>
        </r>
      </text>
    </comment>
    <comment ref="N4" authorId="0">
      <text>
        <r>
          <rPr>
            <sz val="9"/>
            <rFont val="Tahoma"/>
            <family val="2"/>
          </rPr>
          <t xml:space="preserve">Enter average design flow in mgd.  Current average flow will be compared to this figure and results printed on page 3.
</t>
        </r>
      </text>
    </comment>
    <comment ref="AM9" authorId="1">
      <text>
        <r>
          <rPr>
            <sz val="9"/>
            <rFont val="Tahoma"/>
            <family val="2"/>
          </rPr>
          <t xml:space="preserve">Insert heading for additional parameter if needed.
</t>
        </r>
      </text>
    </comment>
    <comment ref="AH41" authorId="1">
      <text>
        <r>
          <rPr>
            <b/>
            <sz val="11"/>
            <rFont val="Tahoma"/>
            <family val="2"/>
          </rPr>
          <t>GeoMetric Mean
Parameter 51041 1(CV2)</t>
        </r>
        <r>
          <rPr>
            <sz val="9"/>
            <rFont val="Tahoma"/>
            <family val="2"/>
          </rPr>
          <t xml:space="preserve">
</t>
        </r>
      </text>
    </comment>
    <comment ref="AH42" authorId="1">
      <text>
        <r>
          <rPr>
            <b/>
            <sz val="12"/>
            <rFont val="Tahoma"/>
            <family val="2"/>
          </rPr>
          <t xml:space="preserve">Parameter 51041 Y(CV3)
</t>
        </r>
        <r>
          <rPr>
            <sz val="9"/>
            <rFont val="Tahoma"/>
            <family val="2"/>
          </rPr>
          <t xml:space="preserve">
</t>
        </r>
      </text>
    </comment>
    <comment ref="W44" authorId="1">
      <text>
        <r>
          <rPr>
            <b/>
            <sz val="12"/>
            <rFont val="Tahoma"/>
            <family val="2"/>
          </rPr>
          <t>E.Coli Only
Ecoli 10% Rule</t>
        </r>
        <r>
          <rPr>
            <b/>
            <sz val="8"/>
            <rFont val="Tahoma"/>
            <family val="2"/>
          </rPr>
          <t xml:space="preserve">
</t>
        </r>
        <r>
          <rPr>
            <sz val="9"/>
            <rFont val="Tahoma"/>
            <family val="2"/>
          </rPr>
          <t xml:space="preserve">
</t>
        </r>
      </text>
    </comment>
    <comment ref="AH44" authorId="1">
      <text>
        <r>
          <rPr>
            <b/>
            <sz val="12"/>
            <rFont val="Tahoma"/>
            <family val="2"/>
          </rPr>
          <t>Parameter 51041 1(CV3)</t>
        </r>
      </text>
    </comment>
    <comment ref="W45" authorId="1">
      <text>
        <r>
          <rPr>
            <b/>
            <sz val="12"/>
            <rFont val="Tahoma"/>
            <family val="2"/>
          </rPr>
          <t>E.Coli Only
Ecoli 10% Rule</t>
        </r>
        <r>
          <rPr>
            <sz val="9"/>
            <rFont val="Tahoma"/>
            <family val="2"/>
          </rPr>
          <t xml:space="preserve">
</t>
        </r>
      </text>
    </comment>
    <comment ref="AH45" authorId="1">
      <text>
        <r>
          <rPr>
            <b/>
            <sz val="12"/>
            <rFont val="Tahoma"/>
            <family val="2"/>
          </rPr>
          <t>Parameter 51484 Y(CV3)</t>
        </r>
        <r>
          <rPr>
            <sz val="9"/>
            <rFont val="Tahoma"/>
            <family val="2"/>
          </rPr>
          <t xml:space="preserve">
</t>
        </r>
      </text>
    </comment>
    <comment ref="AH46" authorId="1">
      <text>
        <r>
          <rPr>
            <b/>
            <sz val="12"/>
            <rFont val="Tahoma"/>
            <family val="2"/>
          </rPr>
          <t>Parameter 51484 Y(QV2)</t>
        </r>
        <r>
          <rPr>
            <sz val="9"/>
            <rFont val="Tahoma"/>
            <family val="2"/>
          </rPr>
          <t xml:space="preserve">
</t>
        </r>
      </text>
    </comment>
  </commentList>
</comments>
</file>

<file path=xl/comments14.xml><?xml version="1.0" encoding="utf-8"?>
<comments xmlns="http://schemas.openxmlformats.org/spreadsheetml/2006/main">
  <authors>
    <author>IDEM</author>
    <author>Beason, Steven E</author>
  </authors>
  <commentList>
    <comment ref="J2" authorId="0">
      <text>
        <r>
          <rPr>
            <sz val="9"/>
            <rFont val="Tahoma"/>
            <family val="2"/>
          </rPr>
          <t xml:space="preserve">Information entered in these areas will also show up on other pages and other months.
</t>
        </r>
      </text>
    </comment>
    <comment ref="N4" authorId="0">
      <text>
        <r>
          <rPr>
            <sz val="9"/>
            <rFont val="Tahoma"/>
            <family val="2"/>
          </rPr>
          <t xml:space="preserve">Enter average design flow in mgd.  Current average flow will be compared to this figure and results printed on page 3.
</t>
        </r>
      </text>
    </comment>
    <comment ref="AM9" authorId="1">
      <text>
        <r>
          <rPr>
            <sz val="9"/>
            <rFont val="Tahoma"/>
            <family val="2"/>
          </rPr>
          <t xml:space="preserve">Insert heading for additional parameter if needed.
</t>
        </r>
      </text>
    </comment>
    <comment ref="AH42" authorId="1">
      <text>
        <r>
          <rPr>
            <b/>
            <sz val="11"/>
            <rFont val="Tahoma"/>
            <family val="2"/>
          </rPr>
          <t>GeoMetric Mean
Parameter 51041 1(CV2)</t>
        </r>
        <r>
          <rPr>
            <sz val="9"/>
            <rFont val="Tahoma"/>
            <family val="2"/>
          </rPr>
          <t xml:space="preserve">
</t>
        </r>
      </text>
    </comment>
    <comment ref="AH43" authorId="1">
      <text>
        <r>
          <rPr>
            <b/>
            <sz val="12"/>
            <rFont val="Tahoma"/>
            <family val="2"/>
          </rPr>
          <t xml:space="preserve">Parameter 51041 Y(CV3)
</t>
        </r>
        <r>
          <rPr>
            <sz val="9"/>
            <rFont val="Tahoma"/>
            <family val="2"/>
          </rPr>
          <t xml:space="preserve">
</t>
        </r>
      </text>
    </comment>
    <comment ref="W45" authorId="1">
      <text>
        <r>
          <rPr>
            <b/>
            <sz val="12"/>
            <rFont val="Tahoma"/>
            <family val="2"/>
          </rPr>
          <t>E.Coli Only
Ecoli 10% Rule</t>
        </r>
        <r>
          <rPr>
            <b/>
            <sz val="8"/>
            <rFont val="Tahoma"/>
            <family val="2"/>
          </rPr>
          <t xml:space="preserve">
</t>
        </r>
        <r>
          <rPr>
            <sz val="9"/>
            <rFont val="Tahoma"/>
            <family val="2"/>
          </rPr>
          <t xml:space="preserve">
</t>
        </r>
      </text>
    </comment>
    <comment ref="AH45" authorId="1">
      <text>
        <r>
          <rPr>
            <b/>
            <sz val="12"/>
            <rFont val="Tahoma"/>
            <family val="2"/>
          </rPr>
          <t>Parameter 51041 1(CV3)</t>
        </r>
      </text>
    </comment>
    <comment ref="W46" authorId="1">
      <text>
        <r>
          <rPr>
            <b/>
            <sz val="12"/>
            <rFont val="Tahoma"/>
            <family val="2"/>
          </rPr>
          <t>E.Coli Only
Ecoli 10% Rule</t>
        </r>
        <r>
          <rPr>
            <sz val="9"/>
            <rFont val="Tahoma"/>
            <family val="2"/>
          </rPr>
          <t xml:space="preserve">
</t>
        </r>
      </text>
    </comment>
    <comment ref="AH46" authorId="1">
      <text>
        <r>
          <rPr>
            <b/>
            <sz val="12"/>
            <rFont val="Tahoma"/>
            <family val="2"/>
          </rPr>
          <t>Parameter 51484 Y(CV3)</t>
        </r>
        <r>
          <rPr>
            <sz val="9"/>
            <rFont val="Tahoma"/>
            <family val="2"/>
          </rPr>
          <t xml:space="preserve">
</t>
        </r>
      </text>
    </comment>
    <comment ref="AH47" authorId="1">
      <text>
        <r>
          <rPr>
            <b/>
            <sz val="12"/>
            <rFont val="Tahoma"/>
            <family val="2"/>
          </rPr>
          <t>Parameter 51484 Y(QV2)</t>
        </r>
        <r>
          <rPr>
            <sz val="9"/>
            <rFont val="Tahoma"/>
            <family val="2"/>
          </rPr>
          <t xml:space="preserve">
</t>
        </r>
      </text>
    </comment>
  </commentList>
</comments>
</file>

<file path=xl/comments3.xml><?xml version="1.0" encoding="utf-8"?>
<comments xmlns="http://schemas.openxmlformats.org/spreadsheetml/2006/main">
  <authors>
    <author>IDEM</author>
    <author>Beason, Steven E</author>
  </authors>
  <commentList>
    <comment ref="J2" authorId="0">
      <text>
        <r>
          <rPr>
            <sz val="9"/>
            <rFont val="Tahoma"/>
            <family val="2"/>
          </rPr>
          <t xml:space="preserve">Information entered in these areas will also show up on other pages and other months.
</t>
        </r>
      </text>
    </comment>
    <comment ref="N4" authorId="0">
      <text>
        <r>
          <rPr>
            <sz val="9"/>
            <rFont val="Tahoma"/>
            <family val="2"/>
          </rPr>
          <t xml:space="preserve">Enter average design flow in mgd.  Current average flow will be compared to this figure and results printed on page 3.
</t>
        </r>
      </text>
    </comment>
    <comment ref="AM9" authorId="1">
      <text>
        <r>
          <rPr>
            <sz val="9"/>
            <rFont val="Tahoma"/>
            <family val="2"/>
          </rPr>
          <t xml:space="preserve">Insert heading for additional parameter if needed.
</t>
        </r>
      </text>
    </comment>
    <comment ref="AH45" authorId="1">
      <text>
        <r>
          <rPr>
            <b/>
            <sz val="11"/>
            <rFont val="Tahoma"/>
            <family val="2"/>
          </rPr>
          <t>GeoMetric Mean
Parameter 51041 1(CV2)</t>
        </r>
        <r>
          <rPr>
            <sz val="9"/>
            <rFont val="Tahoma"/>
            <family val="2"/>
          </rPr>
          <t xml:space="preserve">
</t>
        </r>
      </text>
    </comment>
    <comment ref="W48" authorId="1">
      <text>
        <r>
          <rPr>
            <b/>
            <sz val="12"/>
            <rFont val="Tahoma"/>
            <family val="2"/>
          </rPr>
          <t>E.Coli Only
Ecoli 10% Rule</t>
        </r>
        <r>
          <rPr>
            <b/>
            <sz val="8"/>
            <rFont val="Tahoma"/>
            <family val="2"/>
          </rPr>
          <t xml:space="preserve">
</t>
        </r>
        <r>
          <rPr>
            <sz val="9"/>
            <rFont val="Tahoma"/>
            <family val="2"/>
          </rPr>
          <t xml:space="preserve">
</t>
        </r>
      </text>
    </comment>
    <comment ref="AH48" authorId="1">
      <text>
        <r>
          <rPr>
            <b/>
            <sz val="12"/>
            <rFont val="Tahoma"/>
            <family val="2"/>
          </rPr>
          <t>Parameter 51041 1(CV3)</t>
        </r>
      </text>
    </comment>
    <comment ref="W49" authorId="1">
      <text>
        <r>
          <rPr>
            <b/>
            <sz val="12"/>
            <rFont val="Tahoma"/>
            <family val="2"/>
          </rPr>
          <t>E.Coli Only
Ecoli 10% Rule</t>
        </r>
        <r>
          <rPr>
            <sz val="9"/>
            <rFont val="Tahoma"/>
            <family val="2"/>
          </rPr>
          <t xml:space="preserve">
</t>
        </r>
      </text>
    </comment>
  </commentList>
</comments>
</file>

<file path=xl/comments4.xml><?xml version="1.0" encoding="utf-8"?>
<comments xmlns="http://schemas.openxmlformats.org/spreadsheetml/2006/main">
  <authors>
    <author>IDEM</author>
    <author>Beason, Steven E</author>
  </authors>
  <commentList>
    <comment ref="J2" authorId="0">
      <text>
        <r>
          <rPr>
            <sz val="9"/>
            <rFont val="Tahoma"/>
            <family val="2"/>
          </rPr>
          <t xml:space="preserve">Information entered in these areas will also show up on other pages and other months.
</t>
        </r>
      </text>
    </comment>
    <comment ref="N4" authorId="0">
      <text>
        <r>
          <rPr>
            <sz val="9"/>
            <rFont val="Tahoma"/>
            <family val="2"/>
          </rPr>
          <t xml:space="preserve">Enter average design flow in mgd.  Current average flow will be compared to this figure and results printed on page 3.
</t>
        </r>
      </text>
    </comment>
    <comment ref="AM9" authorId="1">
      <text>
        <r>
          <rPr>
            <sz val="9"/>
            <rFont val="Tahoma"/>
            <family val="2"/>
          </rPr>
          <t xml:space="preserve">Insert heading for additional parameter if needed.
</t>
        </r>
      </text>
    </comment>
    <comment ref="AH40" authorId="1">
      <text>
        <r>
          <rPr>
            <b/>
            <sz val="11"/>
            <rFont val="Tahoma"/>
            <family val="2"/>
          </rPr>
          <t>GeoMetric Mean
Parameter 51041 1(CV2)</t>
        </r>
        <r>
          <rPr>
            <sz val="9"/>
            <rFont val="Tahoma"/>
            <family val="2"/>
          </rPr>
          <t xml:space="preserve">
</t>
        </r>
      </text>
    </comment>
    <comment ref="AH41" authorId="1">
      <text>
        <r>
          <rPr>
            <b/>
            <sz val="12"/>
            <rFont val="Tahoma"/>
            <family val="2"/>
          </rPr>
          <t xml:space="preserve">Parameter 51041 Y(CV3)
</t>
        </r>
        <r>
          <rPr>
            <sz val="9"/>
            <rFont val="Tahoma"/>
            <family val="2"/>
          </rPr>
          <t xml:space="preserve">
</t>
        </r>
      </text>
    </comment>
    <comment ref="W43" authorId="1">
      <text>
        <r>
          <rPr>
            <b/>
            <sz val="12"/>
            <rFont val="Tahoma"/>
            <family val="2"/>
          </rPr>
          <t>E.Coli Only
Ecoli 10% Rule</t>
        </r>
        <r>
          <rPr>
            <b/>
            <sz val="8"/>
            <rFont val="Tahoma"/>
            <family val="2"/>
          </rPr>
          <t xml:space="preserve">
</t>
        </r>
        <r>
          <rPr>
            <sz val="9"/>
            <rFont val="Tahoma"/>
            <family val="2"/>
          </rPr>
          <t xml:space="preserve">
</t>
        </r>
      </text>
    </comment>
    <comment ref="AH43" authorId="1">
      <text>
        <r>
          <rPr>
            <b/>
            <sz val="12"/>
            <rFont val="Tahoma"/>
            <family val="2"/>
          </rPr>
          <t>Parameter 51041 1(CV3)</t>
        </r>
      </text>
    </comment>
    <comment ref="W44" authorId="1">
      <text>
        <r>
          <rPr>
            <b/>
            <sz val="12"/>
            <rFont val="Tahoma"/>
            <family val="2"/>
          </rPr>
          <t>E.Coli Only
Ecoli 10% Rule</t>
        </r>
        <r>
          <rPr>
            <sz val="9"/>
            <rFont val="Tahoma"/>
            <family val="2"/>
          </rPr>
          <t xml:space="preserve">
</t>
        </r>
      </text>
    </comment>
    <comment ref="AH44" authorId="1">
      <text>
        <r>
          <rPr>
            <b/>
            <sz val="12"/>
            <rFont val="Tahoma"/>
            <family val="2"/>
          </rPr>
          <t>Parameter 51484 Y(CV3)</t>
        </r>
        <r>
          <rPr>
            <sz val="9"/>
            <rFont val="Tahoma"/>
            <family val="2"/>
          </rPr>
          <t xml:space="preserve">
</t>
        </r>
      </text>
    </comment>
    <comment ref="AH45" authorId="1">
      <text>
        <r>
          <rPr>
            <b/>
            <sz val="12"/>
            <rFont val="Tahoma"/>
            <family val="2"/>
          </rPr>
          <t>Parameter 51484 Y(QV2)</t>
        </r>
        <r>
          <rPr>
            <sz val="9"/>
            <rFont val="Tahoma"/>
            <family val="2"/>
          </rPr>
          <t xml:space="preserve">
</t>
        </r>
      </text>
    </comment>
  </commentList>
</comments>
</file>

<file path=xl/comments5.xml><?xml version="1.0" encoding="utf-8"?>
<comments xmlns="http://schemas.openxmlformats.org/spreadsheetml/2006/main">
  <authors>
    <author>IDEM</author>
    <author>Beason, Steven E</author>
  </authors>
  <commentList>
    <comment ref="J2" authorId="0">
      <text>
        <r>
          <rPr>
            <sz val="9"/>
            <rFont val="Tahoma"/>
            <family val="2"/>
          </rPr>
          <t xml:space="preserve">Information entered in these areas will also show up on other pages and other months.
</t>
        </r>
      </text>
    </comment>
    <comment ref="N4" authorId="0">
      <text>
        <r>
          <rPr>
            <sz val="9"/>
            <rFont val="Tahoma"/>
            <family val="2"/>
          </rPr>
          <t xml:space="preserve">Enter average design flow in mgd.  Current average flow will be compared to this figure and results printed on page 3.
</t>
        </r>
      </text>
    </comment>
    <comment ref="AM9" authorId="1">
      <text>
        <r>
          <rPr>
            <sz val="9"/>
            <rFont val="Tahoma"/>
            <family val="2"/>
          </rPr>
          <t xml:space="preserve">Insert heading for additional parameter if needed.
</t>
        </r>
      </text>
    </comment>
    <comment ref="AH42" authorId="1">
      <text>
        <r>
          <rPr>
            <b/>
            <sz val="11"/>
            <rFont val="Tahoma"/>
            <family val="2"/>
          </rPr>
          <t>GeoMetric Mean
Parameter 51041 1(CV2)</t>
        </r>
        <r>
          <rPr>
            <sz val="9"/>
            <rFont val="Tahoma"/>
            <family val="2"/>
          </rPr>
          <t xml:space="preserve">
</t>
        </r>
      </text>
    </comment>
    <comment ref="AH43" authorId="1">
      <text>
        <r>
          <rPr>
            <b/>
            <sz val="12"/>
            <rFont val="Tahoma"/>
            <family val="2"/>
          </rPr>
          <t xml:space="preserve">Parameter 51041 Y(CV3)
</t>
        </r>
        <r>
          <rPr>
            <sz val="9"/>
            <rFont val="Tahoma"/>
            <family val="2"/>
          </rPr>
          <t xml:space="preserve">
</t>
        </r>
      </text>
    </comment>
    <comment ref="W45" authorId="1">
      <text>
        <r>
          <rPr>
            <b/>
            <sz val="12"/>
            <rFont val="Tahoma"/>
            <family val="2"/>
          </rPr>
          <t>E.Coli Only
Ecoli 10% Rule</t>
        </r>
        <r>
          <rPr>
            <b/>
            <sz val="8"/>
            <rFont val="Tahoma"/>
            <family val="2"/>
          </rPr>
          <t xml:space="preserve">
</t>
        </r>
        <r>
          <rPr>
            <sz val="9"/>
            <rFont val="Tahoma"/>
            <family val="2"/>
          </rPr>
          <t xml:space="preserve">
</t>
        </r>
      </text>
    </comment>
    <comment ref="AH45" authorId="1">
      <text>
        <r>
          <rPr>
            <b/>
            <sz val="12"/>
            <rFont val="Tahoma"/>
            <family val="2"/>
          </rPr>
          <t>Parameter 51041 1(CV3)</t>
        </r>
      </text>
    </comment>
    <comment ref="W46" authorId="1">
      <text>
        <r>
          <rPr>
            <b/>
            <sz val="12"/>
            <rFont val="Tahoma"/>
            <family val="2"/>
          </rPr>
          <t>E.Coli Only
Ecoli 10% Rule</t>
        </r>
        <r>
          <rPr>
            <sz val="9"/>
            <rFont val="Tahoma"/>
            <family val="2"/>
          </rPr>
          <t xml:space="preserve">
</t>
        </r>
      </text>
    </comment>
    <comment ref="AH46" authorId="1">
      <text>
        <r>
          <rPr>
            <b/>
            <sz val="12"/>
            <rFont val="Tahoma"/>
            <family val="2"/>
          </rPr>
          <t>Parameter 51484 Y(CV3)</t>
        </r>
        <r>
          <rPr>
            <sz val="9"/>
            <rFont val="Tahoma"/>
            <family val="2"/>
          </rPr>
          <t xml:space="preserve">
</t>
        </r>
      </text>
    </comment>
    <comment ref="AH47" authorId="1">
      <text>
        <r>
          <rPr>
            <b/>
            <sz val="12"/>
            <rFont val="Tahoma"/>
            <family val="2"/>
          </rPr>
          <t>Parameter 51484 Y(QV2)</t>
        </r>
        <r>
          <rPr>
            <sz val="9"/>
            <rFont val="Tahoma"/>
            <family val="2"/>
          </rPr>
          <t xml:space="preserve">
</t>
        </r>
      </text>
    </comment>
  </commentList>
</comments>
</file>

<file path=xl/comments6.xml><?xml version="1.0" encoding="utf-8"?>
<comments xmlns="http://schemas.openxmlformats.org/spreadsheetml/2006/main">
  <authors>
    <author>IDEM</author>
    <author>Beason, Steven E</author>
  </authors>
  <commentList>
    <comment ref="J2" authorId="0">
      <text>
        <r>
          <rPr>
            <sz val="9"/>
            <rFont val="Tahoma"/>
            <family val="2"/>
          </rPr>
          <t xml:space="preserve">Information entered in these areas will also show up on other pages and other months.
</t>
        </r>
      </text>
    </comment>
    <comment ref="N4" authorId="0">
      <text>
        <r>
          <rPr>
            <sz val="9"/>
            <rFont val="Tahoma"/>
            <family val="2"/>
          </rPr>
          <t xml:space="preserve">Enter average design flow in mgd.  Current average flow will be compared to this figure and results printed on page 3.
</t>
        </r>
      </text>
    </comment>
    <comment ref="AM9" authorId="1">
      <text>
        <r>
          <rPr>
            <sz val="9"/>
            <rFont val="Tahoma"/>
            <family val="2"/>
          </rPr>
          <t xml:space="preserve">Insert heading for additional parameter if needed.
</t>
        </r>
      </text>
    </comment>
    <comment ref="AH41" authorId="1">
      <text>
        <r>
          <rPr>
            <b/>
            <sz val="11"/>
            <rFont val="Tahoma"/>
            <family val="2"/>
          </rPr>
          <t>GeoMetric Mean
Parameter 51041 1(CV2)</t>
        </r>
        <r>
          <rPr>
            <sz val="9"/>
            <rFont val="Tahoma"/>
            <family val="2"/>
          </rPr>
          <t xml:space="preserve">
</t>
        </r>
      </text>
    </comment>
    <comment ref="AH42" authorId="1">
      <text>
        <r>
          <rPr>
            <b/>
            <sz val="12"/>
            <rFont val="Tahoma"/>
            <family val="2"/>
          </rPr>
          <t xml:space="preserve">Parameter 51041 Y(CV3)
</t>
        </r>
        <r>
          <rPr>
            <sz val="9"/>
            <rFont val="Tahoma"/>
            <family val="2"/>
          </rPr>
          <t xml:space="preserve">
</t>
        </r>
      </text>
    </comment>
    <comment ref="W44" authorId="1">
      <text>
        <r>
          <rPr>
            <b/>
            <sz val="12"/>
            <rFont val="Tahoma"/>
            <family val="2"/>
          </rPr>
          <t>E.Coli Only
Ecoli 10% Rule</t>
        </r>
        <r>
          <rPr>
            <b/>
            <sz val="8"/>
            <rFont val="Tahoma"/>
            <family val="2"/>
          </rPr>
          <t xml:space="preserve">
</t>
        </r>
        <r>
          <rPr>
            <sz val="9"/>
            <rFont val="Tahoma"/>
            <family val="2"/>
          </rPr>
          <t xml:space="preserve">
</t>
        </r>
      </text>
    </comment>
    <comment ref="AH44" authorId="1">
      <text>
        <r>
          <rPr>
            <b/>
            <sz val="12"/>
            <rFont val="Tahoma"/>
            <family val="2"/>
          </rPr>
          <t>Parameter 51041 1(CV3)</t>
        </r>
      </text>
    </comment>
    <comment ref="W45" authorId="1">
      <text>
        <r>
          <rPr>
            <b/>
            <sz val="12"/>
            <rFont val="Tahoma"/>
            <family val="2"/>
          </rPr>
          <t>E.Coli Only
Ecoli 10% Rule</t>
        </r>
        <r>
          <rPr>
            <sz val="9"/>
            <rFont val="Tahoma"/>
            <family val="2"/>
          </rPr>
          <t xml:space="preserve">
</t>
        </r>
      </text>
    </comment>
    <comment ref="AH45" authorId="1">
      <text>
        <r>
          <rPr>
            <b/>
            <sz val="12"/>
            <rFont val="Tahoma"/>
            <family val="2"/>
          </rPr>
          <t>Parameter 51484 Y(CV3)</t>
        </r>
        <r>
          <rPr>
            <sz val="9"/>
            <rFont val="Tahoma"/>
            <family val="2"/>
          </rPr>
          <t xml:space="preserve">
</t>
        </r>
      </text>
    </comment>
    <comment ref="AH46" authorId="1">
      <text>
        <r>
          <rPr>
            <b/>
            <sz val="12"/>
            <rFont val="Tahoma"/>
            <family val="2"/>
          </rPr>
          <t>Parameter 51484 Y(QV2)</t>
        </r>
        <r>
          <rPr>
            <sz val="9"/>
            <rFont val="Tahoma"/>
            <family val="2"/>
          </rPr>
          <t xml:space="preserve">
</t>
        </r>
      </text>
    </comment>
  </commentList>
</comments>
</file>

<file path=xl/comments7.xml><?xml version="1.0" encoding="utf-8"?>
<comments xmlns="http://schemas.openxmlformats.org/spreadsheetml/2006/main">
  <authors>
    <author>IDEM</author>
    <author>Beason, Steven E</author>
  </authors>
  <commentList>
    <comment ref="J2" authorId="0">
      <text>
        <r>
          <rPr>
            <sz val="9"/>
            <rFont val="Tahoma"/>
            <family val="2"/>
          </rPr>
          <t xml:space="preserve">Information entered in these areas will also show up on other pages and other months.
</t>
        </r>
      </text>
    </comment>
    <comment ref="N4" authorId="0">
      <text>
        <r>
          <rPr>
            <sz val="9"/>
            <rFont val="Tahoma"/>
            <family val="2"/>
          </rPr>
          <t xml:space="preserve">Enter average design flow in mgd.  Current average flow will be compared to this figure and results printed on page 3.
</t>
        </r>
      </text>
    </comment>
    <comment ref="AM9" authorId="1">
      <text>
        <r>
          <rPr>
            <sz val="9"/>
            <rFont val="Tahoma"/>
            <family val="2"/>
          </rPr>
          <t xml:space="preserve">Insert heading for additional parameter if needed.
</t>
        </r>
      </text>
    </comment>
    <comment ref="AH42" authorId="1">
      <text>
        <r>
          <rPr>
            <b/>
            <sz val="11"/>
            <rFont val="Tahoma"/>
            <family val="2"/>
          </rPr>
          <t>GeoMetric Mean
Parameter 51041 1(CV2)</t>
        </r>
        <r>
          <rPr>
            <sz val="9"/>
            <rFont val="Tahoma"/>
            <family val="2"/>
          </rPr>
          <t xml:space="preserve">
</t>
        </r>
      </text>
    </comment>
    <comment ref="AH43" authorId="1">
      <text>
        <r>
          <rPr>
            <b/>
            <sz val="12"/>
            <rFont val="Tahoma"/>
            <family val="2"/>
          </rPr>
          <t xml:space="preserve">Parameter 51041 Y(CV3)
</t>
        </r>
        <r>
          <rPr>
            <sz val="9"/>
            <rFont val="Tahoma"/>
            <family val="2"/>
          </rPr>
          <t xml:space="preserve">
</t>
        </r>
      </text>
    </comment>
    <comment ref="W45" authorId="1">
      <text>
        <r>
          <rPr>
            <b/>
            <sz val="12"/>
            <rFont val="Tahoma"/>
            <family val="2"/>
          </rPr>
          <t>E.Coli Only
Ecoli 10% Rule</t>
        </r>
        <r>
          <rPr>
            <b/>
            <sz val="8"/>
            <rFont val="Tahoma"/>
            <family val="2"/>
          </rPr>
          <t xml:space="preserve">
</t>
        </r>
        <r>
          <rPr>
            <sz val="9"/>
            <rFont val="Tahoma"/>
            <family val="2"/>
          </rPr>
          <t xml:space="preserve">
</t>
        </r>
      </text>
    </comment>
    <comment ref="AH45" authorId="1">
      <text>
        <r>
          <rPr>
            <b/>
            <sz val="12"/>
            <rFont val="Tahoma"/>
            <family val="2"/>
          </rPr>
          <t>Parameter 51041 1(CV3)</t>
        </r>
      </text>
    </comment>
    <comment ref="W46" authorId="1">
      <text>
        <r>
          <rPr>
            <b/>
            <sz val="12"/>
            <rFont val="Tahoma"/>
            <family val="2"/>
          </rPr>
          <t>E.Coli Only
Ecoli 10% Rule</t>
        </r>
        <r>
          <rPr>
            <sz val="9"/>
            <rFont val="Tahoma"/>
            <family val="2"/>
          </rPr>
          <t xml:space="preserve">
</t>
        </r>
      </text>
    </comment>
    <comment ref="AH46" authorId="1">
      <text>
        <r>
          <rPr>
            <b/>
            <sz val="12"/>
            <rFont val="Tahoma"/>
            <family val="2"/>
          </rPr>
          <t>Parameter 51484 Y(CV3)</t>
        </r>
        <r>
          <rPr>
            <sz val="9"/>
            <rFont val="Tahoma"/>
            <family val="2"/>
          </rPr>
          <t xml:space="preserve">
</t>
        </r>
      </text>
    </comment>
    <comment ref="AH47" authorId="1">
      <text>
        <r>
          <rPr>
            <b/>
            <sz val="12"/>
            <rFont val="Tahoma"/>
            <family val="2"/>
          </rPr>
          <t>Parameter 51484 Y(QV2)</t>
        </r>
        <r>
          <rPr>
            <sz val="9"/>
            <rFont val="Tahoma"/>
            <family val="2"/>
          </rPr>
          <t xml:space="preserve">
</t>
        </r>
      </text>
    </comment>
  </commentList>
</comments>
</file>

<file path=xl/comments8.xml><?xml version="1.0" encoding="utf-8"?>
<comments xmlns="http://schemas.openxmlformats.org/spreadsheetml/2006/main">
  <authors>
    <author>IDEM</author>
    <author>Beason, Steven E</author>
  </authors>
  <commentList>
    <comment ref="J2" authorId="0">
      <text>
        <r>
          <rPr>
            <sz val="9"/>
            <rFont val="Tahoma"/>
            <family val="2"/>
          </rPr>
          <t xml:space="preserve">Information entered in these areas will also show up on other pages and other months.
</t>
        </r>
      </text>
    </comment>
    <comment ref="N4" authorId="0">
      <text>
        <r>
          <rPr>
            <sz val="9"/>
            <rFont val="Tahoma"/>
            <family val="2"/>
          </rPr>
          <t xml:space="preserve">Enter average design flow in mgd.  Current average flow will be compared to this figure and results printed on page 3.
</t>
        </r>
      </text>
    </comment>
    <comment ref="AM9" authorId="1">
      <text>
        <r>
          <rPr>
            <sz val="9"/>
            <rFont val="Tahoma"/>
            <family val="2"/>
          </rPr>
          <t xml:space="preserve">Insert heading for additional parameter if needed.
</t>
        </r>
      </text>
    </comment>
    <comment ref="AH41" authorId="1">
      <text>
        <r>
          <rPr>
            <b/>
            <sz val="11"/>
            <rFont val="Tahoma"/>
            <family val="2"/>
          </rPr>
          <t>GeoMetric Mean
Parameter 51041 1(CV2)</t>
        </r>
        <r>
          <rPr>
            <sz val="9"/>
            <rFont val="Tahoma"/>
            <family val="2"/>
          </rPr>
          <t xml:space="preserve">
</t>
        </r>
      </text>
    </comment>
    <comment ref="AH42" authorId="1">
      <text>
        <r>
          <rPr>
            <b/>
            <sz val="12"/>
            <rFont val="Tahoma"/>
            <family val="2"/>
          </rPr>
          <t xml:space="preserve">Parameter 51041 Y(CV3)
</t>
        </r>
        <r>
          <rPr>
            <sz val="9"/>
            <rFont val="Tahoma"/>
            <family val="2"/>
          </rPr>
          <t xml:space="preserve">
</t>
        </r>
      </text>
    </comment>
    <comment ref="W44" authorId="1">
      <text>
        <r>
          <rPr>
            <b/>
            <sz val="12"/>
            <rFont val="Tahoma"/>
            <family val="2"/>
          </rPr>
          <t>E.Coli Only
Ecoli 10% Rule</t>
        </r>
        <r>
          <rPr>
            <b/>
            <sz val="8"/>
            <rFont val="Tahoma"/>
            <family val="2"/>
          </rPr>
          <t xml:space="preserve">
</t>
        </r>
        <r>
          <rPr>
            <sz val="9"/>
            <rFont val="Tahoma"/>
            <family val="2"/>
          </rPr>
          <t xml:space="preserve">
</t>
        </r>
      </text>
    </comment>
    <comment ref="AH44" authorId="1">
      <text>
        <r>
          <rPr>
            <b/>
            <sz val="12"/>
            <rFont val="Tahoma"/>
            <family val="2"/>
          </rPr>
          <t>Parameter 51041 1(CV3)</t>
        </r>
      </text>
    </comment>
    <comment ref="W45" authorId="1">
      <text>
        <r>
          <rPr>
            <b/>
            <sz val="12"/>
            <rFont val="Tahoma"/>
            <family val="2"/>
          </rPr>
          <t>E.Coli Only
Ecoli 10% Rule</t>
        </r>
        <r>
          <rPr>
            <sz val="9"/>
            <rFont val="Tahoma"/>
            <family val="2"/>
          </rPr>
          <t xml:space="preserve">
</t>
        </r>
      </text>
    </comment>
    <comment ref="AH45" authorId="1">
      <text>
        <r>
          <rPr>
            <b/>
            <sz val="12"/>
            <rFont val="Tahoma"/>
            <family val="2"/>
          </rPr>
          <t>Parameter 51484 Y(CV3)</t>
        </r>
        <r>
          <rPr>
            <sz val="9"/>
            <rFont val="Tahoma"/>
            <family val="2"/>
          </rPr>
          <t xml:space="preserve">
</t>
        </r>
      </text>
    </comment>
    <comment ref="AH46" authorId="1">
      <text>
        <r>
          <rPr>
            <b/>
            <sz val="12"/>
            <rFont val="Tahoma"/>
            <family val="2"/>
          </rPr>
          <t>Parameter 51484 Y(QV2)</t>
        </r>
        <r>
          <rPr>
            <sz val="9"/>
            <rFont val="Tahoma"/>
            <family val="2"/>
          </rPr>
          <t xml:space="preserve">
</t>
        </r>
      </text>
    </comment>
  </commentList>
</comments>
</file>

<file path=xl/comments9.xml><?xml version="1.0" encoding="utf-8"?>
<comments xmlns="http://schemas.openxmlformats.org/spreadsheetml/2006/main">
  <authors>
    <author>IDEM</author>
    <author>Beason, Steven E</author>
  </authors>
  <commentList>
    <comment ref="J2" authorId="0">
      <text>
        <r>
          <rPr>
            <sz val="9"/>
            <rFont val="Tahoma"/>
            <family val="2"/>
          </rPr>
          <t xml:space="preserve">Information entered in these areas will also show up on other pages and other months.
</t>
        </r>
      </text>
    </comment>
    <comment ref="N4" authorId="0">
      <text>
        <r>
          <rPr>
            <sz val="9"/>
            <rFont val="Tahoma"/>
            <family val="2"/>
          </rPr>
          <t xml:space="preserve">Enter average design flow in mgd.  Current average flow will be compared to this figure and results printed on page 3.
</t>
        </r>
      </text>
    </comment>
    <comment ref="AM9" authorId="1">
      <text>
        <r>
          <rPr>
            <sz val="9"/>
            <rFont val="Tahoma"/>
            <family val="2"/>
          </rPr>
          <t xml:space="preserve">Insert heading for additional parameter if needed.
</t>
        </r>
      </text>
    </comment>
    <comment ref="AH42" authorId="1">
      <text>
        <r>
          <rPr>
            <b/>
            <sz val="11"/>
            <rFont val="Tahoma"/>
            <family val="2"/>
          </rPr>
          <t>GeoMetric Mean
Parameter 51041 1(CV2)</t>
        </r>
        <r>
          <rPr>
            <sz val="9"/>
            <rFont val="Tahoma"/>
            <family val="2"/>
          </rPr>
          <t xml:space="preserve">
</t>
        </r>
      </text>
    </comment>
    <comment ref="AH43" authorId="1">
      <text>
        <r>
          <rPr>
            <b/>
            <sz val="12"/>
            <rFont val="Tahoma"/>
            <family val="2"/>
          </rPr>
          <t xml:space="preserve">Parameter 51041 Y(CV3)
</t>
        </r>
        <r>
          <rPr>
            <sz val="9"/>
            <rFont val="Tahoma"/>
            <family val="2"/>
          </rPr>
          <t xml:space="preserve">
</t>
        </r>
      </text>
    </comment>
    <comment ref="W45" authorId="1">
      <text>
        <r>
          <rPr>
            <b/>
            <sz val="12"/>
            <rFont val="Tahoma"/>
            <family val="2"/>
          </rPr>
          <t>E.Coli Only
Ecoli 10% Rule</t>
        </r>
        <r>
          <rPr>
            <b/>
            <sz val="8"/>
            <rFont val="Tahoma"/>
            <family val="2"/>
          </rPr>
          <t xml:space="preserve">
</t>
        </r>
        <r>
          <rPr>
            <sz val="9"/>
            <rFont val="Tahoma"/>
            <family val="2"/>
          </rPr>
          <t xml:space="preserve">
</t>
        </r>
      </text>
    </comment>
    <comment ref="AH45" authorId="1">
      <text>
        <r>
          <rPr>
            <b/>
            <sz val="12"/>
            <rFont val="Tahoma"/>
            <family val="2"/>
          </rPr>
          <t>Parameter 51041 1(CV3)</t>
        </r>
      </text>
    </comment>
    <comment ref="W46" authorId="1">
      <text>
        <r>
          <rPr>
            <b/>
            <sz val="12"/>
            <rFont val="Tahoma"/>
            <family val="2"/>
          </rPr>
          <t>E.Coli Only
Ecoli 10% Rule</t>
        </r>
        <r>
          <rPr>
            <sz val="9"/>
            <rFont val="Tahoma"/>
            <family val="2"/>
          </rPr>
          <t xml:space="preserve">
</t>
        </r>
      </text>
    </comment>
    <comment ref="AH46" authorId="1">
      <text>
        <r>
          <rPr>
            <b/>
            <sz val="12"/>
            <rFont val="Tahoma"/>
            <family val="2"/>
          </rPr>
          <t>Parameter 51484 Y(CV3)</t>
        </r>
        <r>
          <rPr>
            <sz val="9"/>
            <rFont val="Tahoma"/>
            <family val="2"/>
          </rPr>
          <t xml:space="preserve">
</t>
        </r>
      </text>
    </comment>
    <comment ref="AH47" authorId="1">
      <text>
        <r>
          <rPr>
            <b/>
            <sz val="12"/>
            <rFont val="Tahoma"/>
            <family val="2"/>
          </rPr>
          <t>Parameter 51484 Y(QV2)</t>
        </r>
        <r>
          <rPr>
            <sz val="9"/>
            <rFont val="Tahoma"/>
            <family val="2"/>
          </rPr>
          <t xml:space="preserve">
</t>
        </r>
      </text>
    </comment>
  </commentList>
</comments>
</file>

<file path=xl/sharedStrings.xml><?xml version="1.0" encoding="utf-8"?>
<sst xmlns="http://schemas.openxmlformats.org/spreadsheetml/2006/main" count="1270" uniqueCount="197">
  <si>
    <t>Name of Facility</t>
  </si>
  <si>
    <t>Permit Number</t>
  </si>
  <si>
    <t>For Month Of:</t>
  </si>
  <si>
    <t>Year</t>
  </si>
  <si>
    <t>Certificate Number</t>
  </si>
  <si>
    <t>RAW SEWAGE</t>
  </si>
  <si>
    <t xml:space="preserve"> </t>
  </si>
  <si>
    <t>AERATION</t>
  </si>
  <si>
    <t>FINAL EFFLUENT</t>
  </si>
  <si>
    <t>Day Of Month</t>
  </si>
  <si>
    <t>Day of Week</t>
  </si>
  <si>
    <t>CBOD5 - mg/l</t>
  </si>
  <si>
    <t>Ammonia - mg/l</t>
  </si>
  <si>
    <t>Temperature - F</t>
  </si>
  <si>
    <t>CBOD5 - lbs</t>
  </si>
  <si>
    <t>Average</t>
  </si>
  <si>
    <t>Maximum</t>
  </si>
  <si>
    <t>Minimum</t>
  </si>
  <si>
    <t>No. of Data</t>
  </si>
  <si>
    <t>MONTHLY REMOVAL SUMMARY</t>
  </si>
  <si>
    <t>Percent Removal</t>
  </si>
  <si>
    <t>BOD5</t>
  </si>
  <si>
    <t>S.S.</t>
  </si>
  <si>
    <t>Ammonia</t>
  </si>
  <si>
    <t>Phosphorus</t>
  </si>
  <si>
    <t>Primary Treatment</t>
  </si>
  <si>
    <t>May</t>
  </si>
  <si>
    <t>Data</t>
  </si>
  <si>
    <t>BOD</t>
  </si>
  <si>
    <t>Flow</t>
  </si>
  <si>
    <t>Avg</t>
  </si>
  <si>
    <t>Max</t>
  </si>
  <si>
    <t>Min</t>
  </si>
  <si>
    <t>pH</t>
  </si>
  <si>
    <t>E. Coli (hidden)</t>
  </si>
  <si>
    <t>PERCENT REMOVAL SUMMARY</t>
  </si>
  <si>
    <t>Annual Summation of Monthly Reports of Operation</t>
  </si>
  <si>
    <t>Totals</t>
  </si>
  <si>
    <t xml:space="preserve"> mgd</t>
  </si>
  <si>
    <t>Telephone Number</t>
  </si>
  <si>
    <t>Expiration Date</t>
  </si>
  <si>
    <t>Class</t>
  </si>
  <si>
    <t>V</t>
  </si>
  <si>
    <t>Plant Design Flow</t>
  </si>
  <si>
    <t>Certified Operator:  Name</t>
  </si>
  <si>
    <t>Annual Average Flow</t>
  </si>
  <si>
    <t>Chris A. Operator</t>
  </si>
  <si>
    <t>Month</t>
  </si>
  <si>
    <t>Effluent Flow Rate (MGD)</t>
  </si>
  <si>
    <t>Estimated Annual Totals (Average X 365)</t>
  </si>
  <si>
    <t>555/555-5555</t>
  </si>
  <si>
    <t>Capacity Used</t>
  </si>
  <si>
    <t>Influent Flow Rate 
(if metered) MGD</t>
  </si>
  <si>
    <t>I certify under penalty of law that this document and all attachments were prepared under my direction or supervision in accordance with a system designed to assure that qualified personnel properly gather and evaluate the information submitted. Based on my inquiry of the persons who manage the system, or those persons directly responsible for gathering the information, the information submitted is, to the best of my knowledge and belief, true, accurate, and complete. I am aware that there are significant penalties for submitting false information, including the possibility of fine and imprisonment for knowing violations.</t>
  </si>
  <si>
    <r>
      <t xml:space="preserve">Date </t>
    </r>
    <r>
      <rPr>
        <i/>
        <sz val="9"/>
        <rFont val="Arial Narrow"/>
        <family val="2"/>
      </rPr>
      <t>(month, day, year)</t>
    </r>
  </si>
  <si>
    <t>Signature of principal executive officer or authorized agent</t>
  </si>
  <si>
    <t>Prepared by or under the direction of (Certified Operator):</t>
  </si>
  <si>
    <t>(or attested by NetDMR subscriber agreement)</t>
  </si>
  <si>
    <t>MONTHLY REPORT OF OPERATION</t>
  </si>
  <si>
    <t>wwtp@city.org</t>
  </si>
  <si>
    <t>Ecoli</t>
  </si>
  <si>
    <t>Jan</t>
  </si>
  <si>
    <t>Feb</t>
  </si>
  <si>
    <t>Mar</t>
  </si>
  <si>
    <t>Apr</t>
  </si>
  <si>
    <t>Jun</t>
  </si>
  <si>
    <t>Jul</t>
  </si>
  <si>
    <t>Aug</t>
  </si>
  <si>
    <t>Sep</t>
  </si>
  <si>
    <t>Oct</t>
  </si>
  <si>
    <t>Nov</t>
  </si>
  <si>
    <t>Dec</t>
  </si>
  <si>
    <t>Total Num</t>
  </si>
  <si>
    <t>Num &gt; 235</t>
  </si>
  <si>
    <t>&lt;10</t>
  </si>
  <si>
    <t>10-20</t>
  </si>
  <si>
    <t>20-30</t>
  </si>
  <si>
    <t>30, 31</t>
  </si>
  <si>
    <t>Case</t>
  </si>
  <si>
    <t>Num&gt; 235</t>
  </si>
  <si>
    <t>Formula</t>
  </si>
  <si>
    <t>&lt; 10</t>
  </si>
  <si>
    <t>----</t>
  </si>
  <si>
    <t>10 - 19</t>
  </si>
  <si>
    <t>&gt;=1</t>
  </si>
  <si>
    <t>20 - 29</t>
  </si>
  <si>
    <t>&gt;=2</t>
  </si>
  <si>
    <t>&gt;=3</t>
  </si>
  <si>
    <t># of Data</t>
  </si>
  <si>
    <t>Daily Max</t>
  </si>
  <si>
    <t>IDEM Office of Water Quality                                                                                                                  Ecoli 10% Worksheet</t>
  </si>
  <si>
    <t>.</t>
  </si>
  <si>
    <t>Day of Month</t>
  </si>
  <si>
    <t>Example</t>
  </si>
  <si>
    <t>NetDMR Paramter</t>
  </si>
  <si>
    <t>51041 1(CV2)</t>
  </si>
  <si>
    <t>GeoMean</t>
  </si>
  <si>
    <t>51041 1(CV3)</t>
  </si>
  <si>
    <t>51041 Y(CV3)</t>
  </si>
  <si>
    <t>Maxinium Daily Sample Result</t>
  </si>
  <si>
    <t>51484 Y(QV2)</t>
  </si>
  <si>
    <t>Total Days Sampled</t>
  </si>
  <si>
    <t>51484 Y(CV3)</t>
  </si>
  <si>
    <t># of Days above 235</t>
  </si>
  <si>
    <t>Num &gt; 234</t>
  </si>
  <si>
    <t>Precip. - Inches</t>
  </si>
  <si>
    <t>At Plant Site
("x" if occurred)</t>
  </si>
  <si>
    <t>Collection System 
("x" if occurred)</t>
  </si>
  <si>
    <t>General Information</t>
  </si>
  <si>
    <t>TSS (mg/l)</t>
  </si>
  <si>
    <t>TSS (lbs)</t>
  </si>
  <si>
    <t>Phosphorus (mg/l)</t>
  </si>
  <si>
    <t>30 Minute Settling</t>
  </si>
  <si>
    <t>MLSS</t>
  </si>
  <si>
    <t>Sludge Vol. Index (SVI) - ml/gm</t>
  </si>
  <si>
    <t>D.O.</t>
  </si>
  <si>
    <t>WAS Gal.</t>
  </si>
  <si>
    <t>CBOD (mg/l)</t>
  </si>
  <si>
    <t>CBOD (lbs)</t>
  </si>
  <si>
    <t>D.O. (mg/l)</t>
  </si>
  <si>
    <t>Residual Chlorine (mg/l) - Contact</t>
  </si>
  <si>
    <t>Residual Chlorine (mg/l) - Final</t>
  </si>
  <si>
    <t>E. Coli  
colony/100 ml</t>
  </si>
  <si>
    <t>Ammonia (mg/l)</t>
  </si>
  <si>
    <t>Enter Comments Below:</t>
  </si>
  <si>
    <t>PACKAGE TYPE WASTEWATER</t>
  </si>
  <si>
    <t>TREATMENT PLANTS LESS THAN 0.05 MGD</t>
  </si>
  <si>
    <t>MONTHLY REPORT OF OPERATION 
PACKAGE TYPE WASTEWATER
TREATMENT PLANTS LESS THAN 0.05 MGD</t>
  </si>
  <si>
    <t>January</t>
  </si>
  <si>
    <t xml:space="preserve">Man Hours 
</t>
  </si>
  <si>
    <t>E-mail address:</t>
  </si>
  <si>
    <t>TSS</t>
  </si>
  <si>
    <t>TRC</t>
  </si>
  <si>
    <t>E.Coli</t>
  </si>
  <si>
    <t>PH</t>
  </si>
  <si>
    <t xml:space="preserve">D.O. </t>
  </si>
  <si>
    <t>Feburary</t>
  </si>
  <si>
    <t>March</t>
  </si>
  <si>
    <t>April</t>
  </si>
  <si>
    <t>June</t>
  </si>
  <si>
    <t>July</t>
  </si>
  <si>
    <t>August</t>
  </si>
  <si>
    <t>September</t>
  </si>
  <si>
    <t>October</t>
  </si>
  <si>
    <t>November</t>
  </si>
  <si>
    <t>December</t>
  </si>
  <si>
    <t>Fill in December's effluent data on page 2 as necessary for correct weekly average calculations.</t>
  </si>
  <si>
    <t>page 2 of 2</t>
  </si>
  <si>
    <t>Page 1 of 2</t>
  </si>
  <si>
    <t>Page 2 of 2</t>
  </si>
  <si>
    <t>Page of 2 of 2</t>
  </si>
  <si>
    <t>Total Monthly Flow</t>
  </si>
  <si>
    <t>mg</t>
  </si>
  <si>
    <t>Percent Capacity                                                                                                                                                                                                                                                                                                                                                                                                                                                                                                                    (average flow / design)</t>
  </si>
  <si>
    <t>Sludge Hauled Off Site (Gal):</t>
  </si>
  <si>
    <t>Bypasses/ Overflows</t>
  </si>
  <si>
    <t>Exampleville</t>
  </si>
  <si>
    <t>IN0000000</t>
  </si>
  <si>
    <t>NetDMR NODI Codes - Indiana</t>
  </si>
  <si>
    <t>NODI Code</t>
  </si>
  <si>
    <t>Description</t>
  </si>
  <si>
    <t>Places Permit in Noncompliance Status</t>
  </si>
  <si>
    <t>YES</t>
  </si>
  <si>
    <t>NO</t>
  </si>
  <si>
    <t>Conditional Monitoring - Not Required This Period</t>
  </si>
  <si>
    <t>C</t>
  </si>
  <si>
    <t>No Discharge</t>
  </si>
  <si>
    <t>E</t>
  </si>
  <si>
    <t>N</t>
  </si>
  <si>
    <t>Not Constructed</t>
  </si>
  <si>
    <t>Once Completed, this form should be converted to a pdf document, named appropriately and attached to the corresponding netDMR for submittal.</t>
  </si>
  <si>
    <r>
      <t xml:space="preserve">Below is a list of </t>
    </r>
    <r>
      <rPr>
        <b/>
        <sz val="14"/>
        <rFont val="Arial"/>
        <family val="2"/>
      </rPr>
      <t>No Discharge Indicator</t>
    </r>
    <r>
      <rPr>
        <sz val="14"/>
        <rFont val="Arial"/>
        <family val="2"/>
      </rPr>
      <t xml:space="preserve"> (NODI) codes that should be used to report missing measurement data on the netDMR if there is no measurement data for a parameter/outfall for an entire monitoring period.  For the majority of permits/outfalls/parameters this should be rare.  In order to maintain NPDES data integrity, reduce confusion, and prevent false violations, </t>
    </r>
    <r>
      <rPr>
        <u val="single"/>
        <sz val="14"/>
        <rFont val="Arial"/>
        <family val="2"/>
      </rPr>
      <t xml:space="preserve">IDEM recommends that the permittee uses the codes in </t>
    </r>
    <r>
      <rPr>
        <b/>
        <u val="single"/>
        <sz val="14"/>
        <rFont val="Arial"/>
        <family val="2"/>
      </rPr>
      <t>bold</t>
    </r>
    <r>
      <rPr>
        <u val="single"/>
        <sz val="14"/>
        <rFont val="Arial"/>
        <family val="2"/>
      </rPr>
      <t xml:space="preserve"> type and highlighted yellow on an Indiana NPDES netDMR </t>
    </r>
    <r>
      <rPr>
        <sz val="14"/>
        <rFont val="Arial"/>
        <family val="2"/>
      </rPr>
      <t>to help explain why there is no measurement data for a parameter (or an entire outfall) for an entire monitoring period (i.e., month).  Also, the table indicates if the code results in a non-receipt permit violation.  Except for the use of NODI code “C” (no discharge for entire monitoring period - for that outfall), the use of a NODI code should be explained in the NetDMR “Comments” field.</t>
    </r>
  </si>
  <si>
    <t>Operation Shutdown</t>
  </si>
  <si>
    <t>Special Report Attached</t>
  </si>
  <si>
    <t>No Influent</t>
  </si>
  <si>
    <t>A</t>
  </si>
  <si>
    <t>General Permit Exemption</t>
  </si>
  <si>
    <t>B</t>
  </si>
  <si>
    <t>Below Detection Limit/No Detection</t>
  </si>
  <si>
    <t xml:space="preserve">Failed to Sample/Required Analysis Not Conducted </t>
  </si>
  <si>
    <t>F</t>
  </si>
  <si>
    <t>Insufficient Flow for Sampling</t>
  </si>
  <si>
    <t>I</t>
  </si>
  <si>
    <t>Land Applied</t>
  </si>
  <si>
    <t>P</t>
  </si>
  <si>
    <t>Laboratory Error or  Invalid Test</t>
  </si>
  <si>
    <t>Q</t>
  </si>
  <si>
    <t>Not Quantifiable</t>
  </si>
  <si>
    <t>T</t>
  </si>
  <si>
    <t>Environmental Conditions - Monitoring Not Possible</t>
  </si>
  <si>
    <t>W</t>
  </si>
  <si>
    <t>Dry Lysimeter / Well</t>
  </si>
  <si>
    <t>unknown</t>
  </si>
  <si>
    <t>Z</t>
  </si>
  <si>
    <t>COVID19 valid Mar-Aug 2020 monitoring</t>
  </si>
  <si>
    <t>Note: Use of any NODI code other than the ones highlighted above will require permission from the IDEM Compliance Data Section.</t>
  </si>
  <si>
    <t>State Form 53344 (R4 / 4-24)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</si>
</sst>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
  </numFmts>
  <fonts count="43">
    <font>
      <sz val="10"/>
      <name val="Arial"/>
      <family val="2"/>
    </font>
    <font>
      <b/>
      <sz val="12"/>
      <name val="Arial"/>
      <family val="2"/>
    </font>
    <font>
      <sz val="12"/>
      <name val="Arial"/>
      <family val="2"/>
    </font>
    <font>
      <sz val="6"/>
      <name val="Arial"/>
      <family val="2"/>
    </font>
    <font>
      <u val="single"/>
      <sz val="8"/>
      <name val="Arial"/>
      <family val="2"/>
    </font>
    <font>
      <u val="single"/>
      <sz val="10"/>
      <name val="Arial"/>
      <family val="2"/>
    </font>
    <font>
      <sz val="8"/>
      <name val="Arial"/>
      <family val="2"/>
    </font>
    <font>
      <b/>
      <sz val="10"/>
      <name val="Arial"/>
      <family val="2"/>
    </font>
    <font>
      <sz val="9"/>
      <name val="Arial"/>
      <family val="2"/>
    </font>
    <font>
      <b/>
      <sz val="8"/>
      <name val="Arial"/>
      <family val="2"/>
    </font>
    <font>
      <sz val="7"/>
      <name val="Arial"/>
      <family val="2"/>
    </font>
    <font>
      <b/>
      <sz val="9"/>
      <name val="Arial"/>
      <family val="2"/>
    </font>
    <font>
      <sz val="9"/>
      <name val="Tahoma"/>
      <family val="2"/>
    </font>
    <font>
      <b/>
      <sz val="18"/>
      <name val="Arial"/>
      <family val="2"/>
    </font>
    <font>
      <sz val="18"/>
      <name val="Arial"/>
      <family val="2"/>
    </font>
    <font>
      <sz val="9"/>
      <name val="Arial Narrow"/>
      <family val="2"/>
    </font>
    <font>
      <i/>
      <sz val="9"/>
      <name val="Arial Narrow"/>
      <family val="2"/>
    </font>
    <font>
      <b/>
      <sz val="11"/>
      <name val="Arial"/>
      <family val="2"/>
    </font>
    <font>
      <b/>
      <sz val="12"/>
      <name val="Tahoma"/>
      <family val="2"/>
    </font>
    <font>
      <b/>
      <sz val="8"/>
      <name val="Tahoma"/>
      <family val="2"/>
    </font>
    <font>
      <b/>
      <sz val="11"/>
      <name val="Tahoma"/>
      <family val="2"/>
    </font>
    <font>
      <b/>
      <sz val="12"/>
      <color indexed="9"/>
      <name val="Arial"/>
      <family val="2"/>
    </font>
    <font>
      <sz val="11"/>
      <name val="Arial"/>
      <family val="2"/>
    </font>
    <font>
      <sz val="11"/>
      <name val="Arial Narrow"/>
      <family val="2"/>
    </font>
    <font>
      <sz val="12"/>
      <name val="Arial Narrow"/>
      <family val="2"/>
    </font>
    <font>
      <b/>
      <sz val="16"/>
      <name val="Arial"/>
      <family val="2"/>
    </font>
    <font>
      <sz val="16"/>
      <name val="Arial"/>
      <family val="2"/>
    </font>
    <font>
      <b/>
      <u val="single"/>
      <sz val="16"/>
      <name val="Arial"/>
      <family val="2"/>
    </font>
    <font>
      <sz val="14"/>
      <name val="Arial"/>
      <family val="2"/>
    </font>
    <font>
      <b/>
      <sz val="14"/>
      <name val="Arial"/>
      <family val="2"/>
    </font>
    <font>
      <u val="single"/>
      <sz val="14"/>
      <name val="Arial"/>
      <family val="2"/>
    </font>
    <font>
      <b/>
      <u val="single"/>
      <sz val="14"/>
      <name val="Arial"/>
      <family val="2"/>
    </font>
    <font>
      <b/>
      <sz val="11"/>
      <color theme="0"/>
      <name val="Calibri"/>
      <family val="2"/>
      <scheme val="minor"/>
    </font>
    <font>
      <b/>
      <sz val="11"/>
      <color theme="1"/>
      <name val="Calibri"/>
      <family val="2"/>
      <scheme val="minor"/>
    </font>
    <font>
      <b/>
      <sz val="8"/>
      <color theme="0"/>
      <name val="Calibri"/>
      <family val="2"/>
      <scheme val="minor"/>
    </font>
    <font>
      <b/>
      <u val="single"/>
      <sz val="11"/>
      <color theme="1"/>
      <name val="Calibri"/>
      <family val="2"/>
    </font>
    <font>
      <b/>
      <sz val="11"/>
      <color theme="1"/>
      <name val="Calibri"/>
      <family val="2"/>
    </font>
    <font>
      <sz val="11"/>
      <color theme="1"/>
      <name val="Calibri"/>
      <family val="2"/>
    </font>
    <font>
      <b/>
      <i/>
      <sz val="11"/>
      <color theme="1"/>
      <name val="Calibri"/>
      <family val="2"/>
    </font>
    <font>
      <u val="single"/>
      <sz val="11"/>
      <color theme="1"/>
      <name val="Calibri"/>
      <family val="2"/>
    </font>
    <font>
      <sz val="10"/>
      <color theme="1"/>
      <name val="Arial"/>
      <family val="2"/>
      <scheme val="minor"/>
    </font>
    <font>
      <i/>
      <sz val="11"/>
      <color theme="1"/>
      <name val="Calibri"/>
      <family val="2"/>
    </font>
    <font>
      <i/>
      <u val="single"/>
      <sz val="11"/>
      <color theme="1"/>
      <name val="Calibri"/>
      <family val="2"/>
    </font>
  </fonts>
  <fills count="18">
    <fill>
      <patternFill/>
    </fill>
    <fill>
      <patternFill patternType="gray125"/>
    </fill>
    <fill>
      <patternFill patternType="solid">
        <fgColor rgb="FFA5A5A5"/>
        <bgColor indexed="64"/>
      </patternFill>
    </fill>
    <fill>
      <patternFill patternType="solid">
        <fgColor indexed="9"/>
        <bgColor indexed="64"/>
      </patternFill>
    </fill>
    <fill>
      <patternFill patternType="solid">
        <fgColor rgb="FFFFFFCC"/>
        <bgColor indexed="64"/>
      </patternFill>
    </fill>
    <fill>
      <patternFill patternType="solid">
        <fgColor theme="7" tint="0.5999900102615356"/>
        <bgColor indexed="64"/>
      </patternFill>
    </fill>
    <fill>
      <patternFill patternType="solid">
        <fgColor theme="7" tint="0.7999799847602844"/>
        <bgColor indexed="64"/>
      </patternFill>
    </fill>
    <fill>
      <patternFill patternType="solid">
        <fgColor theme="7" tint="0.5999600291252136"/>
        <bgColor indexed="64"/>
      </patternFill>
    </fill>
    <fill>
      <patternFill patternType="solid">
        <fgColor rgb="FFFFC000"/>
        <bgColor indexed="64"/>
      </patternFill>
    </fill>
    <fill>
      <patternFill patternType="solid">
        <fgColor indexed="23"/>
        <bgColor indexed="64"/>
      </patternFill>
    </fill>
    <fill>
      <patternFill patternType="solid">
        <fgColor theme="0" tint="-0.3499799966812134"/>
        <bgColor indexed="64"/>
      </patternFill>
    </fill>
    <fill>
      <patternFill patternType="solid">
        <fgColor indexed="26"/>
        <bgColor indexed="64"/>
      </patternFill>
    </fill>
    <fill>
      <patternFill patternType="solid">
        <fgColor indexed="8"/>
        <bgColor indexed="64"/>
      </patternFill>
    </fill>
    <fill>
      <patternFill patternType="solid">
        <fgColor theme="0" tint="-0.24997000396251678"/>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indexed="9"/>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right/>
      <top style="medium"/>
      <bottom/>
    </border>
    <border>
      <left/>
      <right style="medium"/>
      <top style="medium"/>
      <bottom/>
    </border>
    <border>
      <left/>
      <right style="medium"/>
      <top/>
      <bottom/>
    </border>
    <border>
      <left style="medium"/>
      <right/>
      <top style="medium"/>
      <bottom/>
    </border>
    <border>
      <left style="medium"/>
      <right/>
      <top/>
      <bottom/>
    </border>
    <border>
      <left style="thin"/>
      <right style="medium"/>
      <top style="medium"/>
      <bottom style="thin"/>
    </border>
    <border>
      <left style="thin"/>
      <right style="medium"/>
      <top style="thin"/>
      <bottom style="thin"/>
    </border>
    <border>
      <left/>
      <right/>
      <top/>
      <bottom style="medium"/>
    </border>
    <border>
      <left style="thin"/>
      <right style="thin"/>
      <top style="thin"/>
      <bottom style="thin"/>
    </border>
    <border>
      <left style="thin"/>
      <right style="thin"/>
      <top style="thin"/>
      <bottom style="medium"/>
    </border>
    <border>
      <left/>
      <right style="medium"/>
      <top/>
      <bottom style="medium"/>
    </border>
    <border>
      <left style="medium"/>
      <right style="medium"/>
      <top style="medium"/>
      <bottom/>
    </border>
    <border>
      <left style="medium"/>
      <right style="thin"/>
      <top/>
      <bottom style="thin"/>
    </border>
    <border>
      <left style="medium"/>
      <right/>
      <top style="medium"/>
      <bottom style="medium"/>
    </border>
    <border>
      <left style="thin"/>
      <right style="medium"/>
      <top style="medium"/>
      <bottom style="medium"/>
    </border>
    <border>
      <left style="thin"/>
      <right style="thin"/>
      <top/>
      <bottom style="thin"/>
    </border>
    <border>
      <left style="medium"/>
      <right style="thin"/>
      <top style="thin"/>
      <bottom style="thin"/>
    </border>
    <border>
      <left style="medium"/>
      <right/>
      <top/>
      <bottom style="medium"/>
    </border>
    <border>
      <left/>
      <right/>
      <top/>
      <bottom style="thick"/>
    </border>
    <border>
      <left/>
      <right/>
      <top style="thick"/>
      <bottom/>
    </border>
    <border>
      <left style="medium"/>
      <right style="medium"/>
      <top style="medium"/>
      <bottom style="thin"/>
    </border>
    <border>
      <left style="medium"/>
      <right style="medium"/>
      <top/>
      <bottom style="thin"/>
    </border>
    <border>
      <left style="medium"/>
      <right style="medium"/>
      <top style="thin"/>
      <bottom style="thin"/>
    </border>
    <border>
      <left/>
      <right style="thin"/>
      <top style="thin"/>
      <bottom style="thin"/>
    </border>
    <border>
      <left style="medium"/>
      <right style="medium"/>
      <top style="thin"/>
      <bottom style="medium"/>
    </border>
    <border>
      <left/>
      <right style="thin"/>
      <top/>
      <bottom style="thin"/>
    </border>
    <border>
      <left style="thin"/>
      <right/>
      <top style="thin"/>
      <bottom style="thin"/>
    </border>
    <border>
      <left/>
      <right/>
      <top style="thin"/>
      <bottom style="thin"/>
    </border>
    <border>
      <left style="thin"/>
      <right/>
      <top/>
      <bottom/>
    </border>
    <border>
      <left/>
      <right style="thin"/>
      <top/>
      <bottom/>
    </border>
    <border>
      <left style="thin"/>
      <right/>
      <top/>
      <bottom style="thin"/>
    </border>
    <border>
      <left/>
      <right/>
      <top/>
      <bottom style="thin"/>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style="medium"/>
      <top style="thin"/>
      <bottom style="thin"/>
    </border>
    <border>
      <left/>
      <right style="thin"/>
      <top style="medium"/>
      <bottom style="thin"/>
    </border>
    <border>
      <left style="medium"/>
      <right/>
      <top style="thin"/>
      <bottom style="medium"/>
    </border>
    <border>
      <left/>
      <right/>
      <top style="thin"/>
      <bottom style="medium"/>
    </border>
    <border>
      <left/>
      <right style="thin"/>
      <top style="thin"/>
      <bottom style="medium"/>
    </border>
    <border>
      <left style="thin"/>
      <right style="medium"/>
      <top style="thin"/>
      <bottom style="medium"/>
    </border>
    <border>
      <left style="medium"/>
      <right/>
      <top/>
      <bottom style="thin"/>
    </border>
    <border>
      <left style="medium"/>
      <right style="thin"/>
      <top style="medium"/>
      <bottom style="thin"/>
    </border>
    <border>
      <left style="thin"/>
      <right style="thin"/>
      <top style="medium"/>
      <bottom style="thin"/>
    </border>
    <border>
      <left style="medium"/>
      <right/>
      <top style="thin"/>
      <bottom/>
    </border>
    <border>
      <left/>
      <right/>
      <top style="medium"/>
      <bottom style="medium"/>
    </border>
    <border>
      <left/>
      <right style="medium"/>
      <top style="thin"/>
      <bottom style="medium"/>
    </border>
    <border>
      <left style="medium"/>
      <right style="medium"/>
      <top style="medium"/>
      <bottom style="medium"/>
    </border>
    <border>
      <left/>
      <right style="medium"/>
      <top style="medium"/>
      <bottom style="medium"/>
    </border>
    <border>
      <left style="thin"/>
      <right style="medium"/>
      <top/>
      <bottom style="thin"/>
    </border>
    <border>
      <left style="medium"/>
      <right style="thin"/>
      <top style="thin"/>
      <bottom/>
    </border>
    <border>
      <left style="double">
        <color rgb="FF3F3F3F"/>
      </left>
      <right style="medium"/>
      <top style="double">
        <color rgb="FF3F3F3F"/>
      </top>
      <bottom style="double">
        <color rgb="FF3F3F3F"/>
      </bottom>
    </border>
    <border>
      <left style="medium"/>
      <right style="thin"/>
      <top style="thin"/>
      <bottom style="medium"/>
    </border>
    <border>
      <left style="thin"/>
      <right/>
      <top style="medium"/>
      <bottom style="thin"/>
    </border>
    <border>
      <left style="medium"/>
      <right style="medium"/>
      <top/>
      <bottom/>
    </border>
    <border>
      <left style="medium"/>
      <right style="thin"/>
      <top/>
      <bottom/>
    </border>
    <border>
      <left style="medium"/>
      <right style="medium"/>
      <top/>
      <bottom style="medium"/>
    </border>
    <border>
      <left/>
      <right style="medium"/>
      <top/>
      <bottom style="thin"/>
    </border>
    <border>
      <left style="thin"/>
      <right style="thin"/>
      <top style="thin"/>
      <bottom/>
    </border>
    <border>
      <left style="thin"/>
      <right/>
      <top style="thin"/>
      <bottom/>
    </border>
    <border>
      <left style="thin"/>
      <right style="medium"/>
      <top style="thin"/>
      <bottom/>
    </border>
    <border>
      <left/>
      <right style="thin"/>
      <top style="thin"/>
      <bottom/>
    </border>
    <border>
      <left/>
      <right style="medium"/>
      <top style="thin"/>
      <bottom/>
    </border>
    <border>
      <left/>
      <right/>
      <top style="thin"/>
      <bottom/>
    </border>
    <border>
      <left style="thin"/>
      <right/>
      <top style="thin"/>
      <bottom style="medium"/>
    </border>
    <border>
      <left/>
      <right style="thin"/>
      <top/>
      <bottom style="medium"/>
    </border>
    <border>
      <left style="thin"/>
      <right style="medium"/>
      <top/>
      <bottom style="medium"/>
    </border>
    <border>
      <left style="thin"/>
      <right style="thin"/>
      <top/>
      <bottom style="medium"/>
    </border>
    <border>
      <left style="thin"/>
      <right style="thin"/>
      <top/>
      <bottom/>
    </border>
    <border>
      <left style="medium"/>
      <right style="medium"/>
      <top style="thin"/>
      <bottom/>
    </border>
    <border>
      <left/>
      <right style="thin"/>
      <top style="medium"/>
      <bottom/>
    </border>
    <border>
      <left style="thick"/>
      <right style="thick"/>
      <top style="thick"/>
      <bottom style="thick"/>
    </border>
    <border>
      <left style="thick"/>
      <right/>
      <top style="thick"/>
      <bottom/>
    </border>
    <border>
      <left/>
      <right style="thick"/>
      <top style="thick"/>
      <bottom style="thick"/>
    </border>
    <border>
      <left style="thin"/>
      <right style="thin"/>
      <top style="thin"/>
      <bottom style="thick"/>
    </border>
    <border>
      <left style="thin"/>
      <right style="thin"/>
      <top style="thick"/>
      <bottom style="thin"/>
    </border>
    <border>
      <left style="thick"/>
      <right style="thin"/>
      <top style="thin"/>
      <bottom style="thin"/>
    </border>
    <border>
      <left style="thin"/>
      <right style="thick"/>
      <top style="thick"/>
      <bottom style="thin"/>
    </border>
    <border>
      <left style="thick"/>
      <right/>
      <top style="thick"/>
      <bottom style="thick"/>
    </border>
    <border>
      <left style="medium"/>
      <right style="thin"/>
      <top style="thin"/>
      <bottom style="thick"/>
    </border>
    <border>
      <left style="medium"/>
      <right style="thick"/>
      <top style="thin"/>
      <bottom style="thin"/>
    </border>
    <border>
      <left style="thick"/>
      <right style="thick"/>
      <top style="thin"/>
      <bottom style="thick"/>
    </border>
    <border>
      <left style="medium"/>
      <right/>
      <top style="thick"/>
      <bottom style="thin"/>
    </border>
    <border>
      <left style="medium"/>
      <right/>
      <top style="thick"/>
      <bottom/>
    </border>
    <border>
      <left style="thick"/>
      <right style="thick"/>
      <top style="thick"/>
      <bottom style="thin"/>
    </border>
    <border>
      <left style="thick"/>
      <right style="thick"/>
      <top style="thin"/>
      <bottom/>
    </border>
    <border>
      <left style="thin"/>
      <right style="thick"/>
      <top style="thin"/>
      <bottom style="thin"/>
    </border>
    <border>
      <left style="thin"/>
      <right style="thin"/>
      <top style="thick"/>
      <bottom/>
    </border>
    <border>
      <left style="thick"/>
      <right style="thick"/>
      <top/>
      <bottom style="thick"/>
    </border>
    <border>
      <left style="thick"/>
      <right style="thick"/>
      <top style="thin"/>
      <bottom style="thin"/>
    </border>
    <border>
      <left style="medium"/>
      <right style="thin"/>
      <top/>
      <bottom style="medium"/>
    </border>
    <border>
      <left style="thin"/>
      <right style="thin"/>
      <top style="medium"/>
      <bottom/>
    </border>
    <border>
      <left style="thin"/>
      <right/>
      <top/>
      <bottom style="medium"/>
    </border>
    <border>
      <left style="medium"/>
      <right style="thin"/>
      <top style="medium"/>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 borderId="1" applyNumberFormat="0" applyAlignment="0" applyProtection="0"/>
  </cellStyleXfs>
  <cellXfs count="834">
    <xf numFmtId="0" fontId="0" fillId="0" borderId="0" xfId="0"/>
    <xf numFmtId="0" fontId="6" fillId="0" borderId="0" xfId="0" applyFont="1"/>
    <xf numFmtId="0" fontId="0" fillId="0" borderId="0" xfId="0" applyAlignment="1">
      <alignment vertical="top"/>
    </xf>
    <xf numFmtId="0" fontId="0" fillId="0" borderId="0" xfId="0" applyProtection="1">
      <protection locked="0"/>
    </xf>
    <xf numFmtId="0" fontId="8" fillId="0" borderId="0" xfId="0" applyFont="1" applyAlignment="1" applyProtection="1">
      <alignment horizontal="center"/>
      <protection locked="0"/>
    </xf>
    <xf numFmtId="0" fontId="0" fillId="0" borderId="0" xfId="0" applyAlignment="1" applyProtection="1">
      <alignment textRotation="90" wrapText="1"/>
      <protection locked="0"/>
    </xf>
    <xf numFmtId="0" fontId="8" fillId="0" borderId="0" xfId="0" applyFont="1"/>
    <xf numFmtId="0" fontId="1" fillId="0" borderId="0" xfId="0" applyFont="1" applyAlignment="1">
      <alignment horizontal="left"/>
    </xf>
    <xf numFmtId="0" fontId="2" fillId="0" borderId="0" xfId="0" applyFont="1" applyAlignment="1">
      <alignment horizontal="left"/>
    </xf>
    <xf numFmtId="0" fontId="4" fillId="0" borderId="0" xfId="0" applyFont="1" applyProtection="1">
      <protection locked="0"/>
    </xf>
    <xf numFmtId="0" fontId="5" fillId="0" borderId="0" xfId="0" applyFont="1" applyProtection="1">
      <protection locked="0"/>
    </xf>
    <xf numFmtId="0" fontId="1" fillId="0" borderId="0" xfId="0" applyFont="1" applyAlignment="1" applyProtection="1">
      <alignment horizontal="left"/>
      <protection locked="0"/>
    </xf>
    <xf numFmtId="0" fontId="0" fillId="0" borderId="0" xfId="0" applyAlignment="1" applyProtection="1">
      <alignment vertical="top"/>
      <protection locked="0"/>
    </xf>
    <xf numFmtId="0" fontId="6" fillId="0" borderId="0" xfId="0" applyFont="1" applyProtection="1">
      <protection locked="0"/>
    </xf>
    <xf numFmtId="0" fontId="6" fillId="0" borderId="0" xfId="0" applyFont="1" applyAlignment="1" applyProtection="1">
      <alignment horizontal="center"/>
      <protection locked="0"/>
    </xf>
    <xf numFmtId="0" fontId="3" fillId="0" borderId="0" xfId="0" applyFont="1" applyAlignment="1">
      <alignment vertical="top"/>
    </xf>
    <xf numFmtId="0" fontId="3" fillId="0" borderId="0" xfId="0" applyFont="1" applyAlignment="1" applyProtection="1">
      <alignment vertical="top"/>
      <protection locked="0"/>
    </xf>
    <xf numFmtId="0" fontId="0" fillId="0" borderId="0" xfId="0" applyAlignment="1" applyProtection="1">
      <alignment horizontal="center"/>
      <protection locked="0"/>
    </xf>
    <xf numFmtId="0" fontId="7" fillId="0" borderId="0" xfId="0" applyFont="1" applyProtection="1">
      <protection locked="0"/>
    </xf>
    <xf numFmtId="0" fontId="6" fillId="0" borderId="0" xfId="0" applyFont="1" applyAlignment="1" applyProtection="1">
      <alignment horizontal="left"/>
      <protection locked="0"/>
    </xf>
    <xf numFmtId="0" fontId="0" fillId="0" borderId="0" xfId="0" applyAlignment="1" applyProtection="1">
      <alignment horizontal="center" textRotation="90"/>
      <protection locked="0"/>
    </xf>
    <xf numFmtId="0" fontId="8" fillId="0" borderId="0" xfId="0" applyFont="1" applyAlignment="1" applyProtection="1">
      <alignment horizontal="center" textRotation="90"/>
      <protection locked="0"/>
    </xf>
    <xf numFmtId="0" fontId="0" fillId="0" borderId="0" xfId="0" applyFont="1"/>
    <xf numFmtId="0" fontId="0" fillId="3" borderId="0" xfId="0" applyFill="1"/>
    <xf numFmtId="0" fontId="0" fillId="3" borderId="2" xfId="0" applyFill="1" applyBorder="1"/>
    <xf numFmtId="0" fontId="0" fillId="3" borderId="0" xfId="0" applyFill="1" applyAlignment="1">
      <alignment vertical="top"/>
    </xf>
    <xf numFmtId="0" fontId="0" fillId="3" borderId="3" xfId="0" applyFill="1" applyBorder="1"/>
    <xf numFmtId="0" fontId="0" fillId="3" borderId="4" xfId="0" applyFill="1" applyBorder="1" applyAlignment="1">
      <alignment vertical="top"/>
    </xf>
    <xf numFmtId="0" fontId="15" fillId="0" borderId="5" xfId="0" applyFont="1" applyBorder="1"/>
    <xf numFmtId="0" fontId="6" fillId="3" borderId="2" xfId="0" applyFont="1" applyFill="1" applyBorder="1"/>
    <xf numFmtId="0" fontId="15" fillId="0" borderId="6" xfId="0" applyFont="1" applyBorder="1" applyAlignment="1">
      <alignment vertical="top"/>
    </xf>
    <xf numFmtId="0" fontId="0" fillId="0" borderId="0" xfId="0" applyAlignment="1">
      <alignment horizontal="center"/>
    </xf>
    <xf numFmtId="0" fontId="0" fillId="0" borderId="0" xfId="0" applyAlignment="1" applyProtection="1">
      <alignment vertical="top" wrapText="1"/>
      <protection locked="0"/>
    </xf>
    <xf numFmtId="0" fontId="6" fillId="0" borderId="0" xfId="0" applyFont="1" applyAlignment="1">
      <alignment horizontal="center"/>
    </xf>
    <xf numFmtId="0" fontId="0" fillId="0" borderId="0" xfId="0" applyAlignment="1">
      <alignment wrapText="1"/>
    </xf>
    <xf numFmtId="0" fontId="11" fillId="0" borderId="0" xfId="0" applyFont="1" applyAlignment="1">
      <alignment horizontal="center"/>
    </xf>
    <xf numFmtId="0" fontId="17" fillId="0" borderId="0" xfId="0" applyFont="1" applyAlignment="1">
      <alignment horizontal="left"/>
    </xf>
    <xf numFmtId="0" fontId="10" fillId="0" borderId="0" xfId="0" applyFont="1"/>
    <xf numFmtId="0" fontId="0" fillId="0" borderId="0" xfId="0" applyAlignment="1">
      <alignment horizontal="center" wrapText="1"/>
    </xf>
    <xf numFmtId="0" fontId="8" fillId="0" borderId="0" xfId="0" applyFont="1" applyAlignment="1">
      <alignment horizontal="center" wrapText="1"/>
    </xf>
    <xf numFmtId="0" fontId="8" fillId="0" borderId="0" xfId="0" applyFont="1" applyAlignment="1">
      <alignment horizontal="center"/>
    </xf>
    <xf numFmtId="1" fontId="0" fillId="0" borderId="0" xfId="0" applyNumberFormat="1"/>
    <xf numFmtId="0" fontId="8" fillId="3" borderId="0" xfId="0" applyFont="1" applyFill="1"/>
    <xf numFmtId="0" fontId="0" fillId="3" borderId="3" xfId="0" applyFill="1" applyBorder="1" applyAlignment="1">
      <alignment horizontal="center"/>
    </xf>
    <xf numFmtId="0" fontId="0" fillId="3" borderId="0" xfId="0" applyFont="1" applyFill="1" applyAlignment="1">
      <alignment vertical="top"/>
    </xf>
    <xf numFmtId="0" fontId="7" fillId="3" borderId="0" xfId="0" applyFont="1" applyFill="1" applyAlignment="1">
      <alignment vertical="top" wrapText="1" readingOrder="1"/>
    </xf>
    <xf numFmtId="0" fontId="3" fillId="3" borderId="7" xfId="0" applyFont="1" applyFill="1" applyBorder="1" applyAlignment="1">
      <alignment vertical="top"/>
    </xf>
    <xf numFmtId="0" fontId="0" fillId="3" borderId="8" xfId="0" applyFill="1" applyBorder="1" applyAlignment="1">
      <alignment vertical="top"/>
    </xf>
    <xf numFmtId="0" fontId="15" fillId="3" borderId="5" xfId="0" applyFont="1" applyFill="1" applyBorder="1" applyAlignment="1">
      <alignment horizontal="left"/>
    </xf>
    <xf numFmtId="0" fontId="15" fillId="3" borderId="3" xfId="0" applyFont="1" applyFill="1" applyBorder="1" applyAlignment="1">
      <alignment horizontal="center"/>
    </xf>
    <xf numFmtId="0" fontId="0" fillId="3" borderId="0" xfId="0" applyFill="1" applyAlignment="1">
      <alignment horizontal="center"/>
    </xf>
    <xf numFmtId="0" fontId="7" fillId="0" borderId="0" xfId="0" applyFont="1"/>
    <xf numFmtId="0" fontId="0" fillId="3" borderId="0" xfId="0" applyFont="1" applyFill="1" applyAlignment="1">
      <alignment horizontal="center"/>
    </xf>
    <xf numFmtId="164" fontId="0" fillId="3" borderId="0" xfId="0" applyNumberFormat="1" applyFill="1" applyAlignment="1">
      <alignment horizontal="center" vertical="center"/>
    </xf>
    <xf numFmtId="0" fontId="0" fillId="3" borderId="0" xfId="0" applyFill="1" applyAlignment="1">
      <alignment vertical="center" wrapText="1"/>
    </xf>
    <xf numFmtId="0" fontId="7" fillId="3" borderId="9" xfId="0" applyFont="1" applyFill="1" applyBorder="1" applyAlignment="1">
      <alignment vertical="top" wrapText="1" readingOrder="1"/>
    </xf>
    <xf numFmtId="0" fontId="10" fillId="3" borderId="10" xfId="0" applyFont="1" applyFill="1" applyBorder="1" applyAlignment="1">
      <alignment horizontal="center" vertical="top"/>
    </xf>
    <xf numFmtId="0" fontId="0" fillId="0" borderId="11" xfId="0" applyBorder="1" applyAlignment="1" applyProtection="1">
      <alignment horizontal="center"/>
      <protection locked="0"/>
    </xf>
    <xf numFmtId="0" fontId="17" fillId="3" borderId="2" xfId="0" applyFont="1" applyFill="1" applyBorder="1" applyAlignment="1">
      <alignment horizontal="left"/>
    </xf>
    <xf numFmtId="0" fontId="2" fillId="3" borderId="2" xfId="0" applyFont="1" applyFill="1" applyBorder="1" applyAlignment="1">
      <alignment horizontal="center"/>
    </xf>
    <xf numFmtId="0" fontId="17" fillId="3" borderId="2" xfId="0" applyFont="1" applyFill="1" applyBorder="1" applyAlignment="1">
      <alignment vertical="top" wrapText="1"/>
    </xf>
    <xf numFmtId="0" fontId="17" fillId="3" borderId="3" xfId="0" applyFont="1" applyFill="1" applyBorder="1" applyAlignment="1">
      <alignment vertical="top" wrapText="1"/>
    </xf>
    <xf numFmtId="0" fontId="17" fillId="3" borderId="0" xfId="0" applyFont="1" applyFill="1" applyAlignment="1">
      <alignment horizontal="left"/>
    </xf>
    <xf numFmtId="0" fontId="6" fillId="3" borderId="0" xfId="0" applyFont="1" applyFill="1"/>
    <xf numFmtId="0" fontId="0" fillId="3" borderId="4" xfId="0" applyFill="1" applyBorder="1"/>
    <xf numFmtId="0" fontId="8" fillId="3" borderId="0" xfId="0" applyFont="1" applyFill="1" applyAlignment="1">
      <alignment vertical="center"/>
    </xf>
    <xf numFmtId="0" fontId="0" fillId="0" borderId="4" xfId="0" applyBorder="1" applyAlignment="1">
      <alignment vertical="center"/>
    </xf>
    <xf numFmtId="0" fontId="7" fillId="3" borderId="4" xfId="0" applyFont="1" applyFill="1" applyBorder="1" applyAlignment="1">
      <alignment vertical="top" wrapText="1" readingOrder="1"/>
    </xf>
    <xf numFmtId="0" fontId="0" fillId="3" borderId="10" xfId="0" applyFill="1" applyBorder="1" applyAlignment="1">
      <alignment vertical="center"/>
    </xf>
    <xf numFmtId="0" fontId="7" fillId="3" borderId="12" xfId="0" applyFont="1" applyFill="1" applyBorder="1" applyAlignment="1">
      <alignment vertical="top" wrapText="1" readingOrder="1"/>
    </xf>
    <xf numFmtId="0" fontId="0" fillId="0" borderId="11" xfId="0" applyBorder="1" applyAlignment="1">
      <alignment horizontal="center"/>
    </xf>
    <xf numFmtId="0" fontId="0" fillId="0" borderId="9" xfId="0" applyBorder="1"/>
    <xf numFmtId="0" fontId="0" fillId="3" borderId="9" xfId="0" applyFill="1" applyBorder="1" applyAlignment="1">
      <alignment vertical="top"/>
    </xf>
    <xf numFmtId="0" fontId="6" fillId="3" borderId="9" xfId="0" applyFont="1" applyFill="1" applyBorder="1" applyAlignment="1">
      <alignment horizontal="left"/>
    </xf>
    <xf numFmtId="0" fontId="0" fillId="3" borderId="9" xfId="0" applyFill="1" applyBorder="1"/>
    <xf numFmtId="0" fontId="0" fillId="3" borderId="12" xfId="0" applyFill="1" applyBorder="1"/>
    <xf numFmtId="0" fontId="0" fillId="3" borderId="13" xfId="0" applyFill="1" applyBorder="1"/>
    <xf numFmtId="0" fontId="6" fillId="3" borderId="13" xfId="0" applyFont="1" applyFill="1" applyBorder="1" applyAlignment="1">
      <alignment horizontal="center"/>
    </xf>
    <xf numFmtId="0" fontId="6" fillId="0" borderId="14" xfId="0" applyFont="1" applyBorder="1" applyAlignment="1">
      <alignment horizontal="center" textRotation="90" wrapText="1"/>
    </xf>
    <xf numFmtId="0" fontId="6" fillId="0" borderId="15" xfId="0" applyFont="1" applyBorder="1" applyAlignment="1">
      <alignment horizontal="center" textRotation="90" wrapText="1"/>
    </xf>
    <xf numFmtId="0" fontId="6" fillId="0" borderId="16" xfId="0" applyFont="1" applyBorder="1" applyAlignment="1">
      <alignment horizontal="center" textRotation="90" wrapText="1"/>
    </xf>
    <xf numFmtId="0" fontId="6" fillId="0" borderId="17" xfId="0" applyFont="1" applyBorder="1" applyAlignment="1">
      <alignment horizontal="center" textRotation="90" wrapText="1"/>
    </xf>
    <xf numFmtId="0" fontId="17" fillId="3" borderId="5" xfId="0" applyFont="1" applyFill="1" applyBorder="1" applyAlignment="1">
      <alignment horizontal="left"/>
    </xf>
    <xf numFmtId="0" fontId="17" fillId="3" borderId="6" xfId="0" applyFont="1" applyFill="1" applyBorder="1" applyAlignment="1">
      <alignment horizontal="left"/>
    </xf>
    <xf numFmtId="0" fontId="0" fillId="3" borderId="18" xfId="0" applyFill="1" applyBorder="1" applyAlignment="1">
      <alignment horizontal="left" vertical="center"/>
    </xf>
    <xf numFmtId="0" fontId="0" fillId="3" borderId="10" xfId="0" applyFill="1" applyBorder="1" applyAlignment="1">
      <alignment horizontal="left" vertical="center"/>
    </xf>
    <xf numFmtId="0" fontId="0" fillId="0" borderId="19" xfId="0" applyBorder="1"/>
    <xf numFmtId="0" fontId="0" fillId="3" borderId="18" xfId="0" applyFont="1" applyFill="1" applyBorder="1" applyAlignment="1">
      <alignment horizontal="left" vertical="center"/>
    </xf>
    <xf numFmtId="0" fontId="0" fillId="0" borderId="0" xfId="0" applyProtection="1">
      <protection hidden="1"/>
    </xf>
    <xf numFmtId="0" fontId="0" fillId="0" borderId="0" xfId="0" applyAlignment="1" applyProtection="1">
      <alignment horizontal="left"/>
      <protection hidden="1"/>
    </xf>
    <xf numFmtId="0" fontId="0" fillId="0" borderId="0" xfId="0" applyAlignment="1" applyProtection="1">
      <alignment horizontal="center"/>
      <protection hidden="1"/>
    </xf>
    <xf numFmtId="0" fontId="33" fillId="0" borderId="0" xfId="0" applyFont="1" applyAlignment="1" applyProtection="1">
      <alignment horizontal="center"/>
      <protection hidden="1"/>
    </xf>
    <xf numFmtId="0" fontId="0" fillId="0" borderId="13" xfId="0" applyBorder="1" applyProtection="1">
      <protection hidden="1"/>
    </xf>
    <xf numFmtId="0" fontId="0" fillId="0" borderId="0" xfId="0" applyAlignment="1" applyProtection="1">
      <alignment horizontal="left" indent="17"/>
      <protection hidden="1"/>
    </xf>
    <xf numFmtId="0" fontId="0" fillId="0" borderId="6" xfId="0" applyBorder="1" applyAlignment="1" applyProtection="1">
      <alignment horizontal="center"/>
      <protection hidden="1"/>
    </xf>
    <xf numFmtId="0" fontId="0" fillId="4" borderId="10" xfId="0" applyFill="1" applyBorder="1" applyProtection="1">
      <protection hidden="1"/>
    </xf>
    <xf numFmtId="1" fontId="0" fillId="4" borderId="10" xfId="0" applyNumberFormat="1" applyFill="1" applyBorder="1" applyProtection="1">
      <protection hidden="1"/>
    </xf>
    <xf numFmtId="0" fontId="0" fillId="0" borderId="0" xfId="0" applyAlignment="1" applyProtection="1">
      <alignment horizontal="left" indent="16"/>
      <protection hidden="1"/>
    </xf>
    <xf numFmtId="0" fontId="0" fillId="0" borderId="20" xfId="0" applyBorder="1" applyAlignment="1" applyProtection="1">
      <alignment horizontal="left" indent="16"/>
      <protection hidden="1"/>
    </xf>
    <xf numFmtId="0" fontId="0" fillId="0" borderId="21" xfId="0" applyBorder="1" applyProtection="1">
      <protection hidden="1"/>
    </xf>
    <xf numFmtId="1" fontId="33" fillId="5" borderId="22" xfId="0" applyNumberFormat="1" applyFont="1" applyFill="1" applyBorder="1" applyAlignment="1" applyProtection="1">
      <alignment horizontal="center"/>
      <protection hidden="1"/>
    </xf>
    <xf numFmtId="1" fontId="33" fillId="5" borderId="23" xfId="0" applyNumberFormat="1" applyFont="1" applyFill="1" applyBorder="1" applyAlignment="1" applyProtection="1">
      <alignment horizontal="center"/>
      <protection hidden="1"/>
    </xf>
    <xf numFmtId="0" fontId="0" fillId="0" borderId="21" xfId="0" applyBorder="1" applyAlignment="1" applyProtection="1">
      <alignment horizontal="center"/>
      <protection hidden="1"/>
    </xf>
    <xf numFmtId="1" fontId="33" fillId="5" borderId="24" xfId="0" applyNumberFormat="1" applyFont="1" applyFill="1" applyBorder="1" applyAlignment="1" applyProtection="1">
      <alignment horizontal="center"/>
      <protection hidden="1"/>
    </xf>
    <xf numFmtId="1" fontId="33" fillId="5" borderId="25" xfId="0" applyNumberFormat="1" applyFont="1" applyFill="1" applyBorder="1" applyAlignment="1" applyProtection="1">
      <alignment horizontal="center"/>
      <protection hidden="1"/>
    </xf>
    <xf numFmtId="1" fontId="33" fillId="5" borderId="10" xfId="0" applyNumberFormat="1" applyFont="1" applyFill="1" applyBorder="1" applyAlignment="1" applyProtection="1">
      <alignment horizontal="center"/>
      <protection hidden="1"/>
    </xf>
    <xf numFmtId="0" fontId="33" fillId="5" borderId="24" xfId="0" applyFont="1" applyFill="1" applyBorder="1" applyAlignment="1" applyProtection="1">
      <alignment horizontal="center"/>
      <protection hidden="1"/>
    </xf>
    <xf numFmtId="0" fontId="33" fillId="5" borderId="25" xfId="0" applyFont="1" applyFill="1" applyBorder="1" applyAlignment="1" applyProtection="1">
      <alignment horizontal="center"/>
      <protection hidden="1"/>
    </xf>
    <xf numFmtId="0" fontId="33" fillId="5" borderId="10" xfId="0" applyFont="1" applyFill="1" applyBorder="1" applyAlignment="1" applyProtection="1">
      <alignment horizontal="center"/>
      <protection hidden="1"/>
    </xf>
    <xf numFmtId="1" fontId="33" fillId="5" borderId="26" xfId="0" applyNumberFormat="1" applyFont="1" applyFill="1" applyBorder="1" applyAlignment="1" applyProtection="1" quotePrefix="1">
      <alignment horizontal="center"/>
      <protection hidden="1"/>
    </xf>
    <xf numFmtId="1" fontId="33" fillId="5" borderId="25" xfId="0" applyNumberFormat="1" applyFont="1" applyFill="1" applyBorder="1" applyAlignment="1" applyProtection="1" quotePrefix="1">
      <alignment horizontal="center"/>
      <protection hidden="1"/>
    </xf>
    <xf numFmtId="1" fontId="33" fillId="5" borderId="10" xfId="0" applyNumberFormat="1" applyFont="1" applyFill="1" applyBorder="1" applyAlignment="1" applyProtection="1" quotePrefix="1">
      <alignment horizontal="center"/>
      <protection hidden="1"/>
    </xf>
    <xf numFmtId="0" fontId="0" fillId="6" borderId="17" xfId="0" applyFill="1" applyBorder="1" applyProtection="1">
      <protection hidden="1"/>
    </xf>
    <xf numFmtId="0" fontId="0" fillId="6" borderId="10" xfId="0" applyFill="1" applyBorder="1" applyProtection="1">
      <protection hidden="1"/>
    </xf>
    <xf numFmtId="0" fontId="0" fillId="6" borderId="27" xfId="0" applyFill="1" applyBorder="1" applyProtection="1">
      <protection hidden="1"/>
    </xf>
    <xf numFmtId="1" fontId="0" fillId="6" borderId="10" xfId="0" applyNumberFormat="1" applyFill="1" applyBorder="1" applyAlignment="1" applyProtection="1">
      <alignment horizontal="center"/>
      <protection hidden="1"/>
    </xf>
    <xf numFmtId="0" fontId="0" fillId="7" borderId="28" xfId="0" applyFill="1" applyBorder="1" applyProtection="1">
      <protection hidden="1"/>
    </xf>
    <xf numFmtId="0" fontId="0" fillId="7" borderId="10" xfId="0" applyFill="1" applyBorder="1" applyAlignment="1" applyProtection="1">
      <alignment horizontal="center"/>
      <protection hidden="1"/>
    </xf>
    <xf numFmtId="0" fontId="0" fillId="7" borderId="25" xfId="0" applyFill="1" applyBorder="1" applyAlignment="1" applyProtection="1">
      <alignment horizontal="center"/>
      <protection hidden="1"/>
    </xf>
    <xf numFmtId="0" fontId="0" fillId="7" borderId="28" xfId="0" applyFill="1" applyBorder="1" applyProtection="1" quotePrefix="1">
      <protection hidden="1"/>
    </xf>
    <xf numFmtId="0" fontId="0" fillId="0" borderId="28" xfId="0" applyBorder="1" applyAlignment="1" applyProtection="1">
      <alignment horizontal="center"/>
      <protection hidden="1"/>
    </xf>
    <xf numFmtId="0" fontId="0" fillId="0" borderId="29" xfId="0" applyBorder="1" applyAlignment="1" applyProtection="1">
      <alignment horizontal="center"/>
      <protection hidden="1"/>
    </xf>
    <xf numFmtId="0" fontId="0" fillId="0" borderId="10" xfId="0" applyBorder="1" applyAlignment="1" applyProtection="1">
      <alignment horizontal="center"/>
      <protection hidden="1"/>
    </xf>
    <xf numFmtId="0" fontId="0" fillId="0" borderId="25" xfId="0" applyBorder="1" applyAlignment="1" applyProtection="1">
      <alignment horizontal="center"/>
      <protection hidden="1"/>
    </xf>
    <xf numFmtId="0" fontId="33" fillId="0" borderId="28" xfId="0" applyFont="1" applyBorder="1" applyAlignment="1" applyProtection="1">
      <alignment horizontal="center"/>
      <protection hidden="1"/>
    </xf>
    <xf numFmtId="0" fontId="33" fillId="0" borderId="29" xfId="0" applyFont="1" applyBorder="1" applyAlignment="1" applyProtection="1">
      <alignment horizontal="center"/>
      <protection hidden="1"/>
    </xf>
    <xf numFmtId="0" fontId="33" fillId="0" borderId="29" xfId="0" applyFont="1" applyBorder="1" applyAlignment="1" applyProtection="1" quotePrefix="1">
      <alignment horizontal="center"/>
      <protection hidden="1"/>
    </xf>
    <xf numFmtId="0" fontId="33" fillId="0" borderId="10" xfId="0" applyFont="1" applyBorder="1" applyAlignment="1" applyProtection="1">
      <alignment horizontal="center"/>
      <protection hidden="1"/>
    </xf>
    <xf numFmtId="0" fontId="33" fillId="0" borderId="30" xfId="0" applyFont="1" applyBorder="1" applyAlignment="1" applyProtection="1">
      <alignment horizontal="center"/>
      <protection hidden="1"/>
    </xf>
    <xf numFmtId="0" fontId="33" fillId="0" borderId="0" xfId="0" applyFont="1" applyAlignment="1" applyProtection="1" quotePrefix="1">
      <alignment horizontal="center"/>
      <protection hidden="1"/>
    </xf>
    <xf numFmtId="0" fontId="33" fillId="0" borderId="31" xfId="0" applyFont="1" applyBorder="1" applyAlignment="1" applyProtection="1">
      <alignment horizontal="center"/>
      <protection hidden="1"/>
    </xf>
    <xf numFmtId="0" fontId="0" fillId="0" borderId="32" xfId="0" applyBorder="1" applyAlignment="1" applyProtection="1">
      <alignment horizontal="center"/>
      <protection hidden="1"/>
    </xf>
    <xf numFmtId="0" fontId="0" fillId="0" borderId="33" xfId="0" applyBorder="1" applyAlignment="1" applyProtection="1" quotePrefix="1">
      <alignment horizontal="center"/>
      <protection hidden="1"/>
    </xf>
    <xf numFmtId="0" fontId="0" fillId="0" borderId="33" xfId="0" applyBorder="1" applyAlignment="1" applyProtection="1">
      <alignment horizontal="center"/>
      <protection hidden="1"/>
    </xf>
    <xf numFmtId="0" fontId="0" fillId="0" borderId="27" xfId="0" applyBorder="1" applyAlignment="1" applyProtection="1">
      <alignment horizontal="center"/>
      <protection hidden="1"/>
    </xf>
    <xf numFmtId="0" fontId="0" fillId="0" borderId="30" xfId="0" applyBorder="1" applyAlignment="1" applyProtection="1">
      <alignment horizontal="center"/>
      <protection hidden="1"/>
    </xf>
    <xf numFmtId="0" fontId="0" fillId="0" borderId="0" xfId="0" applyAlignment="1" applyProtection="1" quotePrefix="1">
      <alignment horizontal="center"/>
      <protection hidden="1"/>
    </xf>
    <xf numFmtId="0" fontId="0" fillId="0" borderId="31" xfId="0" applyBorder="1" applyAlignment="1" applyProtection="1">
      <alignment horizontal="center"/>
      <protection hidden="1"/>
    </xf>
    <xf numFmtId="0" fontId="33" fillId="0" borderId="32" xfId="0" applyFont="1" applyBorder="1" applyAlignment="1" applyProtection="1">
      <alignment horizontal="center"/>
      <protection hidden="1"/>
    </xf>
    <xf numFmtId="0" fontId="33" fillId="0" borderId="33" xfId="0" applyFont="1" applyBorder="1" applyAlignment="1" applyProtection="1" quotePrefix="1">
      <alignment horizontal="center"/>
      <protection hidden="1"/>
    </xf>
    <xf numFmtId="0" fontId="33" fillId="0" borderId="33" xfId="0" applyFont="1" applyBorder="1" applyAlignment="1" applyProtection="1">
      <alignment horizontal="center"/>
      <protection hidden="1"/>
    </xf>
    <xf numFmtId="0" fontId="33" fillId="0" borderId="27" xfId="0" applyFont="1" applyBorder="1" applyAlignment="1" applyProtection="1">
      <alignment horizontal="center"/>
      <protection hidden="1"/>
    </xf>
    <xf numFmtId="0" fontId="0" fillId="8" borderId="10" xfId="0" applyFill="1" applyBorder="1" applyAlignment="1" applyProtection="1">
      <alignment vertical="center"/>
      <protection hidden="1"/>
    </xf>
    <xf numFmtId="0" fontId="0" fillId="8" borderId="25" xfId="0" applyFill="1" applyBorder="1" applyAlignment="1" applyProtection="1">
      <alignment vertical="center"/>
      <protection hidden="1"/>
    </xf>
    <xf numFmtId="0" fontId="7" fillId="0" borderId="34" xfId="0" applyFont="1" applyBorder="1" applyAlignment="1">
      <alignment horizontal="centerContinuous"/>
    </xf>
    <xf numFmtId="0" fontId="0" fillId="0" borderId="35" xfId="0" applyBorder="1" applyAlignment="1">
      <alignment horizontal="centerContinuous"/>
    </xf>
    <xf numFmtId="0" fontId="0" fillId="0" borderId="36" xfId="0" applyBorder="1" applyAlignment="1">
      <alignment horizontal="centerContinuous"/>
    </xf>
    <xf numFmtId="0" fontId="8" fillId="0" borderId="37" xfId="0" applyFont="1" applyBorder="1"/>
    <xf numFmtId="0" fontId="0" fillId="0" borderId="29" xfId="0" applyBorder="1"/>
    <xf numFmtId="0" fontId="0" fillId="0" borderId="25" xfId="0" applyBorder="1"/>
    <xf numFmtId="0" fontId="0" fillId="0" borderId="28" xfId="0" applyBorder="1" applyAlignment="1">
      <alignment horizontal="centerContinuous"/>
    </xf>
    <xf numFmtId="0" fontId="0" fillId="0" borderId="25" xfId="0" applyBorder="1" applyAlignment="1">
      <alignment horizontal="centerContinuous"/>
    </xf>
    <xf numFmtId="0" fontId="0" fillId="0" borderId="28" xfId="0" applyFont="1" applyBorder="1" applyAlignment="1">
      <alignment horizontal="centerContinuous"/>
    </xf>
    <xf numFmtId="0" fontId="0" fillId="0" borderId="25" xfId="0" applyFont="1" applyBorder="1" applyAlignment="1">
      <alignment horizontal="centerContinuous"/>
    </xf>
    <xf numFmtId="0" fontId="0" fillId="0" borderId="38" xfId="0" applyFont="1" applyBorder="1" applyAlignment="1">
      <alignment horizontal="centerContinuous"/>
    </xf>
    <xf numFmtId="0" fontId="0" fillId="0" borderId="34" xfId="0" applyBorder="1"/>
    <xf numFmtId="0" fontId="0" fillId="0" borderId="35" xfId="0" applyBorder="1"/>
    <xf numFmtId="0" fontId="0" fillId="0" borderId="39" xfId="0" applyBorder="1"/>
    <xf numFmtId="0" fontId="0" fillId="0" borderId="7" xfId="0" applyBorder="1"/>
    <xf numFmtId="0" fontId="8" fillId="0" borderId="40" xfId="0" applyFont="1" applyBorder="1"/>
    <xf numFmtId="0" fontId="8" fillId="0" borderId="41" xfId="0" applyFont="1" applyBorder="1"/>
    <xf numFmtId="0" fontId="8" fillId="0" borderId="42" xfId="0" applyFont="1" applyBorder="1"/>
    <xf numFmtId="0" fontId="0" fillId="0" borderId="37" xfId="0" applyBorder="1"/>
    <xf numFmtId="0" fontId="0" fillId="0" borderId="8" xfId="0" applyBorder="1"/>
    <xf numFmtId="1" fontId="0" fillId="0" borderId="0" xfId="0" applyNumberFormat="1" applyAlignment="1">
      <alignment horizontal="centerContinuous"/>
    </xf>
    <xf numFmtId="164" fontId="0" fillId="0" borderId="0" xfId="0" applyNumberFormat="1" applyAlignment="1">
      <alignment horizontal="centerContinuous"/>
    </xf>
    <xf numFmtId="164" fontId="0" fillId="0" borderId="0" xfId="0" applyNumberFormat="1"/>
    <xf numFmtId="0" fontId="0" fillId="0" borderId="40" xfId="0" applyBorder="1"/>
    <xf numFmtId="0" fontId="0" fillId="0" borderId="41" xfId="0" applyBorder="1"/>
    <xf numFmtId="0" fontId="0" fillId="0" borderId="42" xfId="0" applyBorder="1"/>
    <xf numFmtId="9" fontId="0" fillId="0" borderId="43" xfId="0" applyNumberFormat="1" applyBorder="1"/>
    <xf numFmtId="0" fontId="0" fillId="0" borderId="5" xfId="0" applyBorder="1" applyAlignment="1">
      <alignment horizontal="center"/>
    </xf>
    <xf numFmtId="0" fontId="7" fillId="0" borderId="0" xfId="0" applyFont="1" applyAlignment="1">
      <alignment horizontal="center"/>
    </xf>
    <xf numFmtId="0" fontId="9" fillId="0" borderId="0" xfId="0" applyFont="1" applyAlignment="1">
      <alignment horizontal="center"/>
    </xf>
    <xf numFmtId="0" fontId="0" fillId="0" borderId="6" xfId="0" applyBorder="1" applyAlignment="1">
      <alignment horizontal="center"/>
    </xf>
    <xf numFmtId="0" fontId="0" fillId="0" borderId="0" xfId="0" applyFont="1" applyAlignment="1">
      <alignment horizontal="center"/>
    </xf>
    <xf numFmtId="0" fontId="3" fillId="0" borderId="0" xfId="0" applyFont="1" applyAlignment="1">
      <alignment horizontal="center"/>
    </xf>
    <xf numFmtId="0" fontId="0" fillId="0" borderId="44" xfId="0" applyBorder="1" applyAlignment="1">
      <alignment horizontal="center" textRotation="90" wrapText="1"/>
    </xf>
    <xf numFmtId="0" fontId="6" fillId="0" borderId="5" xfId="0" applyFont="1" applyBorder="1" applyAlignment="1">
      <alignment horizontal="center" textRotation="90" wrapText="1"/>
    </xf>
    <xf numFmtId="0" fontId="6" fillId="0" borderId="32" xfId="0" applyFont="1" applyBorder="1" applyAlignment="1">
      <alignment horizontal="center" textRotation="90" wrapText="1"/>
    </xf>
    <xf numFmtId="0" fontId="6" fillId="0" borderId="45" xfId="0" applyFont="1" applyBorder="1" applyAlignment="1">
      <alignment horizontal="center" textRotation="90" wrapText="1"/>
    </xf>
    <xf numFmtId="0" fontId="6" fillId="0" borderId="46" xfId="0" applyFont="1" applyBorder="1" applyAlignment="1">
      <alignment horizontal="center" textRotation="90" wrapText="1"/>
    </xf>
    <xf numFmtId="0" fontId="6" fillId="0" borderId="7" xfId="0" applyFont="1" applyBorder="1" applyAlignment="1">
      <alignment horizontal="center" textRotation="90" wrapText="1"/>
    </xf>
    <xf numFmtId="0" fontId="0" fillId="0" borderId="0" xfId="0" applyAlignment="1">
      <alignment horizontal="center" textRotation="90" wrapText="1"/>
    </xf>
    <xf numFmtId="0" fontId="0" fillId="0" borderId="10" xfId="0" applyBorder="1"/>
    <xf numFmtId="0" fontId="32" fillId="2" borderId="1" xfId="20" applyProtection="1">
      <protection/>
    </xf>
    <xf numFmtId="0" fontId="0" fillId="0" borderId="28" xfId="0" applyBorder="1"/>
    <xf numFmtId="0" fontId="0" fillId="0" borderId="18" xfId="0" applyBorder="1"/>
    <xf numFmtId="0" fontId="0" fillId="0" borderId="47" xfId="0" applyBorder="1"/>
    <xf numFmtId="0" fontId="0" fillId="0" borderId="26" xfId="0" applyBorder="1"/>
    <xf numFmtId="0" fontId="0" fillId="0" borderId="15" xfId="0" applyBorder="1"/>
    <xf numFmtId="0" fontId="0" fillId="0" borderId="48" xfId="0" applyBorder="1"/>
    <xf numFmtId="0" fontId="0" fillId="9" borderId="41" xfId="0" applyFill="1" applyBorder="1"/>
    <xf numFmtId="3" fontId="8" fillId="0" borderId="11" xfId="0" applyNumberFormat="1" applyFont="1" applyBorder="1"/>
    <xf numFmtId="0" fontId="0" fillId="9" borderId="40" xfId="0" applyFill="1" applyBorder="1"/>
    <xf numFmtId="0" fontId="0" fillId="9" borderId="49" xfId="0" applyFill="1" applyBorder="1"/>
    <xf numFmtId="0" fontId="0" fillId="0" borderId="5" xfId="0" applyBorder="1"/>
    <xf numFmtId="0" fontId="0" fillId="0" borderId="6" xfId="0" applyBorder="1"/>
    <xf numFmtId="0" fontId="0" fillId="0" borderId="50" xfId="0" applyBorder="1"/>
    <xf numFmtId="0" fontId="7" fillId="0" borderId="51" xfId="0" applyFont="1" applyBorder="1"/>
    <xf numFmtId="0" fontId="7" fillId="0" borderId="48" xfId="0" applyFont="1" applyBorder="1" applyAlignment="1">
      <alignment horizontal="centerContinuous"/>
    </xf>
    <xf numFmtId="0" fontId="7" fillId="0" borderId="51" xfId="0" applyFont="1" applyBorder="1" applyAlignment="1">
      <alignment horizontal="centerContinuous"/>
    </xf>
    <xf numFmtId="0" fontId="7" fillId="0" borderId="0" xfId="0" applyFont="1" applyAlignment="1">
      <alignment horizontal="center" wrapText="1"/>
    </xf>
    <xf numFmtId="0" fontId="11" fillId="0" borderId="0" xfId="0" applyFont="1" applyAlignment="1">
      <alignment horizontal="center" wrapText="1"/>
    </xf>
    <xf numFmtId="0" fontId="8" fillId="0" borderId="0" xfId="0" applyFont="1" applyAlignment="1">
      <alignment textRotation="90" wrapText="1"/>
    </xf>
    <xf numFmtId="0" fontId="6" fillId="0" borderId="22" xfId="0" applyFont="1" applyBorder="1" applyAlignment="1">
      <alignment horizontal="center" textRotation="90" wrapText="1"/>
    </xf>
    <xf numFmtId="0" fontId="6" fillId="0" borderId="0" xfId="0" applyFont="1" applyAlignment="1">
      <alignment horizontal="center" textRotation="90"/>
    </xf>
    <xf numFmtId="0" fontId="0" fillId="0" borderId="0" xfId="0" applyFont="1" applyAlignment="1">
      <alignment horizontal="center" textRotation="90" wrapText="1"/>
    </xf>
    <xf numFmtId="1" fontId="0" fillId="0" borderId="14" xfId="0" applyNumberFormat="1" applyBorder="1"/>
    <xf numFmtId="1" fontId="32" fillId="2" borderId="1" xfId="20" applyNumberFormat="1" applyProtection="1">
      <protection/>
    </xf>
    <xf numFmtId="1" fontId="0" fillId="0" borderId="17" xfId="0" applyNumberFormat="1" applyBorder="1"/>
    <xf numFmtId="1" fontId="0" fillId="0" borderId="52" xfId="0" applyNumberFormat="1" applyBorder="1"/>
    <xf numFmtId="2" fontId="0" fillId="0" borderId="0" xfId="0" applyNumberFormat="1"/>
    <xf numFmtId="0" fontId="0" fillId="0" borderId="24" xfId="0" applyBorder="1"/>
    <xf numFmtId="0" fontId="0" fillId="0" borderId="53" xfId="0" applyBorder="1"/>
    <xf numFmtId="0" fontId="32" fillId="2" borderId="54" xfId="20" applyBorder="1" applyProtection="1">
      <protection/>
    </xf>
    <xf numFmtId="0" fontId="0" fillId="0" borderId="55" xfId="0" applyBorder="1"/>
    <xf numFmtId="3" fontId="8" fillId="0" borderId="55" xfId="0" applyNumberFormat="1" applyFont="1" applyBorder="1"/>
    <xf numFmtId="0" fontId="0" fillId="9" borderId="43" xfId="0" applyFill="1" applyBorder="1"/>
    <xf numFmtId="3" fontId="8" fillId="0" borderId="0" xfId="0" applyNumberFormat="1" applyFont="1"/>
    <xf numFmtId="0" fontId="0" fillId="0" borderId="0" xfId="0" applyAlignment="1">
      <alignment textRotation="90" wrapText="1"/>
    </xf>
    <xf numFmtId="0" fontId="0" fillId="0" borderId="0" xfId="0" applyFont="1" applyAlignment="1">
      <alignment textRotation="90" wrapText="1"/>
    </xf>
    <xf numFmtId="0" fontId="0" fillId="0" borderId="0" xfId="0" applyFont="1" applyAlignment="1">
      <alignment wrapText="1"/>
    </xf>
    <xf numFmtId="14" fontId="21" fillId="3" borderId="0" xfId="0" applyNumberFormat="1" applyFont="1" applyFill="1" applyAlignment="1">
      <alignment horizontal="left"/>
    </xf>
    <xf numFmtId="0" fontId="8" fillId="3" borderId="5" xfId="0" applyFont="1" applyFill="1" applyBorder="1"/>
    <xf numFmtId="0" fontId="3" fillId="3" borderId="56" xfId="0" applyFont="1" applyFill="1" applyBorder="1" applyAlignment="1">
      <alignment vertical="top"/>
    </xf>
    <xf numFmtId="0" fontId="0" fillId="3" borderId="5" xfId="0" applyFont="1" applyFill="1" applyBorder="1"/>
    <xf numFmtId="0" fontId="0" fillId="3" borderId="2" xfId="0" applyFont="1" applyFill="1" applyBorder="1"/>
    <xf numFmtId="0" fontId="0" fillId="3" borderId="3" xfId="0" applyFont="1" applyFill="1" applyBorder="1"/>
    <xf numFmtId="14" fontId="0" fillId="3" borderId="0" xfId="0" applyNumberFormat="1" applyFont="1" applyFill="1" applyAlignment="1" applyProtection="1">
      <alignment vertical="center"/>
      <protection locked="0"/>
    </xf>
    <xf numFmtId="14" fontId="0" fillId="3" borderId="4" xfId="0" applyNumberFormat="1" applyFont="1" applyFill="1" applyBorder="1" applyAlignment="1" applyProtection="1">
      <alignment vertical="center"/>
      <protection locked="0"/>
    </xf>
    <xf numFmtId="0" fontId="15" fillId="0" borderId="3" xfId="0" applyFont="1" applyBorder="1"/>
    <xf numFmtId="0" fontId="15" fillId="0" borderId="0" xfId="0" applyFont="1"/>
    <xf numFmtId="0" fontId="15" fillId="0" borderId="4" xfId="0" applyFont="1" applyBorder="1"/>
    <xf numFmtId="0" fontId="11" fillId="3" borderId="2" xfId="0" applyFont="1" applyFill="1" applyBorder="1"/>
    <xf numFmtId="0" fontId="11" fillId="3" borderId="0" xfId="0" applyFont="1" applyFill="1"/>
    <xf numFmtId="0" fontId="7" fillId="0" borderId="17" xfId="0" applyFont="1" applyBorder="1" applyAlignment="1">
      <alignment vertical="top"/>
    </xf>
    <xf numFmtId="0" fontId="7" fillId="3" borderId="0" xfId="0" applyFont="1" applyFill="1"/>
    <xf numFmtId="0" fontId="6" fillId="3" borderId="44" xfId="0" applyFont="1" applyFill="1" applyBorder="1" applyAlignment="1">
      <alignment textRotation="90" wrapText="1"/>
    </xf>
    <xf numFmtId="0" fontId="7" fillId="0" borderId="46" xfId="0" applyFont="1" applyBorder="1" applyAlignment="1">
      <alignment vertical="top"/>
    </xf>
    <xf numFmtId="0" fontId="6" fillId="0" borderId="11" xfId="0" applyFont="1" applyBorder="1" applyAlignment="1">
      <alignment horizontal="center" textRotation="90" wrapText="1"/>
    </xf>
    <xf numFmtId="0" fontId="7" fillId="3" borderId="57" xfId="0" applyFont="1" applyFill="1" applyBorder="1"/>
    <xf numFmtId="0" fontId="6" fillId="0" borderId="58" xfId="0" applyFont="1" applyBorder="1" applyAlignment="1">
      <alignment horizontal="center" textRotation="90" wrapText="1"/>
    </xf>
    <xf numFmtId="0" fontId="7" fillId="3" borderId="13" xfId="0" applyFont="1" applyFill="1" applyBorder="1"/>
    <xf numFmtId="0" fontId="0" fillId="3" borderId="50" xfId="0" applyFill="1" applyBorder="1"/>
    <xf numFmtId="0" fontId="6" fillId="3" borderId="59" xfId="0" applyFont="1" applyFill="1" applyBorder="1" applyAlignment="1">
      <alignment textRotation="90" wrapText="1"/>
    </xf>
    <xf numFmtId="0" fontId="8" fillId="0" borderId="6" xfId="0" applyFont="1" applyBorder="1" applyAlignment="1">
      <alignment horizontal="center"/>
    </xf>
    <xf numFmtId="165" fontId="0" fillId="0" borderId="10" xfId="0" applyNumberFormat="1" applyFont="1" applyBorder="1" applyAlignment="1" applyProtection="1" quotePrefix="1">
      <alignment horizontal="right" vertical="center"/>
      <protection locked="0"/>
    </xf>
    <xf numFmtId="165" fontId="0" fillId="0" borderId="10" xfId="0" applyNumberFormat="1" applyFont="1" applyBorder="1" applyAlignment="1" quotePrefix="1">
      <alignment horizontal="right" vertical="center"/>
    </xf>
    <xf numFmtId="0" fontId="0" fillId="0" borderId="0" xfId="0" applyFont="1" applyAlignment="1">
      <alignment vertical="top"/>
    </xf>
    <xf numFmtId="0" fontId="7" fillId="0" borderId="0" xfId="0" applyFont="1" applyAlignment="1">
      <alignment vertical="top"/>
    </xf>
    <xf numFmtId="0" fontId="6" fillId="0" borderId="14" xfId="0" applyFont="1" applyBorder="1" applyAlignment="1" applyProtection="1">
      <alignment vertical="center"/>
      <protection locked="0"/>
    </xf>
    <xf numFmtId="0" fontId="6" fillId="10" borderId="17" xfId="0" applyFont="1" applyFill="1" applyBorder="1" applyAlignment="1">
      <alignment vertical="center"/>
    </xf>
    <xf numFmtId="0" fontId="6" fillId="11" borderId="17" xfId="0" applyFont="1" applyFill="1" applyBorder="1"/>
    <xf numFmtId="0" fontId="6" fillId="10" borderId="32" xfId="0" applyFont="1" applyFill="1" applyBorder="1" applyAlignment="1">
      <alignment vertical="center"/>
    </xf>
    <xf numFmtId="0" fontId="6" fillId="11" borderId="52" xfId="0" applyFont="1" applyFill="1" applyBorder="1"/>
    <xf numFmtId="0" fontId="6" fillId="10" borderId="14" xfId="0" applyFont="1" applyFill="1" applyBorder="1" applyAlignment="1">
      <alignment horizontal="center" textRotation="90" wrapText="1"/>
    </xf>
    <xf numFmtId="0" fontId="6" fillId="10" borderId="17" xfId="0" applyFont="1" applyFill="1" applyBorder="1" applyAlignment="1">
      <alignment horizontal="center" textRotation="90" wrapText="1"/>
    </xf>
    <xf numFmtId="0" fontId="6" fillId="10" borderId="52" xfId="0" applyFont="1" applyFill="1" applyBorder="1" applyAlignment="1">
      <alignment horizontal="center" textRotation="90" wrapText="1"/>
    </xf>
    <xf numFmtId="0" fontId="6" fillId="3" borderId="60" xfId="0" applyFont="1" applyFill="1" applyBorder="1"/>
    <xf numFmtId="0" fontId="6" fillId="0" borderId="14" xfId="0" applyFont="1" applyBorder="1" applyAlignment="1" applyProtection="1">
      <alignment horizontal="center" textRotation="90" wrapText="1"/>
      <protection locked="0"/>
    </xf>
    <xf numFmtId="0" fontId="6" fillId="0" borderId="17" xfId="0" applyFont="1" applyBorder="1" applyAlignment="1" applyProtection="1">
      <alignment horizontal="center" textRotation="90" wrapText="1"/>
      <protection locked="0"/>
    </xf>
    <xf numFmtId="0" fontId="6" fillId="4" borderId="17" xfId="0" applyFont="1" applyFill="1" applyBorder="1"/>
    <xf numFmtId="0" fontId="34" fillId="10" borderId="27" xfId="20" applyNumberFormat="1" applyFont="1" applyFill="1" applyBorder="1" applyAlignment="1" applyProtection="1">
      <alignment vertical="center"/>
      <protection/>
    </xf>
    <xf numFmtId="0" fontId="6" fillId="10" borderId="27" xfId="0" applyFont="1" applyFill="1" applyBorder="1" applyAlignment="1">
      <alignment vertical="center"/>
    </xf>
    <xf numFmtId="0" fontId="6" fillId="0" borderId="17" xfId="0" applyFont="1" applyBorder="1" applyAlignment="1" applyProtection="1">
      <alignment vertical="center"/>
      <protection locked="0"/>
    </xf>
    <xf numFmtId="0" fontId="6" fillId="0" borderId="17" xfId="0" applyFont="1" applyBorder="1" applyProtection="1">
      <protection locked="0"/>
    </xf>
    <xf numFmtId="0" fontId="6" fillId="0" borderId="52" xfId="0" applyFont="1" applyBorder="1" applyAlignment="1" applyProtection="1">
      <alignment vertical="center"/>
      <protection locked="0"/>
    </xf>
    <xf numFmtId="0" fontId="6" fillId="10" borderId="18" xfId="0" applyFont="1" applyFill="1" applyBorder="1" applyAlignment="1">
      <alignment horizontal="center" textRotation="90" wrapText="1"/>
    </xf>
    <xf numFmtId="0" fontId="6" fillId="10" borderId="10" xfId="0" applyFont="1" applyFill="1" applyBorder="1" applyAlignment="1">
      <alignment horizontal="center" textRotation="90" wrapText="1"/>
    </xf>
    <xf numFmtId="0" fontId="6" fillId="11" borderId="10" xfId="0" applyFont="1" applyFill="1" applyBorder="1"/>
    <xf numFmtId="0" fontId="6" fillId="10" borderId="8" xfId="0" applyFont="1" applyFill="1" applyBorder="1" applyAlignment="1">
      <alignment horizontal="center" textRotation="90" wrapText="1"/>
    </xf>
    <xf numFmtId="0" fontId="6" fillId="0" borderId="18" xfId="0" applyFont="1" applyBorder="1" applyAlignment="1" applyProtection="1">
      <alignment horizontal="center" textRotation="90" wrapText="1"/>
      <protection locked="0"/>
    </xf>
    <xf numFmtId="0" fontId="6" fillId="0" borderId="10" xfId="0" applyFont="1" applyBorder="1" applyAlignment="1" applyProtection="1">
      <alignment horizontal="center" textRotation="90" wrapText="1"/>
      <protection locked="0"/>
    </xf>
    <xf numFmtId="0" fontId="34" fillId="10" borderId="25" xfId="20" applyNumberFormat="1" applyFont="1" applyFill="1" applyBorder="1" applyAlignment="1" applyProtection="1">
      <alignment vertical="center"/>
      <protection/>
    </xf>
    <xf numFmtId="0" fontId="6" fillId="10" borderId="25" xfId="0" applyFont="1" applyFill="1" applyBorder="1" applyAlignment="1">
      <alignment vertical="center"/>
    </xf>
    <xf numFmtId="0" fontId="6" fillId="10" borderId="10" xfId="0" applyFont="1" applyFill="1" applyBorder="1" applyAlignment="1">
      <alignment vertical="center"/>
    </xf>
    <xf numFmtId="0" fontId="6" fillId="0" borderId="10" xfId="0" applyFont="1" applyBorder="1" applyAlignment="1" applyProtection="1">
      <alignment vertical="center"/>
      <protection locked="0"/>
    </xf>
    <xf numFmtId="0" fontId="6" fillId="0" borderId="10" xfId="0" applyFont="1" applyBorder="1" applyProtection="1">
      <protection locked="0"/>
    </xf>
    <xf numFmtId="0" fontId="6" fillId="0" borderId="8" xfId="0" applyFont="1" applyBorder="1" applyAlignment="1" applyProtection="1">
      <alignment vertical="center"/>
      <protection locked="0"/>
    </xf>
    <xf numFmtId="0" fontId="6" fillId="0" borderId="14" xfId="0" applyFont="1" applyBorder="1" applyProtection="1">
      <protection locked="0"/>
    </xf>
    <xf numFmtId="0" fontId="6" fillId="0" borderId="32" xfId="0" applyFont="1" applyBorder="1" applyProtection="1">
      <protection locked="0"/>
    </xf>
    <xf numFmtId="0" fontId="6" fillId="0" borderId="18" xfId="0" applyFont="1" applyBorder="1" applyProtection="1">
      <protection locked="0"/>
    </xf>
    <xf numFmtId="0" fontId="6" fillId="0" borderId="8" xfId="0" applyFont="1" applyBorder="1" applyProtection="1">
      <protection locked="0"/>
    </xf>
    <xf numFmtId="0" fontId="6" fillId="0" borderId="28" xfId="0" applyFont="1" applyBorder="1" applyProtection="1">
      <protection locked="0"/>
    </xf>
    <xf numFmtId="0" fontId="6" fillId="0" borderId="25" xfId="0" applyFont="1" applyBorder="1" applyProtection="1">
      <protection locked="0"/>
    </xf>
    <xf numFmtId="0" fontId="6" fillId="0" borderId="53" xfId="0" applyFont="1" applyBorder="1" applyProtection="1">
      <protection locked="0"/>
    </xf>
    <xf numFmtId="0" fontId="6" fillId="0" borderId="61" xfId="0" applyFont="1" applyBorder="1" applyProtection="1">
      <protection locked="0"/>
    </xf>
    <xf numFmtId="0" fontId="6" fillId="0" borderId="62" xfId="0" applyFont="1" applyBorder="1" applyProtection="1">
      <protection locked="0"/>
    </xf>
    <xf numFmtId="0" fontId="6" fillId="11" borderId="8" xfId="0" applyFont="1" applyFill="1" applyBorder="1"/>
    <xf numFmtId="0" fontId="6" fillId="3" borderId="38" xfId="0" applyFont="1" applyFill="1" applyBorder="1"/>
    <xf numFmtId="0" fontId="6" fillId="0" borderId="29" xfId="0" applyFont="1" applyBorder="1" applyProtection="1">
      <protection locked="0"/>
    </xf>
    <xf numFmtId="0" fontId="6" fillId="11" borderId="14" xfId="0" applyFont="1" applyFill="1" applyBorder="1"/>
    <xf numFmtId="0" fontId="6" fillId="12" borderId="17" xfId="0" applyFont="1" applyFill="1" applyBorder="1"/>
    <xf numFmtId="0" fontId="6" fillId="11" borderId="27" xfId="0" applyFont="1" applyFill="1" applyBorder="1"/>
    <xf numFmtId="0" fontId="6" fillId="11" borderId="25" xfId="0" applyFont="1" applyFill="1" applyBorder="1"/>
    <xf numFmtId="0" fontId="6" fillId="3" borderId="10" xfId="0" applyFont="1" applyFill="1" applyBorder="1"/>
    <xf numFmtId="0" fontId="6" fillId="4" borderId="10" xfId="0" applyFont="1" applyFill="1" applyBorder="1"/>
    <xf numFmtId="0" fontId="6" fillId="11" borderId="18" xfId="0" applyFont="1" applyFill="1" applyBorder="1"/>
    <xf numFmtId="0" fontId="6" fillId="11" borderId="61" xfId="0" applyFont="1" applyFill="1" applyBorder="1"/>
    <xf numFmtId="0" fontId="6" fillId="11" borderId="53" xfId="0" applyFont="1" applyFill="1" applyBorder="1"/>
    <xf numFmtId="0" fontId="6" fillId="4" borderId="61" xfId="0" applyFont="1" applyFill="1" applyBorder="1"/>
    <xf numFmtId="0" fontId="6" fillId="11" borderId="63" xfId="0" applyFont="1" applyFill="1" applyBorder="1"/>
    <xf numFmtId="0" fontId="6" fillId="11" borderId="64" xfId="0" applyFont="1" applyFill="1" applyBorder="1"/>
    <xf numFmtId="0" fontId="6" fillId="3" borderId="65" xfId="0" applyFont="1" applyFill="1" applyBorder="1"/>
    <xf numFmtId="0" fontId="6" fillId="13" borderId="47" xfId="0" applyFont="1" applyFill="1" applyBorder="1"/>
    <xf numFmtId="164" fontId="6" fillId="13" borderId="66" xfId="0" applyNumberFormat="1" applyFont="1" applyFill="1" applyBorder="1"/>
    <xf numFmtId="0" fontId="6" fillId="13" borderId="66" xfId="0" applyFont="1" applyFill="1" applyBorder="1"/>
    <xf numFmtId="0" fontId="6" fillId="13" borderId="65" xfId="0" applyFont="1" applyFill="1" applyBorder="1"/>
    <xf numFmtId="1" fontId="6" fillId="13" borderId="66" xfId="0" applyNumberFormat="1" applyFont="1" applyFill="1" applyBorder="1"/>
    <xf numFmtId="164" fontId="6" fillId="13" borderId="66" xfId="0" applyNumberFormat="1" applyFont="1" applyFill="1" applyBorder="1" applyAlignment="1">
      <alignment horizontal="center"/>
    </xf>
    <xf numFmtId="0" fontId="6" fillId="13" borderId="66" xfId="0" applyFont="1" applyFill="1" applyBorder="1" applyAlignment="1">
      <alignment horizontal="center"/>
    </xf>
    <xf numFmtId="0" fontId="6" fillId="13" borderId="64" xfId="0" applyFont="1" applyFill="1" applyBorder="1"/>
    <xf numFmtId="0" fontId="6" fillId="13" borderId="10" xfId="0" applyFont="1" applyFill="1" applyBorder="1"/>
    <xf numFmtId="0" fontId="6" fillId="13" borderId="62" xfId="0" applyFont="1" applyFill="1" applyBorder="1"/>
    <xf numFmtId="0" fontId="6" fillId="13" borderId="44" xfId="0" applyFont="1" applyFill="1" applyBorder="1"/>
    <xf numFmtId="164" fontId="6" fillId="13" borderId="33" xfId="0" applyNumberFormat="1" applyFont="1" applyFill="1" applyBorder="1"/>
    <xf numFmtId="0" fontId="6" fillId="13" borderId="33" xfId="0" applyFont="1" applyFill="1" applyBorder="1"/>
    <xf numFmtId="0" fontId="6" fillId="13" borderId="60" xfId="0" applyFont="1" applyFill="1" applyBorder="1"/>
    <xf numFmtId="1" fontId="6" fillId="13" borderId="33" xfId="0" applyNumberFormat="1" applyFont="1" applyFill="1" applyBorder="1"/>
    <xf numFmtId="164" fontId="6" fillId="13" borderId="33" xfId="0" applyNumberFormat="1" applyFont="1" applyFill="1" applyBorder="1" applyAlignment="1">
      <alignment horizontal="center"/>
    </xf>
    <xf numFmtId="0" fontId="6" fillId="13" borderId="33" xfId="0" applyFont="1" applyFill="1" applyBorder="1" applyAlignment="1">
      <alignment horizontal="center"/>
    </xf>
    <xf numFmtId="0" fontId="6" fillId="13" borderId="27" xfId="0" applyFont="1" applyFill="1" applyBorder="1"/>
    <xf numFmtId="0" fontId="6" fillId="13" borderId="32" xfId="0" applyFont="1" applyFill="1" applyBorder="1"/>
    <xf numFmtId="0" fontId="6" fillId="11" borderId="19" xfId="0" applyFont="1" applyFill="1" applyBorder="1"/>
    <xf numFmtId="0" fontId="6" fillId="11" borderId="67" xfId="0" applyFont="1" applyFill="1" applyBorder="1"/>
    <xf numFmtId="0" fontId="6" fillId="11" borderId="11" xfId="0" applyFont="1" applyFill="1" applyBorder="1"/>
    <xf numFmtId="0" fontId="6" fillId="11" borderId="9" xfId="0" applyFont="1" applyFill="1" applyBorder="1"/>
    <xf numFmtId="0" fontId="6" fillId="11" borderId="68" xfId="0" applyFont="1" applyFill="1" applyBorder="1"/>
    <xf numFmtId="0" fontId="6" fillId="11" borderId="69" xfId="0" applyFont="1" applyFill="1" applyBorder="1"/>
    <xf numFmtId="0" fontId="6" fillId="11" borderId="70" xfId="0" applyFont="1" applyFill="1" applyBorder="1"/>
    <xf numFmtId="1" fontId="6" fillId="11" borderId="70" xfId="0" applyNumberFormat="1" applyFont="1" applyFill="1" applyBorder="1"/>
    <xf numFmtId="0" fontId="6" fillId="11" borderId="58" xfId="0" applyFont="1" applyFill="1" applyBorder="1"/>
    <xf numFmtId="0" fontId="6" fillId="11" borderId="71" xfId="0" applyFont="1" applyFill="1" applyBorder="1"/>
    <xf numFmtId="0" fontId="6" fillId="11" borderId="43" xfId="0" applyFont="1" applyFill="1" applyBorder="1"/>
    <xf numFmtId="0" fontId="6" fillId="3" borderId="45" xfId="0" applyFont="1" applyFill="1" applyBorder="1"/>
    <xf numFmtId="0" fontId="6" fillId="3" borderId="46" xfId="0" applyFont="1" applyFill="1" applyBorder="1" applyAlignment="1">
      <alignment horizontal="center"/>
    </xf>
    <xf numFmtId="0" fontId="6" fillId="0" borderId="27" xfId="0" applyFont="1" applyBorder="1" applyProtection="1">
      <protection locked="0"/>
    </xf>
    <xf numFmtId="0" fontId="6" fillId="0" borderId="7" xfId="0" applyFont="1" applyBorder="1" applyProtection="1">
      <protection locked="0"/>
    </xf>
    <xf numFmtId="0" fontId="6" fillId="0" borderId="14" xfId="0" applyFont="1" applyBorder="1" applyAlignment="1" applyProtection="1">
      <alignment horizontal="center"/>
      <protection locked="0"/>
    </xf>
    <xf numFmtId="0" fontId="6" fillId="0" borderId="32" xfId="0" applyFont="1" applyBorder="1" applyAlignment="1" applyProtection="1">
      <alignment horizontal="center"/>
      <protection locked="0"/>
    </xf>
    <xf numFmtId="164" fontId="6" fillId="0" borderId="17" xfId="0" applyNumberFormat="1" applyFont="1" applyBorder="1" applyProtection="1">
      <protection locked="0"/>
    </xf>
    <xf numFmtId="1" fontId="6" fillId="11" borderId="10" xfId="0" applyNumberFormat="1" applyFont="1" applyFill="1" applyBorder="1"/>
    <xf numFmtId="164" fontId="6" fillId="0" borderId="10" xfId="0" applyNumberFormat="1" applyFont="1" applyBorder="1" applyProtection="1">
      <protection locked="0"/>
    </xf>
    <xf numFmtId="1" fontId="6" fillId="0" borderId="10" xfId="0" applyNumberFormat="1" applyFont="1" applyBorder="1" applyProtection="1">
      <protection locked="0"/>
    </xf>
    <xf numFmtId="0" fontId="6" fillId="3" borderId="13" xfId="0" applyFont="1" applyFill="1" applyBorder="1"/>
    <xf numFmtId="0" fontId="6" fillId="0" borderId="39" xfId="0" applyFont="1" applyBorder="1" applyProtection="1">
      <protection locked="0"/>
    </xf>
    <xf numFmtId="0" fontId="6" fillId="3" borderId="18" xfId="0" applyFont="1" applyFill="1" applyBorder="1"/>
    <xf numFmtId="0" fontId="6" fillId="3" borderId="10" xfId="0" applyFont="1" applyFill="1" applyBorder="1" applyAlignment="1">
      <alignment horizontal="center"/>
    </xf>
    <xf numFmtId="0" fontId="6" fillId="0" borderId="18" xfId="0" applyFont="1" applyBorder="1" applyAlignment="1" applyProtection="1">
      <alignment horizontal="center"/>
      <protection locked="0"/>
    </xf>
    <xf numFmtId="0" fontId="6" fillId="0" borderId="28" xfId="0" applyFont="1" applyBorder="1" applyAlignment="1" applyProtection="1">
      <alignment horizontal="center"/>
      <protection locked="0"/>
    </xf>
    <xf numFmtId="0" fontId="6" fillId="3" borderId="24" xfId="0" applyFont="1" applyFill="1" applyBorder="1"/>
    <xf numFmtId="0" fontId="6" fillId="3" borderId="23" xfId="0" applyFont="1" applyFill="1" applyBorder="1"/>
    <xf numFmtId="0" fontId="6" fillId="3" borderId="53" xfId="0" applyFont="1" applyFill="1" applyBorder="1"/>
    <xf numFmtId="0" fontId="6" fillId="0" borderId="8" xfId="0" applyFont="1" applyBorder="1" applyAlignment="1" applyProtection="1">
      <alignment horizontal="center"/>
      <protection locked="0"/>
    </xf>
    <xf numFmtId="164" fontId="6" fillId="0" borderId="61" xfId="0" applyNumberFormat="1" applyFont="1" applyBorder="1" applyProtection="1">
      <protection locked="0"/>
    </xf>
    <xf numFmtId="0" fontId="6" fillId="0" borderId="53" xfId="0" applyFont="1" applyBorder="1" applyAlignment="1" applyProtection="1">
      <alignment horizontal="center"/>
      <protection locked="0"/>
    </xf>
    <xf numFmtId="0" fontId="6" fillId="0" borderId="62" xfId="0" applyFont="1" applyBorder="1" applyAlignment="1" applyProtection="1">
      <alignment horizontal="center"/>
      <protection locked="0"/>
    </xf>
    <xf numFmtId="0" fontId="6" fillId="0" borderId="55" xfId="0" applyFont="1" applyBorder="1" applyAlignment="1" applyProtection="1">
      <alignment horizontal="center"/>
      <protection locked="0"/>
    </xf>
    <xf numFmtId="0" fontId="6" fillId="0" borderId="67" xfId="0" applyFont="1" applyBorder="1" applyAlignment="1" applyProtection="1">
      <alignment horizontal="center"/>
      <protection locked="0"/>
    </xf>
    <xf numFmtId="0" fontId="6" fillId="3" borderId="44" xfId="0" applyFont="1" applyFill="1" applyBorder="1"/>
    <xf numFmtId="0" fontId="6" fillId="3" borderId="33" xfId="0" applyFont="1" applyFill="1" applyBorder="1"/>
    <xf numFmtId="164" fontId="6" fillId="3" borderId="10" xfId="0" applyNumberFormat="1" applyFont="1" applyFill="1" applyBorder="1"/>
    <xf numFmtId="0" fontId="6" fillId="12" borderId="14" xfId="0" applyFont="1" applyFill="1" applyBorder="1" applyProtection="1">
      <protection locked="0"/>
    </xf>
    <xf numFmtId="0" fontId="6" fillId="12" borderId="52" xfId="0" applyFont="1" applyFill="1" applyBorder="1" applyProtection="1">
      <protection locked="0"/>
    </xf>
    <xf numFmtId="164" fontId="6" fillId="12" borderId="17" xfId="0" applyNumberFormat="1" applyFont="1" applyFill="1" applyBorder="1"/>
    <xf numFmtId="1" fontId="6" fillId="11" borderId="17" xfId="0" applyNumberFormat="1" applyFont="1" applyFill="1" applyBorder="1"/>
    <xf numFmtId="1" fontId="6" fillId="11" borderId="27" xfId="0" applyNumberFormat="1" applyFont="1" applyFill="1" applyBorder="1"/>
    <xf numFmtId="164" fontId="6" fillId="11" borderId="17" xfId="0" applyNumberFormat="1" applyFont="1" applyFill="1" applyBorder="1"/>
    <xf numFmtId="0" fontId="6" fillId="3" borderId="37" xfId="0" applyFont="1" applyFill="1" applyBorder="1"/>
    <xf numFmtId="0" fontId="6" fillId="3" borderId="29" xfId="0" applyFont="1" applyFill="1" applyBorder="1"/>
    <xf numFmtId="0" fontId="6" fillId="0" borderId="25" xfId="0" applyFont="1" applyBorder="1"/>
    <xf numFmtId="0" fontId="6" fillId="12" borderId="18" xfId="0" applyFont="1" applyFill="1" applyBorder="1" applyProtection="1">
      <protection locked="0"/>
    </xf>
    <xf numFmtId="0" fontId="6" fillId="12" borderId="8" xfId="0" applyFont="1" applyFill="1" applyBorder="1" applyProtection="1">
      <protection locked="0"/>
    </xf>
    <xf numFmtId="164" fontId="6" fillId="11" borderId="10" xfId="0" applyNumberFormat="1" applyFont="1" applyFill="1" applyBorder="1"/>
    <xf numFmtId="0" fontId="6" fillId="0" borderId="29" xfId="0" applyFont="1" applyBorder="1"/>
    <xf numFmtId="0" fontId="6" fillId="12" borderId="53" xfId="0" applyFont="1" applyFill="1" applyBorder="1" applyProtection="1">
      <protection locked="0"/>
    </xf>
    <xf numFmtId="0" fontId="6" fillId="12" borderId="63" xfId="0" applyFont="1" applyFill="1" applyBorder="1" applyProtection="1">
      <protection locked="0"/>
    </xf>
    <xf numFmtId="164" fontId="6" fillId="11" borderId="61" xfId="0" applyNumberFormat="1" applyFont="1" applyFill="1" applyBorder="1"/>
    <xf numFmtId="1" fontId="6" fillId="11" borderId="61" xfId="0" applyNumberFormat="1" applyFont="1" applyFill="1" applyBorder="1"/>
    <xf numFmtId="0" fontId="6" fillId="3" borderId="72" xfId="0" applyFont="1" applyFill="1" applyBorder="1"/>
    <xf numFmtId="0" fontId="6" fillId="13" borderId="5" xfId="0" applyFont="1" applyFill="1" applyBorder="1" applyProtection="1">
      <protection locked="0"/>
    </xf>
    <xf numFmtId="0" fontId="6" fillId="13" borderId="3" xfId="0" applyFont="1" applyFill="1" applyBorder="1" applyProtection="1">
      <protection locked="0"/>
    </xf>
    <xf numFmtId="0" fontId="6" fillId="13" borderId="19" xfId="0" applyFont="1" applyFill="1" applyBorder="1" applyProtection="1">
      <protection locked="0"/>
    </xf>
    <xf numFmtId="0" fontId="6" fillId="13" borderId="12" xfId="0" applyFont="1" applyFill="1" applyBorder="1" applyProtection="1">
      <protection locked="0"/>
    </xf>
    <xf numFmtId="0" fontId="6" fillId="3" borderId="40" xfId="0" applyFont="1" applyFill="1" applyBorder="1"/>
    <xf numFmtId="0" fontId="6" fillId="3" borderId="41" xfId="0" applyFont="1" applyFill="1" applyBorder="1"/>
    <xf numFmtId="0" fontId="6" fillId="0" borderId="42" xfId="0" applyFont="1" applyBorder="1"/>
    <xf numFmtId="0" fontId="6" fillId="0" borderId="19" xfId="0" applyFont="1" applyBorder="1"/>
    <xf numFmtId="0" fontId="6" fillId="0" borderId="16" xfId="0" applyFont="1" applyBorder="1"/>
    <xf numFmtId="0" fontId="6" fillId="3" borderId="19" xfId="0" applyFont="1" applyFill="1" applyBorder="1"/>
    <xf numFmtId="0" fontId="6" fillId="11" borderId="55" xfId="0" applyFont="1" applyFill="1" applyBorder="1"/>
    <xf numFmtId="0" fontId="6" fillId="3" borderId="14" xfId="0" applyFont="1" applyFill="1" applyBorder="1" applyAlignment="1">
      <alignment vertical="center"/>
    </xf>
    <xf numFmtId="0" fontId="6" fillId="3" borderId="17" xfId="0" applyFont="1" applyFill="1" applyBorder="1" applyAlignment="1">
      <alignment horizontal="center" vertical="center"/>
    </xf>
    <xf numFmtId="0" fontId="6" fillId="3" borderId="14" xfId="0" applyFont="1" applyFill="1" applyBorder="1"/>
    <xf numFmtId="0" fontId="6" fillId="0" borderId="33" xfId="0" applyFont="1" applyBorder="1" applyProtection="1">
      <protection locked="0"/>
    </xf>
    <xf numFmtId="0" fontId="6" fillId="3" borderId="26" xfId="0" applyFont="1" applyFill="1" applyBorder="1"/>
    <xf numFmtId="0" fontId="6" fillId="3" borderId="22" xfId="0" applyFont="1" applyFill="1" applyBorder="1"/>
    <xf numFmtId="164" fontId="6" fillId="13" borderId="0" xfId="0" applyNumberFormat="1" applyFont="1" applyFill="1" applyAlignment="1">
      <alignment horizontal="center"/>
    </xf>
    <xf numFmtId="0" fontId="6" fillId="13" borderId="0" xfId="0" applyFont="1" applyFill="1" applyAlignment="1">
      <alignment horizontal="center"/>
    </xf>
    <xf numFmtId="164" fontId="6" fillId="4" borderId="10" xfId="0" applyNumberFormat="1" applyFont="1" applyFill="1" applyBorder="1"/>
    <xf numFmtId="0" fontId="6" fillId="12" borderId="14" xfId="0" applyFont="1" applyFill="1" applyBorder="1"/>
    <xf numFmtId="0" fontId="6" fillId="12" borderId="52" xfId="0" applyFont="1" applyFill="1" applyBorder="1"/>
    <xf numFmtId="0" fontId="6" fillId="4" borderId="25" xfId="0" applyFont="1" applyFill="1" applyBorder="1"/>
    <xf numFmtId="0" fontId="6" fillId="12" borderId="18" xfId="0" applyFont="1" applyFill="1" applyBorder="1"/>
    <xf numFmtId="0" fontId="6" fillId="12" borderId="8" xfId="0" applyFont="1" applyFill="1" applyBorder="1"/>
    <xf numFmtId="0" fontId="6" fillId="12" borderId="53" xfId="0" applyFont="1" applyFill="1" applyBorder="1"/>
    <xf numFmtId="0" fontId="6" fillId="12" borderId="63" xfId="0" applyFont="1" applyFill="1" applyBorder="1"/>
    <xf numFmtId="0" fontId="6" fillId="13" borderId="5" xfId="0" applyFont="1" applyFill="1" applyBorder="1"/>
    <xf numFmtId="0" fontId="6" fillId="13" borderId="3" xfId="0" applyFont="1" applyFill="1" applyBorder="1"/>
    <xf numFmtId="0" fontId="6" fillId="13" borderId="19" xfId="0" applyFont="1" applyFill="1" applyBorder="1"/>
    <xf numFmtId="0" fontId="6" fillId="13" borderId="12" xfId="0" applyFont="1" applyFill="1" applyBorder="1"/>
    <xf numFmtId="164" fontId="6" fillId="14" borderId="10" xfId="0" applyNumberFormat="1" applyFont="1" applyFill="1" applyBorder="1"/>
    <xf numFmtId="0" fontId="6" fillId="14" borderId="25" xfId="0" applyFont="1" applyFill="1" applyBorder="1"/>
    <xf numFmtId="0" fontId="6" fillId="14" borderId="29" xfId="0" applyFont="1" applyFill="1" applyBorder="1"/>
    <xf numFmtId="0" fontId="6" fillId="0" borderId="73" xfId="0" applyFont="1" applyBorder="1" applyProtection="1">
      <protection locked="0"/>
    </xf>
    <xf numFmtId="0" fontId="1" fillId="0" borderId="5" xfId="0" applyFont="1" applyBorder="1"/>
    <xf numFmtId="0" fontId="0" fillId="0" borderId="2" xfId="0" applyBorder="1"/>
    <xf numFmtId="0" fontId="0" fillId="0" borderId="3" xfId="0" applyBorder="1"/>
    <xf numFmtId="0" fontId="1" fillId="0" borderId="6" xfId="0" applyFont="1" applyBorder="1"/>
    <xf numFmtId="0" fontId="0" fillId="0" borderId="4" xfId="0" applyBorder="1"/>
    <xf numFmtId="0" fontId="10" fillId="0" borderId="6" xfId="0" applyFont="1" applyBorder="1" applyAlignment="1">
      <alignment vertical="center"/>
    </xf>
    <xf numFmtId="0" fontId="8" fillId="0" borderId="6" xfId="0" applyFont="1" applyBorder="1" applyAlignment="1">
      <alignment vertical="center"/>
    </xf>
    <xf numFmtId="0" fontId="0" fillId="0" borderId="6" xfId="0" applyBorder="1" applyAlignment="1">
      <alignment wrapText="1"/>
    </xf>
    <xf numFmtId="0" fontId="0" fillId="0" borderId="4" xfId="0" applyBorder="1" applyAlignment="1">
      <alignment wrapText="1"/>
    </xf>
    <xf numFmtId="0" fontId="0" fillId="0" borderId="6" xfId="0" applyFont="1" applyBorder="1"/>
    <xf numFmtId="0" fontId="0" fillId="0" borderId="6" xfId="0" applyFont="1" applyBorder="1" applyAlignment="1">
      <alignment vertical="top"/>
    </xf>
    <xf numFmtId="0" fontId="0" fillId="0" borderId="4" xfId="0" applyFont="1" applyBorder="1" applyAlignment="1">
      <alignment vertical="top"/>
    </xf>
    <xf numFmtId="0" fontId="0" fillId="0" borderId="4" xfId="0" applyBorder="1" applyAlignment="1">
      <alignment vertical="top"/>
    </xf>
    <xf numFmtId="0" fontId="0" fillId="0" borderId="6" xfId="0" applyBorder="1" applyAlignment="1">
      <alignment vertical="top"/>
    </xf>
    <xf numFmtId="0" fontId="0" fillId="0" borderId="12" xfId="0" applyBorder="1"/>
    <xf numFmtId="0" fontId="25" fillId="0" borderId="0" xfId="0" applyFont="1" applyAlignment="1">
      <alignment horizontal="center"/>
    </xf>
    <xf numFmtId="0" fontId="26" fillId="0" borderId="0" xfId="0" applyFont="1" applyAlignment="1">
      <alignment horizontal="center"/>
    </xf>
    <xf numFmtId="0" fontId="26" fillId="0" borderId="0" xfId="0" applyFont="1"/>
    <xf numFmtId="0" fontId="25" fillId="0" borderId="0" xfId="0" applyFont="1"/>
    <xf numFmtId="0" fontId="0" fillId="0" borderId="50" xfId="0" applyBorder="1" applyAlignment="1">
      <alignment vertical="center"/>
    </xf>
    <xf numFmtId="0" fontId="33" fillId="0" borderId="10" xfId="0" applyFont="1" applyBorder="1" applyAlignment="1" applyProtection="1">
      <alignment horizontal="center"/>
      <protection hidden="1" locked="0"/>
    </xf>
    <xf numFmtId="1" fontId="0" fillId="6" borderId="10" xfId="0" applyNumberFormat="1" applyFill="1" applyBorder="1" applyAlignment="1" applyProtection="1">
      <alignment horizontal="center"/>
      <protection hidden="1" locked="0"/>
    </xf>
    <xf numFmtId="0" fontId="0" fillId="11" borderId="74" xfId="0" applyFill="1" applyBorder="1"/>
    <xf numFmtId="0" fontId="0" fillId="13" borderId="73" xfId="0" applyFill="1" applyBorder="1"/>
    <xf numFmtId="0" fontId="0" fillId="11" borderId="75" xfId="0" applyFill="1" applyBorder="1"/>
    <xf numFmtId="0" fontId="0" fillId="11" borderId="76" xfId="0" applyFill="1" applyBorder="1"/>
    <xf numFmtId="1" fontId="0" fillId="11" borderId="74" xfId="0" applyNumberFormat="1" applyFill="1" applyBorder="1"/>
    <xf numFmtId="0" fontId="0" fillId="13" borderId="77" xfId="0" applyFill="1" applyBorder="1"/>
    <xf numFmtId="1" fontId="0" fillId="11" borderId="78" xfId="0" applyNumberFormat="1" applyFill="1" applyBorder="1"/>
    <xf numFmtId="0" fontId="0" fillId="11" borderId="11" xfId="0" applyFill="1" applyBorder="1"/>
    <xf numFmtId="0" fontId="6" fillId="11" borderId="79" xfId="0" applyFont="1" applyFill="1" applyBorder="1"/>
    <xf numFmtId="0" fontId="6" fillId="11" borderId="21" xfId="0" applyFont="1" applyFill="1" applyBorder="1"/>
    <xf numFmtId="0" fontId="0" fillId="11" borderId="80" xfId="0" applyFill="1" applyBorder="1"/>
    <xf numFmtId="0" fontId="6" fillId="11" borderId="74" xfId="0" applyFont="1" applyFill="1" applyBorder="1"/>
    <xf numFmtId="0" fontId="6" fillId="11" borderId="75" xfId="0" applyFont="1" applyFill="1" applyBorder="1"/>
    <xf numFmtId="0" fontId="6" fillId="4" borderId="74" xfId="0" applyFont="1" applyFill="1" applyBorder="1"/>
    <xf numFmtId="0" fontId="6" fillId="11" borderId="0" xfId="0" applyFont="1" applyFill="1"/>
    <xf numFmtId="0" fontId="6" fillId="11" borderId="81" xfId="0" applyFont="1" applyFill="1" applyBorder="1"/>
    <xf numFmtId="0" fontId="6" fillId="11" borderId="28" xfId="0" applyFont="1" applyFill="1" applyBorder="1"/>
    <xf numFmtId="0" fontId="6" fillId="0" borderId="82" xfId="0" applyFont="1" applyBorder="1" applyProtection="1">
      <protection locked="0"/>
    </xf>
    <xf numFmtId="0" fontId="6" fillId="3" borderId="83" xfId="0" applyFont="1" applyFill="1" applyBorder="1"/>
    <xf numFmtId="0" fontId="6" fillId="13" borderId="84" xfId="0" applyFont="1" applyFill="1" applyBorder="1"/>
    <xf numFmtId="0" fontId="6" fillId="13" borderId="85" xfId="0" applyFont="1" applyFill="1" applyBorder="1"/>
    <xf numFmtId="0" fontId="6" fillId="13" borderId="86" xfId="0" applyFont="1" applyFill="1" applyBorder="1"/>
    <xf numFmtId="0" fontId="0" fillId="13" borderId="87" xfId="0" applyFill="1" applyBorder="1"/>
    <xf numFmtId="0" fontId="6" fillId="13" borderId="88" xfId="0" applyFont="1" applyFill="1" applyBorder="1"/>
    <xf numFmtId="0" fontId="6" fillId="4" borderId="89" xfId="0" applyFont="1" applyFill="1" applyBorder="1"/>
    <xf numFmtId="0" fontId="6" fillId="12" borderId="71" xfId="0" applyFont="1" applyFill="1" applyBorder="1"/>
    <xf numFmtId="0" fontId="6" fillId="11" borderId="76" xfId="0" applyFont="1" applyFill="1" applyBorder="1"/>
    <xf numFmtId="0" fontId="6" fillId="13" borderId="90" xfId="0" applyFont="1" applyFill="1" applyBorder="1"/>
    <xf numFmtId="0" fontId="6" fillId="13" borderId="78" xfId="0" applyFont="1" applyFill="1" applyBorder="1"/>
    <xf numFmtId="0" fontId="6" fillId="13" borderId="80" xfId="0" applyFont="1" applyFill="1" applyBorder="1"/>
    <xf numFmtId="0" fontId="6" fillId="13" borderId="91" xfId="0" applyFont="1" applyFill="1" applyBorder="1"/>
    <xf numFmtId="0" fontId="6" fillId="13" borderId="92" xfId="0" applyFont="1" applyFill="1" applyBorder="1"/>
    <xf numFmtId="0" fontId="6" fillId="0" borderId="64" xfId="0" applyFont="1" applyBorder="1" applyProtection="1">
      <protection locked="0"/>
    </xf>
    <xf numFmtId="0" fontId="6" fillId="15" borderId="88" xfId="0" applyFont="1" applyFill="1" applyBorder="1"/>
    <xf numFmtId="0" fontId="0" fillId="0" borderId="30" xfId="0" applyBorder="1" applyAlignment="1">
      <alignment horizontal="center"/>
    </xf>
    <xf numFmtId="0" fontId="28" fillId="0" borderId="0" xfId="0" applyFont="1" applyAlignment="1">
      <alignment vertical="center" wrapText="1"/>
    </xf>
    <xf numFmtId="0" fontId="0" fillId="0" borderId="31" xfId="0" applyBorder="1" applyAlignment="1">
      <alignment horizontal="center"/>
    </xf>
    <xf numFmtId="0" fontId="25" fillId="0" borderId="32" xfId="0" applyFont="1" applyBorder="1" applyAlignment="1">
      <alignment horizontal="center"/>
    </xf>
    <xf numFmtId="0" fontId="25" fillId="0" borderId="33" xfId="0" applyFont="1" applyBorder="1" applyAlignment="1">
      <alignment horizontal="center"/>
    </xf>
    <xf numFmtId="0" fontId="25" fillId="0" borderId="27" xfId="0" applyFont="1" applyBorder="1" applyAlignment="1">
      <alignment horizontal="center" wrapText="1"/>
    </xf>
    <xf numFmtId="0" fontId="26" fillId="0" borderId="32" xfId="0" applyFont="1" applyBorder="1" applyAlignment="1">
      <alignment horizontal="center"/>
    </xf>
    <xf numFmtId="0" fontId="26" fillId="0" borderId="33" xfId="0" applyFont="1" applyBorder="1"/>
    <xf numFmtId="0" fontId="26" fillId="0" borderId="27" xfId="0" applyFont="1" applyBorder="1" applyAlignment="1">
      <alignment horizontal="center"/>
    </xf>
    <xf numFmtId="0" fontId="25" fillId="16" borderId="32" xfId="0" applyFont="1" applyFill="1" applyBorder="1" applyAlignment="1">
      <alignment horizontal="center"/>
    </xf>
    <xf numFmtId="0" fontId="25" fillId="16" borderId="33" xfId="0" applyFont="1" applyFill="1" applyBorder="1"/>
    <xf numFmtId="0" fontId="25" fillId="16" borderId="27" xfId="0" applyFont="1" applyFill="1" applyBorder="1" applyAlignment="1">
      <alignment horizontal="center"/>
    </xf>
    <xf numFmtId="0" fontId="0" fillId="14" borderId="30" xfId="0" applyFill="1" applyBorder="1" applyAlignment="1">
      <alignment horizontal="center"/>
    </xf>
    <xf numFmtId="0" fontId="0" fillId="14" borderId="0" xfId="0" applyFill="1"/>
    <xf numFmtId="0" fontId="0" fillId="14" borderId="31" xfId="0" applyFill="1" applyBorder="1" applyAlignment="1">
      <alignment horizontal="center"/>
    </xf>
    <xf numFmtId="0" fontId="28" fillId="0" borderId="0" xfId="0" applyFont="1" applyAlignment="1">
      <alignment wrapText="1"/>
    </xf>
    <xf numFmtId="0" fontId="0" fillId="0" borderId="0" xfId="0" applyAlignment="1">
      <alignment vertical="center" wrapText="1"/>
    </xf>
    <xf numFmtId="0" fontId="8" fillId="0" borderId="0" xfId="0" applyFont="1" applyAlignment="1">
      <alignment wrapText="1"/>
    </xf>
    <xf numFmtId="0" fontId="10" fillId="0" borderId="0" xfId="0" applyFont="1" applyAlignment="1">
      <alignment horizontal="center" wrapText="1"/>
    </xf>
    <xf numFmtId="0" fontId="0" fillId="0" borderId="6" xfId="0" applyFont="1" applyBorder="1" applyAlignment="1">
      <alignment wrapText="1"/>
    </xf>
    <xf numFmtId="0" fontId="0" fillId="0" borderId="0" xfId="0" applyFont="1" applyAlignment="1">
      <alignment wrapText="1"/>
    </xf>
    <xf numFmtId="0" fontId="0" fillId="0" borderId="4" xfId="0" applyFont="1" applyBorder="1" applyAlignment="1">
      <alignment wrapText="1"/>
    </xf>
    <xf numFmtId="0" fontId="0" fillId="0" borderId="6" xfId="0" applyBorder="1" applyAlignment="1">
      <alignment wrapText="1"/>
    </xf>
    <xf numFmtId="0" fontId="0" fillId="0" borderId="0" xfId="0" applyAlignment="1">
      <alignment wrapText="1"/>
    </xf>
    <xf numFmtId="0" fontId="0" fillId="0" borderId="4" xfId="0" applyBorder="1" applyAlignment="1">
      <alignment wrapText="1"/>
    </xf>
    <xf numFmtId="0" fontId="27" fillId="0" borderId="62" xfId="0" applyFont="1" applyBorder="1" applyAlignment="1">
      <alignment horizontal="center" vertical="center"/>
    </xf>
    <xf numFmtId="0" fontId="27" fillId="0" borderId="66" xfId="0" applyFont="1" applyBorder="1" applyAlignment="1">
      <alignment horizontal="center" vertical="center"/>
    </xf>
    <xf numFmtId="0" fontId="27" fillId="0" borderId="64" xfId="0" applyFont="1" applyBorder="1" applyAlignment="1">
      <alignment horizontal="center" vertical="center"/>
    </xf>
    <xf numFmtId="0" fontId="6" fillId="0" borderId="61" xfId="0" applyFont="1" applyBorder="1" applyAlignment="1">
      <alignment horizontal="center" textRotation="90" wrapText="1"/>
    </xf>
    <xf numFmtId="0" fontId="6" fillId="0" borderId="70" xfId="0" applyFont="1" applyBorder="1" applyAlignment="1">
      <alignment horizontal="center" textRotation="90" wrapText="1"/>
    </xf>
    <xf numFmtId="0" fontId="6" fillId="3" borderId="61" xfId="0" applyFont="1" applyFill="1" applyBorder="1" applyAlignment="1">
      <alignment horizontal="center" textRotation="90" wrapText="1"/>
    </xf>
    <xf numFmtId="0" fontId="6" fillId="3" borderId="70" xfId="0" applyFont="1" applyFill="1" applyBorder="1" applyAlignment="1">
      <alignment horizontal="center" textRotation="90" wrapText="1"/>
    </xf>
    <xf numFmtId="0" fontId="6" fillId="3" borderId="17" xfId="0" applyFont="1" applyFill="1" applyBorder="1" applyAlignment="1">
      <alignment horizontal="center" textRotation="90" wrapText="1"/>
    </xf>
    <xf numFmtId="0" fontId="6" fillId="3" borderId="11" xfId="0" applyFont="1" applyFill="1" applyBorder="1" applyAlignment="1">
      <alignment horizontal="center" textRotation="90" wrapText="1"/>
    </xf>
    <xf numFmtId="0" fontId="6" fillId="3" borderId="30" xfId="0" applyFont="1" applyFill="1" applyBorder="1" applyAlignment="1">
      <alignment vertical="center" wrapText="1"/>
    </xf>
    <xf numFmtId="0" fontId="6" fillId="3" borderId="0" xfId="0" applyFont="1" applyFill="1" applyAlignment="1">
      <alignment vertical="center" wrapText="1"/>
    </xf>
    <xf numFmtId="0" fontId="6" fillId="3" borderId="4" xfId="0" applyFont="1" applyFill="1" applyBorder="1" applyAlignment="1">
      <alignment vertical="center" wrapText="1"/>
    </xf>
    <xf numFmtId="0" fontId="6" fillId="3" borderId="32" xfId="0" applyFont="1" applyFill="1" applyBorder="1" applyAlignment="1">
      <alignment vertical="center" wrapText="1"/>
    </xf>
    <xf numFmtId="0" fontId="6" fillId="3" borderId="33" xfId="0" applyFont="1" applyFill="1" applyBorder="1" applyAlignment="1">
      <alignment vertical="center" wrapText="1"/>
    </xf>
    <xf numFmtId="0" fontId="6" fillId="3" borderId="60" xfId="0" applyFont="1" applyFill="1" applyBorder="1" applyAlignment="1">
      <alignment vertical="center" wrapText="1"/>
    </xf>
    <xf numFmtId="0" fontId="7" fillId="0" borderId="34" xfId="0" applyFont="1" applyBorder="1" applyAlignment="1">
      <alignment horizontal="center"/>
    </xf>
    <xf numFmtId="0" fontId="7" fillId="0" borderId="35" xfId="0" applyFont="1" applyBorder="1" applyAlignment="1">
      <alignment horizontal="center"/>
    </xf>
    <xf numFmtId="0" fontId="7" fillId="0" borderId="36" xfId="0" applyFont="1" applyBorder="1" applyAlignment="1">
      <alignment horizontal="center"/>
    </xf>
    <xf numFmtId="0" fontId="0" fillId="3" borderId="28" xfId="0" applyFont="1" applyFill="1" applyBorder="1" applyAlignment="1">
      <alignment horizontal="center" vertical="center"/>
    </xf>
    <xf numFmtId="0" fontId="0" fillId="3" borderId="25" xfId="0" applyFont="1" applyFill="1" applyBorder="1" applyAlignment="1">
      <alignment horizontal="center" vertical="center"/>
    </xf>
    <xf numFmtId="0" fontId="6" fillId="0" borderId="17" xfId="0" applyFont="1" applyBorder="1" applyAlignment="1">
      <alignment horizontal="center" textRotation="90" wrapText="1"/>
    </xf>
    <xf numFmtId="0" fontId="6" fillId="0" borderId="11" xfId="0" applyFont="1" applyBorder="1" applyAlignment="1">
      <alignment horizontal="center" textRotation="90" wrapText="1"/>
    </xf>
    <xf numFmtId="0" fontId="6" fillId="3" borderId="10" xfId="0" applyFont="1" applyFill="1" applyBorder="1" applyAlignment="1">
      <alignment horizontal="center" textRotation="90" wrapText="1"/>
    </xf>
    <xf numFmtId="0" fontId="6" fillId="0" borderId="18" xfId="0" applyFont="1" applyBorder="1" applyAlignment="1">
      <alignment horizontal="center" textRotation="90" wrapText="1"/>
    </xf>
    <xf numFmtId="0" fontId="6" fillId="0" borderId="55" xfId="0" applyFont="1" applyBorder="1" applyAlignment="1">
      <alignment horizontal="center" textRotation="90" wrapText="1"/>
    </xf>
    <xf numFmtId="0" fontId="6" fillId="0" borderId="10" xfId="0" applyFont="1" applyBorder="1" applyAlignment="1">
      <alignment horizontal="center" textRotation="90" wrapText="1"/>
    </xf>
    <xf numFmtId="0" fontId="10" fillId="3" borderId="56" xfId="0" applyFont="1" applyFill="1" applyBorder="1" applyAlignment="1">
      <alignment horizontal="center" vertical="top"/>
    </xf>
    <xf numFmtId="0" fontId="10" fillId="3" borderId="35" xfId="0" applyFont="1" applyFill="1" applyBorder="1" applyAlignment="1">
      <alignment horizontal="center" vertical="top"/>
    </xf>
    <xf numFmtId="0" fontId="10" fillId="3" borderId="36" xfId="0" applyFont="1" applyFill="1" applyBorder="1" applyAlignment="1">
      <alignment horizontal="center" vertical="top"/>
    </xf>
    <xf numFmtId="0" fontId="0" fillId="3" borderId="37" xfId="0" applyFont="1" applyFill="1" applyBorder="1" applyAlignment="1">
      <alignment horizontal="left" vertical="center"/>
    </xf>
    <xf numFmtId="0" fontId="0" fillId="3" borderId="25" xfId="0" applyFill="1" applyBorder="1" applyAlignment="1">
      <alignment horizontal="left" vertical="center"/>
    </xf>
    <xf numFmtId="0" fontId="10" fillId="3" borderId="45" xfId="0" applyFont="1" applyFill="1" applyBorder="1" applyAlignment="1">
      <alignment horizontal="center" vertical="top"/>
    </xf>
    <xf numFmtId="0" fontId="10" fillId="3" borderId="46" xfId="0" applyFont="1" applyFill="1" applyBorder="1" applyAlignment="1">
      <alignment horizontal="center" vertical="top"/>
    </xf>
    <xf numFmtId="0" fontId="10" fillId="17" borderId="10" xfId="0" applyFont="1" applyFill="1" applyBorder="1" applyAlignment="1">
      <alignment horizontal="center" vertical="top"/>
    </xf>
    <xf numFmtId="0" fontId="6" fillId="3" borderId="18" xfId="0" applyFont="1" applyFill="1" applyBorder="1" applyAlignment="1">
      <alignment horizontal="center" vertical="center"/>
    </xf>
    <xf numFmtId="0" fontId="6" fillId="3" borderId="10" xfId="0" applyFont="1" applyFill="1" applyBorder="1" applyAlignment="1">
      <alignment horizontal="center" vertical="center"/>
    </xf>
    <xf numFmtId="0" fontId="6" fillId="0" borderId="13" xfId="0" applyFont="1" applyBorder="1" applyAlignment="1">
      <alignment horizontal="center" textRotation="90" wrapText="1"/>
    </xf>
    <xf numFmtId="0" fontId="6" fillId="0" borderId="23" xfId="0" applyFont="1" applyBorder="1" applyAlignment="1">
      <alignment horizontal="center" textRotation="90" wrapText="1"/>
    </xf>
    <xf numFmtId="0" fontId="6" fillId="0" borderId="6" xfId="0" applyFont="1" applyBorder="1" applyAlignment="1">
      <alignment horizontal="center" textRotation="90" wrapText="1"/>
    </xf>
    <xf numFmtId="0" fontId="6" fillId="0" borderId="19" xfId="0" applyFont="1" applyBorder="1" applyAlignment="1">
      <alignment horizontal="center" textRotation="90" wrapText="1"/>
    </xf>
    <xf numFmtId="0" fontId="6" fillId="0" borderId="5" xfId="0" applyFont="1" applyBorder="1" applyAlignment="1">
      <alignment horizontal="center" textRotation="90" wrapText="1"/>
    </xf>
    <xf numFmtId="0" fontId="6" fillId="0" borderId="53" xfId="0" applyFont="1" applyBorder="1" applyAlignment="1">
      <alignment horizontal="center" textRotation="90" wrapText="1"/>
    </xf>
    <xf numFmtId="0" fontId="6" fillId="0" borderId="93" xfId="0" applyFont="1" applyBorder="1" applyAlignment="1">
      <alignment horizontal="center" textRotation="90" wrapText="1"/>
    </xf>
    <xf numFmtId="0" fontId="0" fillId="3" borderId="15" xfId="0" applyFont="1" applyFill="1" applyBorder="1" applyAlignment="1">
      <alignment horizontal="center" vertical="center"/>
    </xf>
    <xf numFmtId="0" fontId="0" fillId="3" borderId="48" xfId="0" applyFill="1" applyBorder="1" applyAlignment="1">
      <alignment horizontal="center" vertical="center"/>
    </xf>
    <xf numFmtId="0" fontId="0" fillId="3" borderId="51" xfId="0" applyFill="1" applyBorder="1" applyAlignment="1">
      <alignment horizontal="center" vertical="center"/>
    </xf>
    <xf numFmtId="0" fontId="7" fillId="3" borderId="15" xfId="0" applyFont="1" applyFill="1" applyBorder="1" applyAlignment="1">
      <alignment horizontal="center" vertical="top" wrapText="1"/>
    </xf>
    <xf numFmtId="0" fontId="7" fillId="3" borderId="51" xfId="0" applyFont="1" applyFill="1" applyBorder="1" applyAlignment="1">
      <alignment horizontal="center" vertical="top" wrapText="1"/>
    </xf>
    <xf numFmtId="0" fontId="10" fillId="17" borderId="8" xfId="0" applyFont="1" applyFill="1" applyBorder="1" applyAlignment="1">
      <alignment horizontal="center" vertical="top"/>
    </xf>
    <xf numFmtId="0" fontId="6" fillId="3" borderId="0" xfId="0" applyFont="1" applyFill="1" applyAlignment="1">
      <alignment horizontal="left" vertical="top" wrapText="1" readingOrder="1"/>
    </xf>
    <xf numFmtId="0" fontId="0" fillId="0" borderId="55" xfId="0" applyBorder="1" applyAlignment="1" applyProtection="1">
      <alignment vertical="top"/>
      <protection locked="0"/>
    </xf>
    <xf numFmtId="0" fontId="0" fillId="0" borderId="11" xfId="0" applyBorder="1" applyAlignment="1" applyProtection="1">
      <alignment vertical="top"/>
      <protection locked="0"/>
    </xf>
    <xf numFmtId="14" fontId="0" fillId="0" borderId="67" xfId="0" applyNumberFormat="1" applyBorder="1" applyAlignment="1" applyProtection="1">
      <alignment horizontal="center"/>
      <protection locked="0"/>
    </xf>
    <xf numFmtId="14" fontId="0" fillId="0" borderId="41" xfId="0" applyNumberFormat="1" applyBorder="1" applyAlignment="1" applyProtection="1">
      <alignment horizontal="center"/>
      <protection locked="0"/>
    </xf>
    <xf numFmtId="14" fontId="0" fillId="0" borderId="49" xfId="0" applyNumberFormat="1" applyBorder="1" applyAlignment="1" applyProtection="1">
      <alignment horizontal="center"/>
      <protection locked="0"/>
    </xf>
    <xf numFmtId="0" fontId="7" fillId="3" borderId="0" xfId="0" applyFont="1" applyFill="1" applyAlignment="1">
      <alignment horizontal="left" vertical="top" wrapText="1" readingOrder="1"/>
    </xf>
    <xf numFmtId="0" fontId="10" fillId="3" borderId="18" xfId="0" applyFont="1" applyFill="1" applyBorder="1" applyAlignment="1">
      <alignment horizontal="center" vertical="top"/>
    </xf>
    <xf numFmtId="0" fontId="10" fillId="3" borderId="10" xfId="0" applyFont="1" applyFill="1" applyBorder="1" applyAlignment="1">
      <alignment horizontal="center" vertical="top"/>
    </xf>
    <xf numFmtId="0" fontId="10" fillId="3" borderId="8" xfId="0" applyFont="1" applyFill="1" applyBorder="1" applyAlignment="1">
      <alignment horizontal="center" vertical="top"/>
    </xf>
    <xf numFmtId="0" fontId="0" fillId="0" borderId="18"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quotePrefix="1">
      <alignment horizontal="center"/>
      <protection locked="0"/>
    </xf>
    <xf numFmtId="0" fontId="11" fillId="0" borderId="0" xfId="0" applyFont="1" applyAlignment="1">
      <alignment horizontal="center"/>
    </xf>
    <xf numFmtId="0" fontId="11" fillId="3" borderId="2" xfId="0" applyFont="1" applyFill="1" applyBorder="1" applyAlignment="1">
      <alignment horizontal="center"/>
    </xf>
    <xf numFmtId="164" fontId="6" fillId="3" borderId="67" xfId="0" applyNumberFormat="1" applyFont="1" applyFill="1" applyBorder="1" applyAlignment="1">
      <alignment horizontal="center" vertical="center"/>
    </xf>
    <xf numFmtId="164" fontId="6" fillId="3" borderId="42" xfId="0" applyNumberFormat="1" applyFont="1" applyFill="1" applyBorder="1" applyAlignment="1">
      <alignment horizontal="center" vertical="center"/>
    </xf>
    <xf numFmtId="0" fontId="0" fillId="3" borderId="28" xfId="0" applyFill="1" applyBorder="1" applyAlignment="1">
      <alignment horizontal="center" vertical="center"/>
    </xf>
    <xf numFmtId="0" fontId="0" fillId="3" borderId="25" xfId="0" applyFill="1" applyBorder="1" applyAlignment="1">
      <alignment horizontal="center" vertical="center"/>
    </xf>
    <xf numFmtId="164" fontId="6" fillId="0" borderId="67" xfId="0" applyNumberFormat="1" applyFont="1" applyBorder="1" applyAlignment="1">
      <alignment horizontal="center" vertical="top" wrapText="1"/>
    </xf>
    <xf numFmtId="164" fontId="6" fillId="0" borderId="41" xfId="0" applyNumberFormat="1" applyFont="1" applyBorder="1" applyAlignment="1">
      <alignment horizontal="center" vertical="top" wrapText="1"/>
    </xf>
    <xf numFmtId="164" fontId="6" fillId="0" borderId="42" xfId="0" applyNumberFormat="1" applyFont="1" applyBorder="1" applyAlignment="1">
      <alignment horizontal="center" vertical="top" wrapText="1"/>
    </xf>
    <xf numFmtId="0" fontId="11" fillId="3" borderId="0" xfId="0" applyFont="1" applyFill="1" applyAlignment="1">
      <alignment horizontal="center"/>
    </xf>
    <xf numFmtId="0" fontId="3" fillId="3" borderId="5" xfId="0" applyFont="1" applyFill="1" applyBorder="1" applyAlignment="1">
      <alignment horizontal="left" wrapText="1"/>
    </xf>
    <xf numFmtId="0" fontId="3" fillId="3" borderId="2" xfId="0" applyFont="1" applyFill="1" applyBorder="1" applyAlignment="1">
      <alignment horizontal="left" wrapText="1"/>
    </xf>
    <xf numFmtId="0" fontId="3" fillId="3" borderId="3" xfId="0" applyFont="1" applyFill="1" applyBorder="1" applyAlignment="1">
      <alignment horizontal="left" wrapText="1"/>
    </xf>
    <xf numFmtId="0" fontId="3" fillId="3" borderId="6" xfId="0" applyFont="1" applyFill="1" applyBorder="1" applyAlignment="1">
      <alignment horizontal="left" wrapText="1"/>
    </xf>
    <xf numFmtId="0" fontId="3" fillId="3" borderId="0" xfId="0" applyFont="1" applyFill="1" applyAlignment="1">
      <alignment horizontal="left" wrapText="1"/>
    </xf>
    <xf numFmtId="0" fontId="3" fillId="3" borderId="4" xfId="0" applyFont="1" applyFill="1" applyBorder="1" applyAlignment="1">
      <alignment horizontal="left" wrapText="1"/>
    </xf>
    <xf numFmtId="0" fontId="3" fillId="3" borderId="19" xfId="0" applyFont="1" applyFill="1" applyBorder="1" applyAlignment="1">
      <alignment horizontal="left" wrapText="1"/>
    </xf>
    <xf numFmtId="0" fontId="3" fillId="3" borderId="9" xfId="0" applyFont="1" applyFill="1" applyBorder="1" applyAlignment="1">
      <alignment horizontal="left" wrapText="1"/>
    </xf>
    <xf numFmtId="0" fontId="3" fillId="3" borderId="12" xfId="0" applyFont="1" applyFill="1" applyBorder="1" applyAlignment="1">
      <alignment horizontal="left" wrapText="1"/>
    </xf>
    <xf numFmtId="0" fontId="0" fillId="0" borderId="6" xfId="0" applyFont="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9"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14" fontId="0" fillId="3" borderId="6" xfId="0" applyNumberFormat="1" applyFont="1" applyFill="1" applyBorder="1" applyAlignment="1" applyProtection="1">
      <alignment horizontal="center" vertical="center"/>
      <protection locked="0"/>
    </xf>
    <xf numFmtId="14" fontId="0" fillId="3" borderId="0" xfId="0" applyNumberFormat="1" applyFont="1" applyFill="1" applyAlignment="1" applyProtection="1">
      <alignment horizontal="center" vertical="center"/>
      <protection locked="0"/>
    </xf>
    <xf numFmtId="14" fontId="0" fillId="3" borderId="4" xfId="0" applyNumberFormat="1" applyFont="1" applyFill="1" applyBorder="1" applyAlignment="1" applyProtection="1">
      <alignment horizontal="center" vertical="center"/>
      <protection locked="0"/>
    </xf>
    <xf numFmtId="14" fontId="0" fillId="3" borderId="19" xfId="0" applyNumberFormat="1" applyFont="1" applyFill="1" applyBorder="1" applyAlignment="1" applyProtection="1">
      <alignment horizontal="center" vertical="center"/>
      <protection locked="0"/>
    </xf>
    <xf numFmtId="14" fontId="0" fillId="3" borderId="9" xfId="0" applyNumberFormat="1" applyFont="1" applyFill="1" applyBorder="1" applyAlignment="1" applyProtection="1">
      <alignment horizontal="center" vertical="center"/>
      <protection locked="0"/>
    </xf>
    <xf numFmtId="14" fontId="0" fillId="3" borderId="12" xfId="0" applyNumberFormat="1" applyFont="1" applyFill="1" applyBorder="1" applyAlignment="1" applyProtection="1">
      <alignment horizontal="center" vertical="center"/>
      <protection locked="0"/>
    </xf>
    <xf numFmtId="0" fontId="15" fillId="0" borderId="6" xfId="0" applyFont="1" applyBorder="1" applyAlignment="1" applyProtection="1">
      <alignment horizontal="center" vertical="top" wrapText="1"/>
      <protection locked="0"/>
    </xf>
    <xf numFmtId="0" fontId="15" fillId="0" borderId="0" xfId="0" applyFont="1" applyAlignment="1" applyProtection="1">
      <alignment horizontal="center" vertical="top" wrapText="1"/>
      <protection locked="0"/>
    </xf>
    <xf numFmtId="0" fontId="15" fillId="0" borderId="4" xfId="0" applyFont="1" applyBorder="1" applyAlignment="1" applyProtection="1">
      <alignment horizontal="center" vertical="top" wrapText="1"/>
      <protection locked="0"/>
    </xf>
    <xf numFmtId="0" fontId="15" fillId="0" borderId="19" xfId="0" applyFont="1" applyBorder="1" applyAlignment="1" applyProtection="1">
      <alignment horizontal="center" vertical="top" wrapText="1"/>
      <protection locked="0"/>
    </xf>
    <xf numFmtId="0" fontId="15" fillId="0" borderId="9" xfId="0" applyFont="1" applyBorder="1" applyAlignment="1" applyProtection="1">
      <alignment horizontal="center" vertical="top" wrapText="1"/>
      <protection locked="0"/>
    </xf>
    <xf numFmtId="0" fontId="15" fillId="0" borderId="12" xfId="0" applyFont="1" applyBorder="1" applyAlignment="1" applyProtection="1">
      <alignment horizontal="center" vertical="top" wrapText="1"/>
      <protection locked="0"/>
    </xf>
    <xf numFmtId="0" fontId="0" fillId="0" borderId="48" xfId="0" applyBorder="1" applyAlignment="1" applyProtection="1">
      <alignment horizontal="center" vertical="top" wrapText="1"/>
      <protection locked="0"/>
    </xf>
    <xf numFmtId="0" fontId="0" fillId="3" borderId="47" xfId="0" applyFill="1" applyBorder="1" applyAlignment="1" applyProtection="1">
      <alignment horizontal="center" vertical="top" wrapText="1"/>
      <protection locked="0"/>
    </xf>
    <xf numFmtId="0" fontId="0" fillId="3" borderId="66" xfId="0" applyFill="1" applyBorder="1" applyAlignment="1" applyProtection="1">
      <alignment horizontal="center" vertical="top" wrapText="1"/>
      <protection locked="0"/>
    </xf>
    <xf numFmtId="0" fontId="0" fillId="3" borderId="65" xfId="0" applyFill="1" applyBorder="1" applyAlignment="1" applyProtection="1">
      <alignment horizontal="center" vertical="top" wrapText="1"/>
      <protection locked="0"/>
    </xf>
    <xf numFmtId="0" fontId="0" fillId="3" borderId="6" xfId="0" applyFill="1" applyBorder="1" applyAlignment="1" applyProtection="1">
      <alignment horizontal="center" vertical="top" wrapText="1"/>
      <protection locked="0"/>
    </xf>
    <xf numFmtId="0" fontId="0" fillId="3" borderId="0" xfId="0" applyFill="1" applyAlignment="1" applyProtection="1">
      <alignment horizontal="center" vertical="top" wrapText="1"/>
      <protection locked="0"/>
    </xf>
    <xf numFmtId="0" fontId="0" fillId="3" borderId="4" xfId="0" applyFill="1" applyBorder="1" applyAlignment="1" applyProtection="1">
      <alignment horizontal="center" vertical="top" wrapText="1"/>
      <protection locked="0"/>
    </xf>
    <xf numFmtId="0" fontId="0" fillId="3" borderId="19" xfId="0" applyFill="1" applyBorder="1" applyAlignment="1" applyProtection="1">
      <alignment horizontal="center" vertical="top" wrapText="1"/>
      <protection locked="0"/>
    </xf>
    <xf numFmtId="0" fontId="0" fillId="3" borderId="9" xfId="0" applyFill="1" applyBorder="1" applyAlignment="1" applyProtection="1">
      <alignment horizontal="center" vertical="top" wrapText="1"/>
      <protection locked="0"/>
    </xf>
    <xf numFmtId="0" fontId="0" fillId="3" borderId="12" xfId="0" applyFill="1" applyBorder="1" applyAlignment="1" applyProtection="1">
      <alignment horizontal="center" vertical="top" wrapText="1"/>
      <protection locked="0"/>
    </xf>
    <xf numFmtId="0" fontId="0" fillId="3" borderId="38" xfId="0" applyFont="1" applyFill="1" applyBorder="1" applyAlignment="1">
      <alignment horizontal="center" vertical="center"/>
    </xf>
    <xf numFmtId="0" fontId="6" fillId="3" borderId="5"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12" xfId="0" applyFont="1" applyFill="1" applyBorder="1" applyAlignment="1">
      <alignment horizontal="center" vertical="center" wrapText="1"/>
    </xf>
    <xf numFmtId="9" fontId="22" fillId="3" borderId="5" xfId="15" applyFont="1" applyFill="1" applyBorder="1" applyAlignment="1">
      <alignment horizontal="center" vertical="center"/>
    </xf>
    <xf numFmtId="9" fontId="22" fillId="3" borderId="2" xfId="15" applyFont="1" applyFill="1" applyBorder="1" applyAlignment="1">
      <alignment horizontal="center" vertical="center"/>
    </xf>
    <xf numFmtId="9" fontId="22" fillId="3" borderId="3" xfId="15" applyFont="1" applyFill="1" applyBorder="1" applyAlignment="1">
      <alignment horizontal="center" vertical="center"/>
    </xf>
    <xf numFmtId="9" fontId="22" fillId="3" borderId="19" xfId="15" applyFont="1" applyFill="1" applyBorder="1" applyAlignment="1">
      <alignment horizontal="center" vertical="center"/>
    </xf>
    <xf numFmtId="9" fontId="22" fillId="3" borderId="9" xfId="15" applyFont="1" applyFill="1" applyBorder="1" applyAlignment="1">
      <alignment horizontal="center" vertical="center"/>
    </xf>
    <xf numFmtId="9" fontId="22" fillId="3" borderId="12" xfId="15" applyFont="1" applyFill="1" applyBorder="1" applyAlignment="1">
      <alignment horizontal="center" vertical="center"/>
    </xf>
    <xf numFmtId="0" fontId="7" fillId="0" borderId="5" xfId="0" applyFont="1" applyBorder="1" applyAlignment="1">
      <alignment horizontal="center" vertical="top"/>
    </xf>
    <xf numFmtId="0" fontId="7" fillId="0" borderId="2" xfId="0" applyFont="1" applyBorder="1" applyAlignment="1">
      <alignment horizontal="center" vertical="top"/>
    </xf>
    <xf numFmtId="0" fontId="7" fillId="0" borderId="3" xfId="0" applyFont="1" applyBorder="1" applyAlignment="1">
      <alignment horizontal="center" vertical="top"/>
    </xf>
    <xf numFmtId="0" fontId="6" fillId="0" borderId="8" xfId="0" applyFont="1" applyBorder="1" applyAlignment="1" applyProtection="1">
      <alignment horizontal="center" textRotation="90"/>
      <protection locked="0"/>
    </xf>
    <xf numFmtId="0" fontId="6" fillId="0" borderId="43" xfId="0" applyFont="1" applyBorder="1" applyAlignment="1" applyProtection="1">
      <alignment horizontal="center" textRotation="90"/>
      <protection locked="0"/>
    </xf>
    <xf numFmtId="0" fontId="0" fillId="3" borderId="5" xfId="0" applyFont="1" applyFill="1" applyBorder="1" applyAlignment="1">
      <alignment horizontal="center" vertical="top" wrapText="1"/>
    </xf>
    <xf numFmtId="0" fontId="0" fillId="3" borderId="2" xfId="0" applyFont="1" applyFill="1" applyBorder="1" applyAlignment="1">
      <alignment horizontal="center" vertical="top" wrapText="1"/>
    </xf>
    <xf numFmtId="0" fontId="0" fillId="3" borderId="3" xfId="0" applyFont="1" applyFill="1" applyBorder="1" applyAlignment="1">
      <alignment horizontal="center" vertical="top" wrapText="1"/>
    </xf>
    <xf numFmtId="0" fontId="7" fillId="0" borderId="56" xfId="0" applyFont="1" applyBorder="1" applyAlignment="1">
      <alignment horizontal="center" vertical="top"/>
    </xf>
    <xf numFmtId="0" fontId="7" fillId="0" borderId="35" xfId="0" applyFont="1" applyBorder="1" applyAlignment="1">
      <alignment horizontal="center" vertical="top"/>
    </xf>
    <xf numFmtId="0" fontId="7" fillId="0" borderId="36" xfId="0" applyFont="1" applyBorder="1" applyAlignment="1">
      <alignment horizontal="center" vertical="top"/>
    </xf>
    <xf numFmtId="0" fontId="0" fillId="0" borderId="10" xfId="0" applyFont="1" applyBorder="1" applyAlignment="1" applyProtection="1">
      <alignment horizontal="center" vertical="center"/>
      <protection locked="0"/>
    </xf>
    <xf numFmtId="0" fontId="0" fillId="0" borderId="8" xfId="0" applyFont="1" applyBorder="1" applyAlignment="1" applyProtection="1">
      <alignment horizontal="center" vertical="center"/>
      <protection locked="0"/>
    </xf>
    <xf numFmtId="0" fontId="6" fillId="3" borderId="29" xfId="0" applyFont="1" applyFill="1" applyBorder="1" applyAlignment="1">
      <alignment horizontal="center" vertical="top"/>
    </xf>
    <xf numFmtId="0" fontId="6" fillId="3" borderId="25" xfId="0" applyFont="1" applyFill="1" applyBorder="1" applyAlignment="1">
      <alignment horizontal="center" vertical="top"/>
    </xf>
    <xf numFmtId="17" fontId="0" fillId="3" borderId="28" xfId="0" applyNumberFormat="1" applyFill="1" applyBorder="1" applyAlignment="1">
      <alignment horizontal="center" vertical="top"/>
    </xf>
    <xf numFmtId="17" fontId="0" fillId="3" borderId="25" xfId="0" applyNumberFormat="1" applyFill="1" applyBorder="1" applyAlignment="1">
      <alignment horizontal="center" vertical="top"/>
    </xf>
    <xf numFmtId="0" fontId="0" fillId="3" borderId="0" xfId="0" applyFill="1" applyAlignment="1">
      <alignment horizontal="center" vertical="center"/>
    </xf>
    <xf numFmtId="0" fontId="0" fillId="3" borderId="9" xfId="0" applyFill="1" applyBorder="1" applyAlignment="1">
      <alignment horizontal="center" vertical="center"/>
    </xf>
    <xf numFmtId="165" fontId="0" fillId="3" borderId="6" xfId="0" applyNumberFormat="1" applyFill="1" applyBorder="1" applyAlignment="1">
      <alignment horizontal="center" vertical="center"/>
    </xf>
    <xf numFmtId="165" fontId="0" fillId="3" borderId="0" xfId="0" applyNumberFormat="1" applyFill="1" applyAlignment="1">
      <alignment horizontal="center" vertical="center"/>
    </xf>
    <xf numFmtId="165" fontId="0" fillId="3" borderId="19" xfId="0" applyNumberFormat="1" applyFill="1" applyBorder="1" applyAlignment="1">
      <alignment horizontal="center" vertical="center"/>
    </xf>
    <xf numFmtId="165" fontId="0" fillId="3" borderId="9" xfId="0" applyNumberFormat="1" applyFill="1" applyBorder="1" applyAlignment="1">
      <alignment horizontal="center" vertical="center"/>
    </xf>
    <xf numFmtId="0" fontId="0" fillId="0" borderId="8" xfId="0" applyBorder="1" applyAlignment="1" applyProtection="1">
      <alignment horizontal="center" vertical="center"/>
      <protection locked="0"/>
    </xf>
    <xf numFmtId="0" fontId="6" fillId="0" borderId="52" xfId="0" applyFont="1" applyBorder="1" applyAlignment="1">
      <alignment horizontal="center" textRotation="90" wrapText="1"/>
    </xf>
    <xf numFmtId="0" fontId="6" fillId="0" borderId="43" xfId="0" applyFont="1" applyBorder="1" applyAlignment="1">
      <alignment horizontal="center" textRotation="90" wrapText="1"/>
    </xf>
    <xf numFmtId="0" fontId="10" fillId="3" borderId="37" xfId="0" applyFont="1" applyFill="1" applyBorder="1" applyAlignment="1">
      <alignment horizontal="center" vertical="top"/>
    </xf>
    <xf numFmtId="0" fontId="10" fillId="3" borderId="25" xfId="0" applyFont="1" applyFill="1" applyBorder="1" applyAlignment="1">
      <alignment horizontal="center" vertical="top"/>
    </xf>
    <xf numFmtId="0" fontId="8" fillId="0" borderId="6" xfId="0" applyFont="1" applyBorder="1" applyAlignment="1">
      <alignment horizontal="center"/>
    </xf>
    <xf numFmtId="0" fontId="8" fillId="0" borderId="0" xfId="0" applyFont="1" applyAlignment="1">
      <alignment horizontal="center"/>
    </xf>
    <xf numFmtId="0" fontId="8" fillId="3" borderId="5" xfId="0" applyFont="1" applyFill="1" applyBorder="1" applyAlignment="1">
      <alignment horizontal="center"/>
    </xf>
    <xf numFmtId="0" fontId="8" fillId="3" borderId="2" xfId="0" applyFont="1" applyFill="1" applyBorder="1" applyAlignment="1">
      <alignment horizontal="center"/>
    </xf>
    <xf numFmtId="0" fontId="8" fillId="3" borderId="3" xfId="0" applyFont="1" applyFill="1" applyBorder="1" applyAlignment="1">
      <alignment horizontal="center"/>
    </xf>
    <xf numFmtId="0" fontId="8" fillId="3" borderId="6" xfId="0" applyFont="1" applyFill="1" applyBorder="1" applyAlignment="1" applyProtection="1">
      <alignment horizontal="center" wrapText="1"/>
      <protection locked="0"/>
    </xf>
    <xf numFmtId="0" fontId="8" fillId="3" borderId="0" xfId="0" applyFont="1" applyFill="1" applyAlignment="1" applyProtection="1">
      <alignment horizontal="center" wrapText="1"/>
      <protection locked="0"/>
    </xf>
    <xf numFmtId="0" fontId="8" fillId="3" borderId="4" xfId="0" applyFont="1" applyFill="1" applyBorder="1" applyAlignment="1" applyProtection="1">
      <alignment horizontal="center" wrapText="1"/>
      <protection locked="0"/>
    </xf>
    <xf numFmtId="0" fontId="8" fillId="3" borderId="19" xfId="0" applyFont="1" applyFill="1" applyBorder="1" applyAlignment="1" applyProtection="1">
      <alignment horizontal="center" wrapText="1"/>
      <protection locked="0"/>
    </xf>
    <xf numFmtId="0" fontId="8" fillId="3" borderId="9" xfId="0" applyFont="1" applyFill="1" applyBorder="1" applyAlignment="1" applyProtection="1">
      <alignment horizontal="center" wrapText="1"/>
      <protection locked="0"/>
    </xf>
    <xf numFmtId="0" fontId="8" fillId="3" borderId="12" xfId="0" applyFont="1" applyFill="1" applyBorder="1" applyAlignment="1" applyProtection="1">
      <alignment horizontal="center" wrapText="1"/>
      <protection locked="0"/>
    </xf>
    <xf numFmtId="0" fontId="0" fillId="3" borderId="28" xfId="0" applyFill="1" applyBorder="1" applyAlignment="1">
      <alignment horizontal="center" vertical="top"/>
    </xf>
    <xf numFmtId="0" fontId="0" fillId="3" borderId="29" xfId="0" applyFill="1" applyBorder="1" applyAlignment="1">
      <alignment horizontal="center" vertical="top"/>
    </xf>
    <xf numFmtId="0" fontId="0" fillId="3" borderId="25" xfId="0" applyFill="1" applyBorder="1" applyAlignment="1">
      <alignment horizontal="center" vertical="top"/>
    </xf>
    <xf numFmtId="0" fontId="3" fillId="3" borderId="56" xfId="0" applyFont="1" applyFill="1" applyBorder="1" applyAlignment="1">
      <alignment horizontal="center" vertical="top"/>
    </xf>
    <xf numFmtId="0" fontId="3" fillId="3" borderId="39" xfId="0" applyFont="1" applyFill="1" applyBorder="1" applyAlignment="1">
      <alignment horizontal="center" vertical="top"/>
    </xf>
    <xf numFmtId="0" fontId="10" fillId="3" borderId="28" xfId="0" applyFont="1" applyFill="1" applyBorder="1" applyAlignment="1">
      <alignment horizontal="center" vertical="top"/>
    </xf>
    <xf numFmtId="0" fontId="0" fillId="3" borderId="10" xfId="0" applyFont="1" applyFill="1" applyBorder="1" applyAlignment="1" applyProtection="1">
      <alignment horizontal="left" vertical="center"/>
      <protection locked="0"/>
    </xf>
    <xf numFmtId="0" fontId="0" fillId="0" borderId="10" xfId="0" applyBorder="1" applyAlignment="1" applyProtection="1">
      <alignment horizontal="center"/>
      <protection locked="0"/>
    </xf>
    <xf numFmtId="0" fontId="0" fillId="0" borderId="8" xfId="0" applyBorder="1" applyAlignment="1" applyProtection="1">
      <alignment horizontal="center"/>
      <protection locked="0"/>
    </xf>
    <xf numFmtId="0" fontId="3" fillId="3" borderId="35" xfId="0" applyFont="1" applyFill="1" applyBorder="1" applyAlignment="1">
      <alignment horizontal="center" vertical="top"/>
    </xf>
    <xf numFmtId="0" fontId="8" fillId="3" borderId="40" xfId="0" applyFont="1" applyFill="1" applyBorder="1" applyAlignment="1">
      <alignment horizontal="center"/>
    </xf>
    <xf numFmtId="0" fontId="8" fillId="3" borderId="41" xfId="0" applyFont="1" applyFill="1" applyBorder="1" applyAlignment="1">
      <alignment horizontal="center"/>
    </xf>
    <xf numFmtId="0" fontId="8" fillId="3" borderId="42" xfId="0" applyFont="1" applyFill="1" applyBorder="1" applyAlignment="1">
      <alignment horizontal="center"/>
    </xf>
    <xf numFmtId="0" fontId="6" fillId="0" borderId="37" xfId="0" applyFont="1" applyBorder="1" applyAlignment="1">
      <alignment horizontal="left"/>
    </xf>
    <xf numFmtId="0" fontId="6" fillId="0" borderId="29" xfId="0" applyFont="1" applyBorder="1" applyAlignment="1">
      <alignment horizontal="left"/>
    </xf>
    <xf numFmtId="0" fontId="6" fillId="0" borderId="25" xfId="0" applyFont="1" applyBorder="1" applyAlignment="1">
      <alignment horizontal="left"/>
    </xf>
    <xf numFmtId="0" fontId="6" fillId="0" borderId="47" xfId="0" applyFont="1" applyBorder="1" applyAlignment="1">
      <alignment horizontal="left"/>
    </xf>
    <xf numFmtId="0" fontId="6" fillId="0" borderId="66" xfId="0" applyFont="1" applyBorder="1" applyAlignment="1">
      <alignment horizontal="left"/>
    </xf>
    <xf numFmtId="0" fontId="6" fillId="0" borderId="64" xfId="0" applyFont="1" applyBorder="1" applyAlignment="1">
      <alignment horizontal="left"/>
    </xf>
    <xf numFmtId="0" fontId="6" fillId="0" borderId="67" xfId="0" applyFont="1" applyBorder="1" applyAlignment="1">
      <alignment horizontal="center" vertical="top" wrapText="1"/>
    </xf>
    <xf numFmtId="0" fontId="6" fillId="0" borderId="49" xfId="0" applyFont="1" applyBorder="1" applyAlignment="1">
      <alignment horizontal="center" vertical="top" wrapText="1"/>
    </xf>
    <xf numFmtId="0" fontId="23" fillId="0" borderId="5" xfId="0" applyFont="1" applyBorder="1" applyAlignment="1">
      <alignment horizontal="left" vertical="center" wrapText="1"/>
    </xf>
    <xf numFmtId="0" fontId="23" fillId="0" borderId="2" xfId="0" applyFont="1" applyBorder="1" applyAlignment="1">
      <alignment horizontal="left" vertical="center" wrapText="1"/>
    </xf>
    <xf numFmtId="0" fontId="23" fillId="0" borderId="3" xfId="0" applyFont="1" applyBorder="1" applyAlignment="1">
      <alignment horizontal="left" vertical="center" wrapText="1"/>
    </xf>
    <xf numFmtId="0" fontId="23" fillId="0" borderId="6" xfId="0" applyFont="1" applyBorder="1" applyAlignment="1">
      <alignment horizontal="left" vertical="center" wrapText="1"/>
    </xf>
    <xf numFmtId="0" fontId="23" fillId="0" borderId="0" xfId="0" applyFont="1" applyAlignment="1">
      <alignment horizontal="left" vertical="center" wrapText="1"/>
    </xf>
    <xf numFmtId="0" fontId="23" fillId="0" borderId="4" xfId="0" applyFont="1" applyBorder="1" applyAlignment="1">
      <alignment horizontal="left" vertical="center" wrapText="1"/>
    </xf>
    <xf numFmtId="0" fontId="23" fillId="0" borderId="19" xfId="0" applyFont="1" applyBorder="1" applyAlignment="1">
      <alignment horizontal="left" vertical="center" wrapText="1"/>
    </xf>
    <xf numFmtId="0" fontId="23" fillId="0" borderId="9" xfId="0" applyFont="1" applyBorder="1" applyAlignment="1">
      <alignment horizontal="left" vertical="center" wrapText="1"/>
    </xf>
    <xf numFmtId="0" fontId="23" fillId="0" borderId="12" xfId="0" applyFont="1" applyBorder="1" applyAlignment="1">
      <alignment horizontal="left" vertical="center" wrapText="1"/>
    </xf>
    <xf numFmtId="0" fontId="8" fillId="0" borderId="37" xfId="0" applyFont="1" applyBorder="1" applyAlignment="1">
      <alignment horizontal="center"/>
    </xf>
    <xf numFmtId="0" fontId="8" fillId="0" borderId="29" xfId="0" applyFont="1" applyBorder="1" applyAlignment="1">
      <alignment horizontal="center"/>
    </xf>
    <xf numFmtId="0" fontId="8" fillId="0" borderId="25" xfId="0" applyFont="1" applyBorder="1" applyAlignment="1">
      <alignment horizontal="center"/>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25" xfId="0" applyBorder="1" applyAlignment="1">
      <alignment horizontal="center" vertical="center" wrapText="1"/>
    </xf>
    <xf numFmtId="0" fontId="15" fillId="0" borderId="5" xfId="0" applyFont="1" applyBorder="1" applyAlignment="1">
      <alignment horizontal="center" vertical="top" wrapText="1"/>
    </xf>
    <xf numFmtId="0" fontId="15" fillId="0" borderId="2" xfId="0" applyFont="1" applyBorder="1" applyAlignment="1">
      <alignment horizontal="center" vertical="top" wrapText="1"/>
    </xf>
    <xf numFmtId="0" fontId="15" fillId="0" borderId="3" xfId="0" applyFont="1" applyBorder="1" applyAlignment="1">
      <alignment horizontal="center" vertical="top" wrapText="1"/>
    </xf>
    <xf numFmtId="0" fontId="7" fillId="0" borderId="15" xfId="0" applyFont="1" applyBorder="1" applyAlignment="1">
      <alignment horizontal="center" vertical="top"/>
    </xf>
    <xf numFmtId="0" fontId="7" fillId="0" borderId="48" xfId="0" applyFont="1" applyBorder="1" applyAlignment="1">
      <alignment horizontal="center" vertical="top"/>
    </xf>
    <xf numFmtId="0" fontId="7" fillId="0" borderId="51" xfId="0" applyFont="1" applyBorder="1" applyAlignment="1">
      <alignment horizontal="center" vertical="top"/>
    </xf>
    <xf numFmtId="0" fontId="6" fillId="3" borderId="19" xfId="0" applyFont="1" applyFill="1" applyBorder="1" applyAlignment="1">
      <alignment horizontal="left"/>
    </xf>
    <xf numFmtId="0" fontId="6" fillId="3" borderId="9" xfId="0" applyFont="1" applyFill="1" applyBorder="1" applyAlignment="1">
      <alignment horizontal="left"/>
    </xf>
    <xf numFmtId="0" fontId="6" fillId="0" borderId="52" xfId="0" applyFont="1" applyBorder="1" applyAlignment="1" applyProtection="1">
      <alignment horizontal="center" textRotation="90"/>
      <protection locked="0"/>
    </xf>
    <xf numFmtId="0" fontId="6" fillId="0" borderId="39" xfId="0" applyFont="1" applyBorder="1" applyAlignment="1">
      <alignment horizontal="center" textRotation="90" wrapText="1"/>
    </xf>
    <xf numFmtId="0" fontId="6" fillId="0" borderId="64" xfId="0" applyFont="1" applyBorder="1" applyAlignment="1">
      <alignment horizontal="center" textRotation="90" wrapText="1"/>
    </xf>
    <xf numFmtId="0" fontId="6" fillId="0" borderId="71" xfId="0" applyFont="1" applyBorder="1" applyAlignment="1">
      <alignment horizontal="center" textRotation="90" wrapText="1"/>
    </xf>
    <xf numFmtId="0" fontId="6" fillId="3" borderId="32" xfId="0" applyFont="1" applyFill="1" applyBorder="1" applyAlignment="1">
      <alignment horizontal="center" textRotation="90" wrapText="1"/>
    </xf>
    <xf numFmtId="0" fontId="6" fillId="3" borderId="67" xfId="0" applyFont="1" applyFill="1" applyBorder="1" applyAlignment="1">
      <alignment horizontal="center" textRotation="90" wrapText="1"/>
    </xf>
    <xf numFmtId="0" fontId="6" fillId="0" borderId="94" xfId="0" applyFont="1" applyBorder="1" applyAlignment="1">
      <alignment horizontal="center" textRotation="90" wrapText="1"/>
    </xf>
    <xf numFmtId="0" fontId="0" fillId="3" borderId="5" xfId="0" applyFill="1" applyBorder="1" applyAlignment="1" applyProtection="1">
      <alignment horizontal="center" vertical="top" wrapText="1"/>
      <protection locked="0"/>
    </xf>
    <xf numFmtId="0" fontId="0" fillId="3" borderId="2" xfId="0" applyFill="1" applyBorder="1" applyAlignment="1" applyProtection="1">
      <alignment horizontal="center" vertical="top" wrapText="1"/>
      <protection locked="0"/>
    </xf>
    <xf numFmtId="0" fontId="0" fillId="3" borderId="3" xfId="0" applyFill="1" applyBorder="1" applyAlignment="1" applyProtection="1">
      <alignment horizontal="center" vertical="top" wrapText="1"/>
      <protection locked="0"/>
    </xf>
    <xf numFmtId="0" fontId="6" fillId="0" borderId="14" xfId="0" applyFont="1" applyBorder="1" applyAlignment="1">
      <alignment horizontal="center" textRotation="90" wrapText="1"/>
    </xf>
    <xf numFmtId="0" fontId="6" fillId="3" borderId="30" xfId="0" applyFont="1" applyFill="1" applyBorder="1" applyAlignment="1">
      <alignment horizontal="center" textRotation="90" wrapText="1"/>
    </xf>
    <xf numFmtId="0" fontId="6" fillId="3" borderId="95" xfId="0" applyFont="1" applyFill="1" applyBorder="1" applyAlignment="1">
      <alignment horizontal="center" textRotation="90" wrapText="1"/>
    </xf>
    <xf numFmtId="0" fontId="6" fillId="3" borderId="45" xfId="0" applyFont="1" applyFill="1" applyBorder="1" applyAlignment="1">
      <alignment horizontal="center" textRotation="90" wrapText="1"/>
    </xf>
    <xf numFmtId="0" fontId="6" fillId="3" borderId="55" xfId="0" applyFont="1" applyFill="1" applyBorder="1" applyAlignment="1">
      <alignment horizontal="center" textRotation="90" wrapText="1"/>
    </xf>
    <xf numFmtId="0" fontId="6" fillId="0" borderId="7" xfId="0" applyFont="1" applyBorder="1" applyAlignment="1">
      <alignment horizontal="center" textRotation="90" wrapText="1"/>
    </xf>
    <xf numFmtId="0" fontId="0" fillId="0" borderId="55" xfId="0" applyBorder="1" applyAlignment="1">
      <alignment vertical="top"/>
    </xf>
    <xf numFmtId="0" fontId="0" fillId="0" borderId="11" xfId="0" applyBorder="1" applyAlignment="1">
      <alignment vertical="top"/>
    </xf>
    <xf numFmtId="0" fontId="0" fillId="0" borderId="11" xfId="0" applyBorder="1" applyAlignment="1" quotePrefix="1">
      <alignment horizontal="center"/>
    </xf>
    <xf numFmtId="0" fontId="24" fillId="0" borderId="5" xfId="0" applyFont="1" applyBorder="1" applyAlignment="1">
      <alignment horizontal="left" vertical="center" wrapText="1"/>
    </xf>
    <xf numFmtId="0" fontId="24" fillId="0" borderId="2" xfId="0" applyFont="1" applyBorder="1" applyAlignment="1">
      <alignment horizontal="left" vertical="center" wrapText="1"/>
    </xf>
    <xf numFmtId="0" fontId="24" fillId="0" borderId="3" xfId="0" applyFont="1" applyBorder="1" applyAlignment="1">
      <alignment horizontal="left" vertical="center" wrapText="1"/>
    </xf>
    <xf numFmtId="0" fontId="24" fillId="0" borderId="6" xfId="0" applyFont="1" applyBorder="1" applyAlignment="1">
      <alignment horizontal="left" vertical="center" wrapText="1"/>
    </xf>
    <xf numFmtId="0" fontId="24" fillId="0" borderId="0" xfId="0" applyFont="1" applyAlignment="1">
      <alignment horizontal="left" vertical="center" wrapText="1"/>
    </xf>
    <xf numFmtId="0" fontId="24" fillId="0" borderId="4" xfId="0" applyFont="1" applyBorder="1" applyAlignment="1">
      <alignment horizontal="left" vertical="center" wrapText="1"/>
    </xf>
    <xf numFmtId="0" fontId="24" fillId="0" borderId="19" xfId="0" applyFont="1" applyBorder="1" applyAlignment="1">
      <alignment horizontal="left" vertical="center" wrapText="1"/>
    </xf>
    <xf numFmtId="0" fontId="24" fillId="0" borderId="9" xfId="0" applyFont="1" applyBorder="1" applyAlignment="1">
      <alignment horizontal="left" vertical="center" wrapText="1"/>
    </xf>
    <xf numFmtId="0" fontId="24" fillId="0" borderId="12" xfId="0" applyFont="1" applyBorder="1" applyAlignment="1">
      <alignment horizontal="left" vertical="center" wrapText="1"/>
    </xf>
    <xf numFmtId="0" fontId="8" fillId="3" borderId="5" xfId="0" applyFont="1" applyFill="1" applyBorder="1" applyAlignment="1">
      <alignment horizontal="center" wrapText="1"/>
    </xf>
    <xf numFmtId="0" fontId="8" fillId="3" borderId="2" xfId="0" applyFont="1" applyFill="1" applyBorder="1" applyAlignment="1">
      <alignment horizontal="center" wrapText="1"/>
    </xf>
    <xf numFmtId="0" fontId="8" fillId="3" borderId="3" xfId="0" applyFont="1" applyFill="1" applyBorder="1" applyAlignment="1">
      <alignment horizontal="center" wrapText="1"/>
    </xf>
    <xf numFmtId="0" fontId="10" fillId="3" borderId="5" xfId="0" applyFont="1" applyFill="1" applyBorder="1" applyAlignment="1">
      <alignment horizontal="left" wrapText="1"/>
    </xf>
    <xf numFmtId="0" fontId="10" fillId="3" borderId="2" xfId="0" applyFont="1" applyFill="1" applyBorder="1" applyAlignment="1">
      <alignment horizontal="left" wrapText="1"/>
    </xf>
    <xf numFmtId="0" fontId="10" fillId="3" borderId="3" xfId="0" applyFont="1" applyFill="1" applyBorder="1" applyAlignment="1">
      <alignment horizontal="left" wrapText="1"/>
    </xf>
    <xf numFmtId="0" fontId="10" fillId="3" borderId="6" xfId="0" applyFont="1" applyFill="1" applyBorder="1" applyAlignment="1">
      <alignment horizontal="left" wrapText="1"/>
    </xf>
    <xf numFmtId="0" fontId="10" fillId="3" borderId="0" xfId="0" applyFont="1" applyFill="1" applyAlignment="1">
      <alignment horizontal="left" wrapText="1"/>
    </xf>
    <xf numFmtId="0" fontId="10" fillId="3" borderId="4" xfId="0" applyFont="1" applyFill="1" applyBorder="1" applyAlignment="1">
      <alignment horizontal="left" wrapText="1"/>
    </xf>
    <xf numFmtId="0" fontId="10" fillId="3" borderId="19" xfId="0" applyFont="1" applyFill="1" applyBorder="1" applyAlignment="1">
      <alignment horizontal="left" wrapText="1"/>
    </xf>
    <xf numFmtId="0" fontId="10" fillId="3" borderId="9" xfId="0" applyFont="1" applyFill="1" applyBorder="1" applyAlignment="1">
      <alignment horizontal="left" wrapText="1"/>
    </xf>
    <xf numFmtId="0" fontId="10" fillId="3" borderId="12" xfId="0" applyFont="1" applyFill="1" applyBorder="1" applyAlignment="1">
      <alignment horizontal="left" wrapText="1"/>
    </xf>
    <xf numFmtId="0" fontId="6" fillId="0" borderId="57" xfId="0" applyFont="1" applyBorder="1" applyAlignment="1">
      <alignment horizontal="center" textRotation="90" wrapText="1"/>
    </xf>
    <xf numFmtId="0" fontId="6" fillId="0" borderId="58" xfId="0" applyFont="1" applyBorder="1" applyAlignment="1">
      <alignment horizontal="center" textRotation="90" wrapText="1"/>
    </xf>
    <xf numFmtId="2" fontId="6" fillId="3" borderId="67" xfId="15" applyNumberFormat="1" applyFont="1" applyFill="1" applyBorder="1" applyAlignment="1" applyProtection="1">
      <alignment horizontal="center" vertical="center"/>
      <protection/>
    </xf>
    <xf numFmtId="2" fontId="6" fillId="3" borderId="42" xfId="15" applyNumberFormat="1" applyFont="1" applyFill="1" applyBorder="1" applyAlignment="1" applyProtection="1">
      <alignment horizontal="center" vertical="center"/>
      <protection/>
    </xf>
    <xf numFmtId="0" fontId="6" fillId="0" borderId="41" xfId="0" applyFont="1" applyBorder="1" applyAlignment="1">
      <alignment horizontal="center" vertical="top" wrapText="1"/>
    </xf>
    <xf numFmtId="0" fontId="6" fillId="0" borderId="42" xfId="0" applyFont="1" applyBorder="1" applyAlignment="1">
      <alignment horizontal="center" vertical="top" wrapText="1"/>
    </xf>
    <xf numFmtId="14" fontId="0" fillId="0" borderId="67" xfId="0" applyNumberFormat="1" applyBorder="1" applyAlignment="1">
      <alignment horizontal="center"/>
    </xf>
    <xf numFmtId="14" fontId="0" fillId="0" borderId="41" xfId="0" applyNumberFormat="1" applyBorder="1" applyAlignment="1">
      <alignment horizontal="center"/>
    </xf>
    <xf numFmtId="14" fontId="0" fillId="0" borderId="49" xfId="0" applyNumberFormat="1" applyBorder="1" applyAlignment="1">
      <alignment horizontal="center"/>
    </xf>
    <xf numFmtId="0" fontId="0" fillId="3" borderId="15" xfId="0" applyFill="1" applyBorder="1" applyAlignment="1">
      <alignment horizontal="center" vertical="top" wrapText="1"/>
    </xf>
    <xf numFmtId="0" fontId="0" fillId="3" borderId="48" xfId="0" applyFill="1" applyBorder="1" applyAlignment="1">
      <alignment horizontal="center" vertical="top" wrapText="1"/>
    </xf>
    <xf numFmtId="0" fontId="0" fillId="3" borderId="51" xfId="0" applyFill="1" applyBorder="1" applyAlignment="1">
      <alignment horizontal="center" vertical="top" wrapText="1"/>
    </xf>
    <xf numFmtId="0" fontId="6" fillId="0" borderId="38" xfId="0" applyFont="1" applyBorder="1" applyAlignment="1">
      <alignment horizontal="left"/>
    </xf>
    <xf numFmtId="9" fontId="22" fillId="3" borderId="6" xfId="15" applyFont="1" applyFill="1" applyBorder="1" applyAlignment="1">
      <alignment horizontal="center" vertical="center"/>
    </xf>
    <xf numFmtId="9" fontId="22" fillId="3" borderId="0" xfId="15" applyFont="1" applyFill="1" applyBorder="1" applyAlignment="1">
      <alignment horizontal="center" vertical="center"/>
    </xf>
    <xf numFmtId="9" fontId="22" fillId="3" borderId="4" xfId="15" applyFont="1" applyFill="1" applyBorder="1" applyAlignment="1">
      <alignment horizontal="center" vertical="center"/>
    </xf>
    <xf numFmtId="0" fontId="0" fillId="3" borderId="10" xfId="0" applyFont="1" applyFill="1" applyBorder="1" applyAlignment="1">
      <alignment horizontal="left" vertical="center"/>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xf>
    <xf numFmtId="0" fontId="0" fillId="0" borderId="8" xfId="0" applyBorder="1" applyAlignment="1">
      <alignment horizontal="center"/>
    </xf>
    <xf numFmtId="0" fontId="3" fillId="3" borderId="34" xfId="0" applyFont="1" applyFill="1" applyBorder="1" applyAlignment="1">
      <alignment horizontal="center" vertical="top"/>
    </xf>
    <xf numFmtId="0" fontId="10" fillId="3" borderId="37" xfId="0" applyFont="1" applyFill="1" applyBorder="1" applyAlignment="1">
      <alignment horizontal="left" vertical="top"/>
    </xf>
    <xf numFmtId="0" fontId="10" fillId="3" borderId="25" xfId="0" applyFont="1" applyFill="1" applyBorder="1" applyAlignment="1">
      <alignment horizontal="left" vertical="top"/>
    </xf>
    <xf numFmtId="0" fontId="10" fillId="3" borderId="28" xfId="0" applyFont="1" applyFill="1" applyBorder="1" applyAlignment="1">
      <alignment horizontal="left" vertical="top"/>
    </xf>
    <xf numFmtId="0" fontId="6" fillId="3" borderId="37" xfId="0" applyFont="1" applyFill="1" applyBorder="1" applyAlignment="1">
      <alignment horizontal="center" vertical="top"/>
    </xf>
    <xf numFmtId="0" fontId="10" fillId="3" borderId="56" xfId="0" applyFont="1" applyFill="1" applyBorder="1" applyAlignment="1">
      <alignment horizontal="left" vertical="top"/>
    </xf>
    <xf numFmtId="0" fontId="10" fillId="3" borderId="35" xfId="0" applyFont="1" applyFill="1" applyBorder="1" applyAlignment="1">
      <alignment horizontal="left" vertical="top"/>
    </xf>
    <xf numFmtId="0" fontId="10" fillId="3" borderId="36" xfId="0" applyFont="1" applyFill="1" applyBorder="1" applyAlignment="1">
      <alignment horizontal="left" vertical="top"/>
    </xf>
    <xf numFmtId="0" fontId="0" fillId="0" borderId="18" xfId="0" applyBorder="1" applyAlignment="1">
      <alignment horizontal="center" vertical="center"/>
    </xf>
    <xf numFmtId="0" fontId="0" fillId="0" borderId="10" xfId="0" applyFont="1" applyBorder="1" applyAlignment="1">
      <alignment horizontal="center" vertical="center"/>
    </xf>
    <xf numFmtId="0" fontId="0" fillId="0" borderId="8" xfId="0" applyFont="1" applyBorder="1" applyAlignment="1">
      <alignment horizontal="center" vertical="center"/>
    </xf>
    <xf numFmtId="0" fontId="0" fillId="3" borderId="5" xfId="0" applyFill="1" applyBorder="1" applyAlignment="1">
      <alignment horizontal="center" vertical="top" wrapText="1"/>
    </xf>
    <xf numFmtId="0" fontId="0" fillId="3" borderId="2" xfId="0" applyFill="1" applyBorder="1" applyAlignment="1">
      <alignment horizontal="center" vertical="top" wrapText="1"/>
    </xf>
    <xf numFmtId="0" fontId="0" fillId="3" borderId="3" xfId="0" applyFill="1" applyBorder="1" applyAlignment="1">
      <alignment horizontal="center" vertical="top" wrapText="1"/>
    </xf>
    <xf numFmtId="0" fontId="6" fillId="0" borderId="42" xfId="0" applyFont="1" applyBorder="1" applyAlignment="1">
      <alignment horizontal="center" textRotation="90" wrapText="1"/>
    </xf>
    <xf numFmtId="0" fontId="0" fillId="3" borderId="25" xfId="0" applyFont="1" applyFill="1" applyBorder="1" applyAlignment="1">
      <alignment horizontal="left" vertical="center"/>
    </xf>
    <xf numFmtId="0" fontId="6" fillId="0" borderId="25" xfId="0" applyFont="1" applyBorder="1" applyAlignment="1">
      <alignment horizontal="center" textRotation="90" wrapText="1"/>
    </xf>
    <xf numFmtId="0" fontId="6" fillId="3" borderId="62" xfId="0" applyFont="1" applyFill="1" applyBorder="1" applyAlignment="1">
      <alignment horizontal="center" textRotation="90" wrapText="1"/>
    </xf>
    <xf numFmtId="0" fontId="6" fillId="3" borderId="18" xfId="0" applyFont="1" applyFill="1" applyBorder="1" applyAlignment="1">
      <alignment horizontal="center" textRotation="90" wrapText="1"/>
    </xf>
    <xf numFmtId="0" fontId="6" fillId="3" borderId="28" xfId="0" applyFont="1" applyFill="1" applyBorder="1" applyAlignment="1">
      <alignment horizontal="center" textRotation="90" wrapText="1"/>
    </xf>
    <xf numFmtId="0" fontId="6" fillId="0" borderId="44" xfId="0" applyFont="1" applyBorder="1" applyAlignment="1">
      <alignment horizontal="left"/>
    </xf>
    <xf numFmtId="0" fontId="7" fillId="0" borderId="34" xfId="0" applyFont="1" applyBorder="1" applyAlignment="1">
      <alignment horizontal="center" vertical="top"/>
    </xf>
    <xf numFmtId="9" fontId="10" fillId="3" borderId="6" xfId="15" applyFont="1" applyFill="1" applyBorder="1" applyAlignment="1">
      <alignment horizontal="center" vertical="center"/>
    </xf>
    <xf numFmtId="9" fontId="10" fillId="3" borderId="0" xfId="15" applyFont="1" applyFill="1" applyBorder="1" applyAlignment="1">
      <alignment horizontal="center" vertical="center"/>
    </xf>
    <xf numFmtId="9" fontId="10" fillId="3" borderId="4" xfId="15" applyFont="1" applyFill="1" applyBorder="1" applyAlignment="1">
      <alignment horizontal="center" vertical="center"/>
    </xf>
    <xf numFmtId="9" fontId="10" fillId="3" borderId="19" xfId="15" applyFont="1" applyFill="1" applyBorder="1" applyAlignment="1">
      <alignment horizontal="center" vertical="center"/>
    </xf>
    <xf numFmtId="9" fontId="10" fillId="3" borderId="9" xfId="15" applyFont="1" applyFill="1" applyBorder="1" applyAlignment="1">
      <alignment horizontal="center" vertical="center"/>
    </xf>
    <xf numFmtId="9" fontId="10" fillId="3" borderId="12" xfId="15" applyFont="1" applyFill="1" applyBorder="1" applyAlignment="1">
      <alignment horizontal="center" vertical="center"/>
    </xf>
    <xf numFmtId="0" fontId="7" fillId="3" borderId="4" xfId="0" applyFont="1" applyFill="1" applyBorder="1" applyAlignment="1">
      <alignment horizontal="left" vertical="top" wrapText="1" readingOrder="1"/>
    </xf>
    <xf numFmtId="9" fontId="0" fillId="3" borderId="6" xfId="15" applyFont="1" applyFill="1" applyBorder="1" applyAlignment="1">
      <alignment horizontal="center" vertical="center"/>
    </xf>
    <xf numFmtId="9" fontId="0" fillId="3" borderId="0" xfId="15" applyFont="1" applyFill="1" applyBorder="1" applyAlignment="1">
      <alignment horizontal="center" vertical="center"/>
    </xf>
    <xf numFmtId="9" fontId="0" fillId="3" borderId="4" xfId="15" applyFont="1" applyFill="1" applyBorder="1" applyAlignment="1">
      <alignment horizontal="center" vertical="center"/>
    </xf>
    <xf numFmtId="9" fontId="0" fillId="3" borderId="19" xfId="15" applyFont="1" applyFill="1" applyBorder="1" applyAlignment="1">
      <alignment horizontal="center" vertical="center"/>
    </xf>
    <xf numFmtId="9" fontId="0" fillId="3" borderId="9" xfId="15" applyFont="1" applyFill="1" applyBorder="1" applyAlignment="1">
      <alignment horizontal="center" vertical="center"/>
    </xf>
    <xf numFmtId="9" fontId="0" fillId="3" borderId="12" xfId="15" applyFont="1" applyFill="1" applyBorder="1" applyAlignment="1">
      <alignment horizontal="center" vertical="center"/>
    </xf>
    <xf numFmtId="0" fontId="0" fillId="3" borderId="37" xfId="0" applyFont="1" applyFill="1" applyBorder="1" applyAlignment="1">
      <alignment horizontal="center" vertical="center"/>
    </xf>
    <xf numFmtId="0" fontId="7" fillId="3" borderId="5" xfId="0" applyFont="1" applyFill="1" applyBorder="1" applyAlignment="1" applyProtection="1">
      <alignment horizontal="center" vertical="top" wrapText="1"/>
      <protection locked="0"/>
    </xf>
    <xf numFmtId="0" fontId="7" fillId="3" borderId="2" xfId="0" applyFont="1" applyFill="1" applyBorder="1" applyAlignment="1" applyProtection="1">
      <alignment horizontal="center" vertical="top" wrapText="1"/>
      <protection locked="0"/>
    </xf>
    <xf numFmtId="0" fontId="7" fillId="3" borderId="3" xfId="0" applyFont="1" applyFill="1" applyBorder="1" applyAlignment="1" applyProtection="1">
      <alignment horizontal="center" vertical="top" wrapText="1"/>
      <protection locked="0"/>
    </xf>
    <xf numFmtId="0" fontId="7" fillId="3" borderId="6" xfId="0" applyFont="1" applyFill="1" applyBorder="1" applyAlignment="1" applyProtection="1">
      <alignment horizontal="center" vertical="top" wrapText="1"/>
      <protection locked="0"/>
    </xf>
    <xf numFmtId="0" fontId="7" fillId="3" borderId="0" xfId="0" applyFont="1" applyFill="1" applyAlignment="1" applyProtection="1">
      <alignment horizontal="center" vertical="top" wrapText="1"/>
      <protection locked="0"/>
    </xf>
    <xf numFmtId="0" fontId="7" fillId="3" borderId="4" xfId="0" applyFont="1" applyFill="1" applyBorder="1" applyAlignment="1" applyProtection="1">
      <alignment horizontal="center" vertical="top" wrapText="1"/>
      <protection locked="0"/>
    </xf>
    <xf numFmtId="0" fontId="7" fillId="3" borderId="19" xfId="0" applyFont="1" applyFill="1" applyBorder="1" applyAlignment="1" applyProtection="1">
      <alignment horizontal="center" vertical="top" wrapText="1"/>
      <protection locked="0"/>
    </xf>
    <xf numFmtId="0" fontId="7" fillId="3" borderId="9" xfId="0" applyFont="1" applyFill="1" applyBorder="1" applyAlignment="1" applyProtection="1">
      <alignment horizontal="center" vertical="top" wrapText="1"/>
      <protection locked="0"/>
    </xf>
    <xf numFmtId="0" fontId="7" fillId="3" borderId="12" xfId="0" applyFont="1" applyFill="1" applyBorder="1" applyAlignment="1" applyProtection="1">
      <alignment horizontal="center" vertical="top" wrapText="1"/>
      <protection locked="0"/>
    </xf>
    <xf numFmtId="165" fontId="0" fillId="3" borderId="6" xfId="15" applyNumberFormat="1" applyFont="1" applyFill="1" applyBorder="1" applyAlignment="1" applyProtection="1">
      <alignment horizontal="center" vertical="center"/>
      <protection/>
    </xf>
    <xf numFmtId="165" fontId="0" fillId="3" borderId="0" xfId="15" applyNumberFormat="1" applyFont="1" applyFill="1" applyBorder="1" applyAlignment="1" applyProtection="1">
      <alignment horizontal="center" vertical="center"/>
      <protection/>
    </xf>
    <xf numFmtId="165" fontId="0" fillId="3" borderId="19" xfId="15" applyNumberFormat="1" applyFont="1" applyFill="1" applyBorder="1" applyAlignment="1" applyProtection="1">
      <alignment horizontal="center" vertical="center"/>
      <protection/>
    </xf>
    <xf numFmtId="165" fontId="0" fillId="3" borderId="9" xfId="15" applyNumberFormat="1" applyFont="1" applyFill="1" applyBorder="1" applyAlignment="1" applyProtection="1">
      <alignment horizontal="center" vertical="center"/>
      <protection/>
    </xf>
    <xf numFmtId="1" fontId="0" fillId="0" borderId="67" xfId="0" applyNumberFormat="1" applyBorder="1" applyAlignment="1">
      <alignment horizontal="center"/>
    </xf>
    <xf numFmtId="1" fontId="0" fillId="0" borderId="42" xfId="0" applyNumberFormat="1" applyBorder="1" applyAlignment="1">
      <alignment horizontal="center"/>
    </xf>
    <xf numFmtId="1" fontId="0" fillId="0" borderId="49" xfId="0" applyNumberFormat="1" applyBorder="1" applyAlignment="1">
      <alignment horizontal="center"/>
    </xf>
    <xf numFmtId="0" fontId="13" fillId="0" borderId="0" xfId="0" applyFont="1" applyAlignment="1">
      <alignment horizontal="center"/>
    </xf>
    <xf numFmtId="0" fontId="14" fillId="0" borderId="0" xfId="0" applyFont="1" applyAlignment="1">
      <alignment horizontal="center"/>
    </xf>
    <xf numFmtId="0" fontId="1" fillId="0" borderId="0" xfId="0" applyFont="1" applyAlignment="1">
      <alignment horizontal="center"/>
    </xf>
    <xf numFmtId="0" fontId="0" fillId="0" borderId="0" xfId="0" applyAlignment="1">
      <alignment horizontal="center"/>
    </xf>
    <xf numFmtId="0" fontId="0" fillId="0" borderId="4" xfId="0" applyBorder="1" applyAlignment="1">
      <alignment horizontal="center"/>
    </xf>
    <xf numFmtId="0" fontId="7" fillId="0" borderId="15" xfId="0" applyFont="1" applyBorder="1" applyAlignment="1">
      <alignment horizontal="center"/>
    </xf>
    <xf numFmtId="0" fontId="7" fillId="0" borderId="51" xfId="0" applyFont="1" applyBorder="1" applyAlignment="1">
      <alignment horizontal="center"/>
    </xf>
    <xf numFmtId="0" fontId="7" fillId="0" borderId="48" xfId="0" applyFont="1" applyBorder="1" applyAlignment="1">
      <alignment horizontal="center"/>
    </xf>
    <xf numFmtId="0" fontId="7" fillId="0" borderId="5"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0" fillId="0" borderId="13" xfId="0" applyBorder="1" applyAlignment="1">
      <alignment horizontal="center" textRotation="90" wrapText="1"/>
    </xf>
    <xf numFmtId="0" fontId="0" fillId="0" borderId="57" xfId="0" applyBorder="1" applyAlignment="1">
      <alignment horizontal="center" textRotation="90" wrapText="1"/>
    </xf>
    <xf numFmtId="0" fontId="0" fillId="0" borderId="96" xfId="0" applyBorder="1" applyAlignment="1">
      <alignment horizontal="center" textRotation="90" wrapText="1"/>
    </xf>
    <xf numFmtId="0" fontId="0" fillId="0" borderId="58" xfId="0" applyBorder="1" applyAlignment="1">
      <alignment horizontal="center" textRotation="90" wrapText="1"/>
    </xf>
    <xf numFmtId="0" fontId="7" fillId="0" borderId="19" xfId="0" applyFont="1" applyBorder="1" applyAlignment="1">
      <alignment horizontal="center" vertical="top"/>
    </xf>
    <xf numFmtId="0" fontId="7" fillId="0" borderId="9" xfId="0" applyFont="1" applyBorder="1" applyAlignment="1">
      <alignment horizontal="center" vertical="top"/>
    </xf>
    <xf numFmtId="0" fontId="7" fillId="0" borderId="12" xfId="0" applyFont="1" applyBorder="1" applyAlignment="1">
      <alignment horizontal="center" vertical="top"/>
    </xf>
    <xf numFmtId="0" fontId="33" fillId="0" borderId="0" xfId="0" applyFont="1" applyAlignment="1" applyProtection="1">
      <alignment horizontal="center" wrapText="1"/>
      <protection hidden="1"/>
    </xf>
  </cellXfs>
  <cellStyles count="7">
    <cellStyle name="Normal" xfId="0"/>
    <cellStyle name="Percent" xfId="15"/>
    <cellStyle name="Currency" xfId="16"/>
    <cellStyle name="Currency [0]" xfId="17"/>
    <cellStyle name="Comma" xfId="18"/>
    <cellStyle name="Comma [0]" xfId="19"/>
    <cellStyle name="Check Cell"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microsoft.com/office/2017/10/relationships/person" Target="persons/person.xml" /><Relationship Id="rId20"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304800</xdr:colOff>
      <xdr:row>2</xdr:row>
      <xdr:rowOff>38100</xdr:rowOff>
    </xdr:from>
    <xdr:ext cx="6105525" cy="23383875"/>
    <xdr:sp macro="" textlink="">
      <xdr:nvSpPr>
        <xdr:cNvPr id="3" name="TextBox 2"/>
        <xdr:cNvSpPr txBox="1"/>
      </xdr:nvSpPr>
      <xdr:spPr>
        <a:xfrm>
          <a:off x="419100" y="352425"/>
          <a:ext cx="6105525" cy="233838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pPr marL="0" marR="0">
            <a:lnSpc>
              <a:spcPct val="107000"/>
            </a:lnSpc>
            <a:spcBef>
              <a:spcPts val="0"/>
            </a:spcBef>
            <a:spcAft>
              <a:spcPts val="8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Instructions for Excel Monthly Report of Operation - Package Type Wastewater Treatment Plant MRO</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For Wastewater Treatment Plants </a:t>
          </a:r>
          <a:r>
            <a:rPr lang="en-US" sz="1100" b="1" u="sng">
              <a:effectLst/>
              <a:latin typeface="Calibri" panose="020F0502020204030204" pitchFamily="34" charset="0"/>
              <a:ea typeface="Calibri" panose="020F0502020204030204" pitchFamily="34" charset="0"/>
              <a:cs typeface="Times New Roman" panose="02020603050405020304" pitchFamily="18" charset="0"/>
            </a:rPr>
            <a:t>less than 0.05 MGD </a:t>
          </a:r>
          <a:r>
            <a:rPr lang="en-US" sz="1100" b="1">
              <a:effectLst/>
              <a:latin typeface="Calibri" panose="020F0502020204030204" pitchFamily="34" charset="0"/>
              <a:ea typeface="Calibri" panose="020F0502020204030204" pitchFamily="34" charset="0"/>
              <a:cs typeface="Times New Roman" panose="02020603050405020304" pitchFamily="18" charset="0"/>
            </a:rPr>
            <a:t>– Form 53344</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45720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Exception:  Daily vs. Weekly reporting</a:t>
          </a:r>
          <a:r>
            <a:rPr lang="en-US" sz="1100">
              <a:effectLst/>
              <a:latin typeface="Calibri" panose="020F0502020204030204" pitchFamily="34" charset="0"/>
              <a:ea typeface="Calibri" panose="020F0502020204030204" pitchFamily="34" charset="0"/>
              <a:cs typeface="Times New Roman" panose="02020603050405020304" pitchFamily="18" charset="0"/>
            </a:rPr>
            <a:t>: if Maximum Weekly Averages need to be reported for your permit (and you sample Total Suspended Solids more than once per week), you’ll need to use the Activated Sludge MRO form (53463 or 10829), instead of this Package Plant MRO form.</a:t>
          </a:r>
        </a:p>
        <a:p>
          <a:pPr marL="0" marR="0">
            <a:lnSpc>
              <a:spcPct val="107000"/>
            </a:lnSpc>
            <a:spcBef>
              <a:spcPts val="0"/>
            </a:spcBef>
            <a:spcAft>
              <a:spcPts val="8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Initial Excel MRO Form Setup Information: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457200" marR="0">
            <a:lnSpc>
              <a:spcPct val="107000"/>
            </a:lnSpc>
            <a:spcBef>
              <a:spcPts val="0"/>
            </a:spcBef>
            <a:spcAft>
              <a:spcPts val="8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Be sure to do this at the start of a new year, or the first time this form is used!</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45720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General MRO Header Information</a:t>
          </a:r>
          <a:r>
            <a:rPr lang="en-US" sz="1100">
              <a:effectLst/>
              <a:latin typeface="Calibri" panose="020F0502020204030204" pitchFamily="34" charset="0"/>
              <a:ea typeface="Calibri" panose="020F0502020204030204" pitchFamily="34" charset="0"/>
              <a:cs typeface="Times New Roman" panose="02020603050405020304" pitchFamily="18" charset="0"/>
            </a:rPr>
            <a:t>: The </a:t>
          </a:r>
          <a:r>
            <a:rPr lang="en-US" sz="1100" b="1">
              <a:effectLst/>
              <a:latin typeface="Calibri" panose="020F0502020204030204" pitchFamily="34" charset="0"/>
              <a:ea typeface="Calibri" panose="020F0502020204030204" pitchFamily="34" charset="0"/>
              <a:cs typeface="Times New Roman" panose="02020603050405020304" pitchFamily="18" charset="0"/>
            </a:rPr>
            <a:t>Facility Name, Year, Permit Number, Certified Operator Name and certification number, etc.</a:t>
          </a:r>
          <a:r>
            <a:rPr lang="en-US" sz="1100">
              <a:effectLst/>
              <a:latin typeface="Calibri" panose="020F0502020204030204" pitchFamily="34" charset="0"/>
              <a:ea typeface="Calibri" panose="020F0502020204030204" pitchFamily="34" charset="0"/>
              <a:cs typeface="Times New Roman" panose="02020603050405020304" pitchFamily="18" charset="0"/>
            </a:rPr>
            <a:t> need to be entered into the top (header) box </a:t>
          </a:r>
          <a:r>
            <a:rPr lang="en-US" sz="1100" i="1">
              <a:effectLst/>
              <a:latin typeface="Calibri" panose="020F0502020204030204" pitchFamily="34" charset="0"/>
              <a:ea typeface="Calibri" panose="020F0502020204030204" pitchFamily="34" charset="0"/>
              <a:cs typeface="Times New Roman" panose="02020603050405020304" pitchFamily="18" charset="0"/>
            </a:rPr>
            <a:t>on the first page of </a:t>
          </a:r>
          <a:r>
            <a:rPr lang="en-US" sz="1100" i="1" u="sng">
              <a:effectLst/>
              <a:latin typeface="Calibri" panose="020F0502020204030204" pitchFamily="34" charset="0"/>
              <a:ea typeface="Calibri" panose="020F0502020204030204" pitchFamily="34" charset="0"/>
              <a:cs typeface="Times New Roman" panose="02020603050405020304" pitchFamily="18" charset="0"/>
            </a:rPr>
            <a:t>January's</a:t>
          </a:r>
          <a:r>
            <a:rPr lang="en-US" sz="1100" i="1">
              <a:effectLst/>
              <a:latin typeface="Calibri" panose="020F0502020204030204" pitchFamily="34" charset="0"/>
              <a:ea typeface="Calibri" panose="020F0502020204030204" pitchFamily="34" charset="0"/>
              <a:cs typeface="Times New Roman" panose="02020603050405020304" pitchFamily="18" charset="0"/>
            </a:rPr>
            <a:t> report</a:t>
          </a:r>
          <a:r>
            <a:rPr lang="en-US" sz="1100">
              <a:effectLst/>
              <a:latin typeface="Calibri" panose="020F0502020204030204" pitchFamily="34" charset="0"/>
              <a:ea typeface="Calibri" panose="020F0502020204030204" pitchFamily="34" charset="0"/>
              <a:cs typeface="Times New Roman" panose="02020603050405020304" pitchFamily="18" charset="0"/>
            </a:rPr>
            <a:t>. This information will then automatically display on subsequent months of the MRO spreadsheet.  Should the header information (certified operator info, design flow) change, the information can only be changed on the January header.</a:t>
          </a:r>
        </a:p>
        <a:p>
          <a:pPr marL="45720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Reporting Parameters not listed on non-labeled columns</a:t>
          </a:r>
          <a:r>
            <a:rPr lang="en-US" sz="1100">
              <a:effectLst/>
              <a:latin typeface="Calibri" panose="020F0502020204030204" pitchFamily="34" charset="0"/>
              <a:ea typeface="Calibri" panose="020F0502020204030204" pitchFamily="34" charset="0"/>
              <a:cs typeface="Times New Roman" panose="02020603050405020304" pitchFamily="18" charset="0"/>
            </a:rPr>
            <a:t>: Use the blank columns, if needed, for parameters </a:t>
          </a:r>
          <a:r>
            <a:rPr lang="en-US" sz="1100" i="1">
              <a:effectLst/>
              <a:latin typeface="Calibri" panose="020F0502020204030204" pitchFamily="34" charset="0"/>
              <a:ea typeface="Calibri" panose="020F0502020204030204" pitchFamily="34" charset="0"/>
              <a:cs typeface="Times New Roman" panose="02020603050405020304" pitchFamily="18" charset="0"/>
            </a:rPr>
            <a:t>not already labeled on this form</a:t>
          </a:r>
          <a:r>
            <a:rPr lang="en-US" sz="1100">
              <a:effectLst/>
              <a:latin typeface="Calibri" panose="020F0502020204030204" pitchFamily="34" charset="0"/>
              <a:ea typeface="Calibri" panose="020F0502020204030204" pitchFamily="34" charset="0"/>
              <a:cs typeface="Times New Roman" panose="02020603050405020304" pitchFamily="18" charset="0"/>
            </a:rPr>
            <a:t>, and be sure to label those columns’ headers.</a:t>
          </a:r>
        </a:p>
        <a:p>
          <a:pPr marL="0" marR="0">
            <a:lnSpc>
              <a:spcPct val="107000"/>
            </a:lnSpc>
            <a:spcBef>
              <a:spcPts val="0"/>
            </a:spcBef>
            <a:spcAft>
              <a:spcPts val="8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Entering measurement data on the Excel MRO spreadsheet each month (per tab):</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Enter measurement data in the correct white (concentration) cells</a:t>
          </a:r>
          <a:r>
            <a:rPr lang="en-US" sz="1100">
              <a:effectLst/>
              <a:latin typeface="Calibri" panose="020F0502020204030204" pitchFamily="34" charset="0"/>
              <a:ea typeface="Calibri" panose="020F0502020204030204" pitchFamily="34" charset="0"/>
              <a:cs typeface="Times New Roman" panose="02020603050405020304" pitchFamily="18" charset="0"/>
            </a:rPr>
            <a:t> per calendar day, per parameter.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r>
            <a:rPr lang="en-US" sz="1100" b="1">
              <a:effectLst/>
              <a:latin typeface="Calibri" panose="020F0502020204030204" pitchFamily="34" charset="0"/>
              <a:ea typeface="Calibri" panose="020F0502020204030204" pitchFamily="34" charset="0"/>
              <a:cs typeface="Times New Roman" panose="02020603050405020304" pitchFamily="18" charset="0"/>
            </a:rPr>
            <a:t>Raw/Intermediate data</a:t>
          </a:r>
          <a:r>
            <a:rPr lang="en-US" sz="1100">
              <a:effectLst/>
              <a:latin typeface="Calibri" panose="020F0502020204030204" pitchFamily="34" charset="0"/>
              <a:ea typeface="Calibri" panose="020F0502020204030204" pitchFamily="34" charset="0"/>
              <a:cs typeface="Times New Roman" panose="02020603050405020304" pitchFamily="18" charset="0"/>
            </a:rPr>
            <a:t> must be reported at the same frequency as effluent sampling, at least.</a:t>
          </a:r>
        </a:p>
        <a:p>
          <a:pPr marL="45720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Do not enter data in the yellow (calculating) columns</a:t>
          </a:r>
          <a:r>
            <a:rPr lang="en-US" sz="1100">
              <a:effectLst/>
              <a:latin typeface="Calibri" panose="020F0502020204030204" pitchFamily="34" charset="0"/>
              <a:ea typeface="Calibri" panose="020F0502020204030204" pitchFamily="34" charset="0"/>
              <a:cs typeface="Times New Roman" panose="02020603050405020304" pitchFamily="18" charset="0"/>
            </a:rPr>
            <a:t> – the Excel form will do that.</a:t>
          </a:r>
        </a:p>
        <a:p>
          <a:pPr marL="45720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Do not enter inequality symbols</a:t>
          </a:r>
          <a:r>
            <a:rPr lang="en-US" sz="1100">
              <a:effectLst/>
              <a:latin typeface="Calibri" panose="020F0502020204030204" pitchFamily="34" charset="0"/>
              <a:ea typeface="Calibri" panose="020F0502020204030204" pitchFamily="34" charset="0"/>
              <a:cs typeface="Times New Roman" panose="02020603050405020304" pitchFamily="18" charset="0"/>
            </a:rPr>
            <a:t> (such as “&lt;” or “&gt;”) on this form or calculations will not be performed correctly.  If a value is non-detect simply report the (absolute value of the) detection limit. </a:t>
          </a:r>
        </a:p>
        <a:p>
          <a:pPr marL="457200" marR="0">
            <a:lnSpc>
              <a:spcPct val="107000"/>
            </a:lnSpc>
            <a:spcBef>
              <a:spcPts val="0"/>
            </a:spcBef>
            <a:spcAft>
              <a:spcPts val="800"/>
            </a:spcAft>
          </a:pPr>
          <a:r>
            <a:rPr lang="en-US" sz="1100" b="1" i="1">
              <a:effectLst/>
              <a:latin typeface="Calibri" panose="020F0502020204030204" pitchFamily="34" charset="0"/>
              <a:ea typeface="Calibri" panose="020F0502020204030204" pitchFamily="34" charset="0"/>
              <a:cs typeface="Times New Roman" panose="02020603050405020304" pitchFamily="18" charset="0"/>
            </a:rPr>
            <a:t>Except for pH</a:t>
          </a:r>
          <a:r>
            <a:rPr lang="en-US" sz="1100" b="1">
              <a:effectLst/>
              <a:latin typeface="Calibri" panose="020F0502020204030204" pitchFamily="34" charset="0"/>
              <a:ea typeface="Calibri" panose="020F0502020204030204" pitchFamily="34" charset="0"/>
              <a:cs typeface="Times New Roman" panose="02020603050405020304" pitchFamily="18" charset="0"/>
            </a:rPr>
            <a:t>, if multiple samples of a parameter are collected on the same calendar day, </a:t>
          </a:r>
          <a:r>
            <a:rPr lang="en-US" sz="1100">
              <a:effectLst/>
              <a:latin typeface="Calibri" panose="020F0502020204030204" pitchFamily="34" charset="0"/>
              <a:ea typeface="Calibri" panose="020F0502020204030204" pitchFamily="34" charset="0"/>
              <a:cs typeface="Times New Roman" panose="02020603050405020304" pitchFamily="18" charset="0"/>
            </a:rPr>
            <a:t>average the results for that day on your bench sheet, to provide one value for that MRO cell.</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pH:  </a:t>
          </a:r>
          <a:r>
            <a:rPr lang="en-US" sz="1100">
              <a:effectLst/>
              <a:latin typeface="Calibri" panose="020F0502020204030204" pitchFamily="34" charset="0"/>
              <a:ea typeface="Calibri" panose="020F0502020204030204" pitchFamily="34" charset="0"/>
              <a:cs typeface="Times New Roman" panose="02020603050405020304" pitchFamily="18" charset="0"/>
            </a:rPr>
            <a:t>If multiple pH samples are collected in one day, report the highest </a:t>
          </a:r>
          <a:r>
            <a:rPr lang="en-US" sz="1100" u="sng">
              <a:effectLst/>
              <a:latin typeface="Calibri" panose="020F0502020204030204" pitchFamily="34" charset="0"/>
              <a:ea typeface="Calibri" panose="020F0502020204030204" pitchFamily="34" charset="0"/>
              <a:cs typeface="Times New Roman" panose="02020603050405020304" pitchFamily="18" charset="0"/>
            </a:rPr>
            <a:t>and</a:t>
          </a:r>
          <a:r>
            <a:rPr lang="en-US" sz="1100">
              <a:effectLst/>
              <a:latin typeface="Calibri" panose="020F0502020204030204" pitchFamily="34" charset="0"/>
              <a:ea typeface="Calibri" panose="020F0502020204030204" pitchFamily="34" charset="0"/>
              <a:cs typeface="Times New Roman" panose="02020603050405020304" pitchFamily="18" charset="0"/>
            </a:rPr>
            <a:t> lowest values per day.</a:t>
          </a: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pH values </a:t>
          </a:r>
          <a:r>
            <a:rPr lang="en-US" sz="1100" u="sng">
              <a:effectLst/>
              <a:latin typeface="Calibri" panose="020F0502020204030204" pitchFamily="34" charset="0"/>
              <a:ea typeface="Calibri" panose="020F0502020204030204" pitchFamily="34" charset="0"/>
              <a:cs typeface="Times New Roman" panose="02020603050405020304" pitchFamily="18" charset="0"/>
            </a:rPr>
            <a:t>cannot</a:t>
          </a:r>
          <a:r>
            <a:rPr lang="en-US" sz="1100">
              <a:effectLst/>
              <a:latin typeface="Calibri" panose="020F0502020204030204" pitchFamily="34" charset="0"/>
              <a:ea typeface="Calibri" panose="020F0502020204030204" pitchFamily="34" charset="0"/>
              <a:cs typeface="Times New Roman" panose="02020603050405020304" pitchFamily="18" charset="0"/>
            </a:rPr>
            <a:t> be averaged. </a:t>
          </a:r>
        </a:p>
        <a:p>
          <a:pPr marL="685800" marR="0">
            <a:lnSpc>
              <a:spcPct val="107000"/>
            </a:lnSpc>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342900" marR="0" lvl="0" indent="-342900">
            <a:lnSpc>
              <a:spcPct val="107000"/>
            </a:lnSpc>
            <a:spcBef>
              <a:spcPts val="0"/>
            </a:spcBef>
            <a:spcAft>
              <a:spcPts val="80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 If only one pH sample is collected per day, report in the “daily low” pH column.</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E. Coli:</a:t>
          </a:r>
          <a:r>
            <a:rPr lang="en-US" sz="1100">
              <a:effectLst/>
              <a:latin typeface="Calibri" panose="020F0502020204030204" pitchFamily="34" charset="0"/>
              <a:ea typeface="Calibri" panose="020F0502020204030204" pitchFamily="34" charset="0"/>
              <a:cs typeface="Times New Roman" panose="02020603050405020304" pitchFamily="18" charset="0"/>
            </a:rPr>
            <a:t> The formula in the "average" cell/box actually calculates and displays the </a:t>
          </a:r>
          <a:r>
            <a:rPr lang="en-US" sz="1100" i="1">
              <a:effectLst/>
              <a:latin typeface="Calibri" panose="020F0502020204030204" pitchFamily="34" charset="0"/>
              <a:ea typeface="Calibri" panose="020F0502020204030204" pitchFamily="34" charset="0"/>
              <a:cs typeface="Times New Roman" panose="02020603050405020304" pitchFamily="18" charset="0"/>
            </a:rPr>
            <a:t>geometric mean</a:t>
          </a: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342900" marR="0" lvl="0" indent="-342900">
            <a:lnSpc>
              <a:spcPct val="107000"/>
            </a:lnSpc>
            <a:spcBef>
              <a:spcPts val="0"/>
            </a:spcBef>
            <a:spcAft>
              <a:spcPts val="80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The E.coli calculation on this MRO form converts "TNTC" (“too numerous to count”) to 63,200 and converts "0" to "1" when calculating and providing the monthly geometric mean in the E. coli summary data.  The letters “TNTC” can only be used in the E. coli column, and if they apply.</a:t>
          </a:r>
        </a:p>
        <a:p>
          <a:pPr marL="342900" marR="0" lvl="0" indent="-342900">
            <a:lnSpc>
              <a:spcPct val="107000"/>
            </a:lnSpc>
            <a:spcBef>
              <a:spcPts val="0"/>
            </a:spcBef>
            <a:spcAft>
              <a:spcPts val="80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By moving the mouse/cursor over the E. coli summary </a:t>
          </a:r>
          <a:r>
            <a:rPr lang="en-US" sz="1100" i="1">
              <a:effectLst/>
              <a:latin typeface="Calibri" panose="020F0502020204030204" pitchFamily="34" charset="0"/>
              <a:ea typeface="Calibri" panose="020F0502020204030204" pitchFamily="34" charset="0"/>
              <a:cs typeface="Times New Roman" panose="02020603050405020304" pitchFamily="18" charset="0"/>
            </a:rPr>
            <a:t>Excel</a:t>
          </a:r>
          <a:r>
            <a:rPr lang="en-US" sz="1100">
              <a:effectLst/>
              <a:latin typeface="Calibri" panose="020F0502020204030204" pitchFamily="34" charset="0"/>
              <a:ea typeface="Calibri" panose="020F0502020204030204" pitchFamily="34" charset="0"/>
              <a:cs typeface="Times New Roman" panose="02020603050405020304" pitchFamily="18" charset="0"/>
            </a:rPr>
            <a:t> data, a popup will appear to explain which E. coli summary data goes in the corresponding netDMR blanks (by parameter code and column), including the E. coli Supplemental data (to ensure correct E. coli 10% Rule application).</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Changing data</a:t>
          </a:r>
          <a:r>
            <a:rPr lang="en-US" sz="1100">
              <a:effectLst/>
              <a:latin typeface="Calibri" panose="020F0502020204030204" pitchFamily="34" charset="0"/>
              <a:ea typeface="Calibri" panose="020F0502020204030204" pitchFamily="34" charset="0"/>
              <a:cs typeface="Times New Roman" panose="02020603050405020304" pitchFamily="18" charset="0"/>
            </a:rPr>
            <a:t> in the concentration (non-calculating, white, non-yellow) cells: </a:t>
          </a:r>
        </a:p>
        <a:p>
          <a:pPr marL="342900" marR="0" lvl="0" indent="-342900">
            <a:lnSpc>
              <a:spcPct val="107000"/>
            </a:lnSpc>
            <a:spcBef>
              <a:spcPts val="0"/>
            </a:spcBef>
            <a:spcAft>
              <a:spcPts val="80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To change data that is not correct in the “white” (non-calculating) cells, simply delete the incorrect data and enter the correct data </a:t>
          </a:r>
          <a:r>
            <a:rPr lang="en-US" sz="1100" u="sng">
              <a:effectLst/>
              <a:latin typeface="Calibri" panose="020F0502020204030204" pitchFamily="34" charset="0"/>
              <a:ea typeface="Calibri" panose="020F0502020204030204" pitchFamily="34" charset="0"/>
              <a:cs typeface="Times New Roman" panose="02020603050405020304" pitchFamily="18" charset="0"/>
            </a:rPr>
            <a:t>or</a:t>
          </a:r>
          <a:r>
            <a:rPr lang="en-US" sz="1100">
              <a:effectLst/>
              <a:latin typeface="Calibri" panose="020F0502020204030204" pitchFamily="34" charset="0"/>
              <a:ea typeface="Calibri" panose="020F0502020204030204" pitchFamily="34" charset="0"/>
              <a:cs typeface="Times New Roman" panose="02020603050405020304" pitchFamily="18" charset="0"/>
            </a:rPr>
            <a:t> double click on the incorrect data in that cell and key the correct data on top of it.</a:t>
          </a:r>
        </a:p>
        <a:p>
          <a:pPr marL="342900" marR="0" lvl="0" indent="-342900">
            <a:lnSpc>
              <a:spcPct val="107000"/>
            </a:lnSpc>
            <a:spcBef>
              <a:spcPts val="0"/>
            </a:spcBef>
            <a:spcAft>
              <a:spcPts val="800"/>
            </a:spcAft>
            <a:buFont typeface="Symbol" panose="05050102010706020507" pitchFamily="18" charset="2"/>
            <a:buChar char=""/>
            <a:tabLst>
              <a:tab pos="457200" algn="l"/>
            </a:tabLst>
          </a:pPr>
          <a:r>
            <a:rPr lang="en-US" sz="1100" u="sng">
              <a:effectLst/>
              <a:latin typeface="Calibri" panose="020F0502020204030204" pitchFamily="34" charset="0"/>
              <a:ea typeface="Calibri" panose="020F0502020204030204" pitchFamily="34" charset="0"/>
              <a:cs typeface="Times New Roman" panose="02020603050405020304" pitchFamily="18" charset="0"/>
            </a:rPr>
            <a:t>Do not use</a:t>
          </a:r>
          <a:r>
            <a:rPr lang="en-US" sz="1100">
              <a:effectLst/>
              <a:latin typeface="Calibri" panose="020F0502020204030204" pitchFamily="34" charset="0"/>
              <a:ea typeface="Calibri" panose="020F0502020204030204" pitchFamily="34" charset="0"/>
              <a:cs typeface="Times New Roman" panose="02020603050405020304" pitchFamily="18" charset="0"/>
            </a:rPr>
            <a:t> "cut &amp; paste” or the space bar to make data corrections. Each can cause errors.</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a:t>
          </a:r>
          <a:r>
            <a:rPr lang="en-US" sz="1100" b="1">
              <a:effectLst/>
              <a:latin typeface="Calibri" panose="020F0502020204030204" pitchFamily="34" charset="0"/>
              <a:ea typeface="Calibri" panose="020F0502020204030204" pitchFamily="34" charset="0"/>
              <a:cs typeface="Times New Roman" panose="02020603050405020304" pitchFamily="18" charset="0"/>
            </a:rPr>
            <a:t>Signature block </a:t>
          </a:r>
          <a:r>
            <a:rPr lang="en-US" sz="1100">
              <a:effectLst/>
              <a:latin typeface="Calibri" panose="020F0502020204030204" pitchFamily="34" charset="0"/>
              <a:ea typeface="Calibri" panose="020F0502020204030204" pitchFamily="34" charset="0"/>
              <a:cs typeface="Times New Roman" panose="02020603050405020304" pitchFamily="18" charset="0"/>
            </a:rPr>
            <a:t>must be fully completed and can be completed while in Excel (handwritten signatures are not required).  </a:t>
          </a:r>
        </a:p>
        <a:p>
          <a:pPr marL="0" marR="0">
            <a:lnSpc>
              <a:spcPct val="107000"/>
            </a:lnSpc>
            <a:spcBef>
              <a:spcPts val="0"/>
            </a:spcBef>
            <a:spcAft>
              <a:spcPts val="8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Additional Notes: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Partial Week Calculations: </a:t>
          </a:r>
          <a:r>
            <a:rPr lang="en-US" sz="1100">
              <a:effectLst/>
              <a:latin typeface="Calibri" panose="020F0502020204030204" pitchFamily="34" charset="0"/>
              <a:ea typeface="Calibri" panose="020F0502020204030204" pitchFamily="34" charset="0"/>
              <a:cs typeface="Times New Roman" panose="02020603050405020304" pitchFamily="18" charset="0"/>
            </a:rPr>
            <a:t> Always complete at least the first three days of the next month’s MRO prior to converting this month’s MRO to a pdf document, for correct partial week calculations to occur.</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t>
          </a:r>
          <a:r>
            <a:rPr lang="en-US" sz="1100" b="1">
              <a:effectLst/>
              <a:latin typeface="Calibri" panose="020F0502020204030204" pitchFamily="34" charset="0"/>
              <a:ea typeface="Calibri" panose="020F0502020204030204" pitchFamily="34" charset="0"/>
              <a:cs typeface="Times New Roman" panose="02020603050405020304" pitchFamily="18" charset="0"/>
            </a:rPr>
            <a:t>Freeze Panes</a:t>
          </a:r>
          <a:r>
            <a:rPr lang="en-US" sz="1100">
              <a:effectLst/>
              <a:latin typeface="Calibri" panose="020F0502020204030204" pitchFamily="34" charset="0"/>
              <a:ea typeface="Calibri" panose="020F0502020204030204" pitchFamily="34" charset="0"/>
              <a:cs typeface="Times New Roman" panose="02020603050405020304" pitchFamily="18" charset="0"/>
            </a:rPr>
            <a:t>" has been used to keep row and column labels visible as you scroll.  This feature can be turned off by selecting "Unfreeze Panes" under the Excel “View” tab.</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Calculation (yellow) Cells</a:t>
          </a:r>
          <a:r>
            <a:rPr lang="en-US" sz="1100">
              <a:effectLst/>
              <a:latin typeface="Calibri" panose="020F0502020204030204" pitchFamily="34" charset="0"/>
              <a:ea typeface="Calibri" panose="020F0502020204030204" pitchFamily="34" charset="0"/>
              <a:cs typeface="Times New Roman" panose="02020603050405020304" pitchFamily="18" charset="0"/>
            </a:rPr>
            <a:t>: Do not enter data in the cells with a yellow background for these cells contain formulas that calculate the information for that cell from other data entered into the worksheet. Cells containing formulas are "locked" to prevent accidental modification and false calculations/summary data.</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MRO Monthly Summary Data to use on the corresponding NetDMR: </a:t>
          </a:r>
          <a:r>
            <a:rPr lang="en-US" sz="1100">
              <a:effectLst/>
              <a:latin typeface="Calibri" panose="020F0502020204030204" pitchFamily="34" charset="0"/>
              <a:ea typeface="Calibri" panose="020F0502020204030204" pitchFamily="34" charset="0"/>
              <a:cs typeface="Times New Roman" panose="02020603050405020304" pitchFamily="18" charset="0"/>
            </a:rPr>
            <a:t>Most of the MRO summary data values that need to be transferred to the corresponding netDMR blanks are in </a:t>
          </a:r>
          <a:r>
            <a:rPr lang="en-US" sz="1100" b="1" u="sng">
              <a:effectLst/>
              <a:latin typeface="Calibri" panose="020F0502020204030204" pitchFamily="34" charset="0"/>
              <a:ea typeface="Calibri" panose="020F0502020204030204" pitchFamily="34" charset="0"/>
              <a:cs typeface="Times New Roman" panose="02020603050405020304" pitchFamily="18" charset="0"/>
            </a:rPr>
            <a:t>outlined</a:t>
          </a:r>
          <a:r>
            <a:rPr lang="en-US" sz="1100">
              <a:effectLst/>
              <a:latin typeface="Calibri" panose="020F0502020204030204" pitchFamily="34" charset="0"/>
              <a:ea typeface="Calibri" panose="020F0502020204030204" pitchFamily="34" charset="0"/>
              <a:cs typeface="Times New Roman" panose="02020603050405020304" pitchFamily="18" charset="0"/>
            </a:rPr>
            <a:t> cells at the bottom of the applicable effluent parameter columns.  For many of the parameters, by moving the curser over the </a:t>
          </a:r>
          <a:r>
            <a:rPr lang="en-US" sz="1100" i="1">
              <a:effectLst/>
              <a:latin typeface="Calibri" panose="020F0502020204030204" pitchFamily="34" charset="0"/>
              <a:ea typeface="Calibri" panose="020F0502020204030204" pitchFamily="34" charset="0"/>
              <a:cs typeface="Times New Roman" panose="02020603050405020304" pitchFamily="18" charset="0"/>
            </a:rPr>
            <a:t>Excel</a:t>
          </a:r>
          <a:r>
            <a:rPr lang="en-US" sz="1100">
              <a:effectLst/>
              <a:latin typeface="Calibri" panose="020F0502020204030204" pitchFamily="34" charset="0"/>
              <a:ea typeface="Calibri" panose="020F0502020204030204" pitchFamily="34" charset="0"/>
              <a:cs typeface="Times New Roman" panose="02020603050405020304" pitchFamily="18" charset="0"/>
            </a:rPr>
            <a:t> summary data, a popup may occur to explain where that data (by parameter code and column) needs to be entered on the corresponding netDMR.</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Annual Summary Tab:</a:t>
          </a:r>
          <a:r>
            <a:rPr lang="en-US" sz="1100">
              <a:effectLst/>
              <a:latin typeface="Calibri" panose="020F0502020204030204" pitchFamily="34" charset="0"/>
              <a:ea typeface="Calibri" panose="020F0502020204030204" pitchFamily="34" charset="0"/>
              <a:cs typeface="Times New Roman" panose="02020603050405020304" pitchFamily="18" charset="0"/>
            </a:rPr>
            <a:t>  The last tab of this form/spreadsheet displays a summary of the data entered into the twelve (12) months of MRO forms and is for your use if desired in preparing an annual report, etc.  It does not need to be submitted to IDEM.</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MRO Page Size</a:t>
          </a:r>
          <a:r>
            <a:rPr lang="en-US" sz="1100">
              <a:effectLst/>
              <a:latin typeface="Calibri" panose="020F0502020204030204" pitchFamily="34" charset="0"/>
              <a:ea typeface="Calibri" panose="020F0502020204030204" pitchFamily="34" charset="0"/>
              <a:cs typeface="Times New Roman" panose="02020603050405020304" pitchFamily="18" charset="0"/>
            </a:rPr>
            <a:t>: If the form doesn't print/appear properly onto two (2) pages, the print "scaling" can be adjusted while in Excel.  Click on "Page Layout” to find "Scale".  Experiment to find the highest Scale percentage that works for your printer, while still keeping this MRO form on two pages.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NODI Tab Explanation</a:t>
          </a:r>
          <a:r>
            <a:rPr lang="en-US" sz="1100">
              <a:effectLst/>
              <a:latin typeface="Calibri" panose="020F0502020204030204" pitchFamily="34" charset="0"/>
              <a:ea typeface="Calibri" panose="020F0502020204030204" pitchFamily="34" charset="0"/>
              <a:cs typeface="Times New Roman" panose="02020603050405020304" pitchFamily="18" charset="0"/>
            </a:rPr>
            <a:t>: The NetDMR NODI (no data indicated) codes that are allowed to be used for Indiana NetDMR data (when there is no measurement data and they apply to the entire monitoring period) are listed on the NODI tab</a:t>
          </a:r>
          <a:r>
            <a:rPr lang="en-US" sz="1100" b="1">
              <a:effectLst/>
              <a:latin typeface="Calibri" panose="020F0502020204030204" pitchFamily="34" charset="0"/>
              <a:ea typeface="Calibri" panose="020F0502020204030204" pitchFamily="34" charset="0"/>
              <a:cs typeface="Times New Roman" panose="02020603050405020304" pitchFamily="18" charset="0"/>
            </a:rPr>
            <a:t>. </a:t>
          </a:r>
          <a:r>
            <a:rPr lang="en-US" sz="1100">
              <a:effectLst/>
              <a:latin typeface="Calibri" panose="020F0502020204030204" pitchFamily="34" charset="0"/>
              <a:ea typeface="Calibri" panose="020F0502020204030204" pitchFamily="34" charset="0"/>
              <a:cs typeface="Times New Roman" panose="02020603050405020304" pitchFamily="18" charset="0"/>
            </a:rPr>
            <a:t> A </a:t>
          </a:r>
          <a:r>
            <a:rPr lang="en-US" sz="1100" i="1">
              <a:effectLst/>
              <a:latin typeface="Calibri" panose="020F0502020204030204" pitchFamily="34" charset="0"/>
              <a:ea typeface="Calibri" panose="020F0502020204030204" pitchFamily="34" charset="0"/>
              <a:cs typeface="Times New Roman" panose="02020603050405020304" pitchFamily="18" charset="0"/>
            </a:rPr>
            <a:t>comment</a:t>
          </a:r>
          <a:r>
            <a:rPr lang="en-US" sz="1100">
              <a:effectLst/>
              <a:latin typeface="Calibri" panose="020F0502020204030204" pitchFamily="34" charset="0"/>
              <a:ea typeface="Calibri" panose="020F0502020204030204" pitchFamily="34" charset="0"/>
              <a:cs typeface="Times New Roman" panose="02020603050405020304" pitchFamily="18" charset="0"/>
            </a:rPr>
            <a:t> should be added to the NetDMR to explain the use of the NODI code. To use any of the other NODI codes (not on the IDEM list) will require special permission from the IDEM Compliance Data Section - note this in the “Comments” section of the netDMR.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100" u="none" strike="noStrike">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Counting Excursions/Exceedances/Violations:</a:t>
          </a:r>
          <a:r>
            <a:rPr lang="en-US" sz="1100">
              <a:effectLst/>
              <a:latin typeface="Calibri" panose="020F0502020204030204" pitchFamily="34" charset="0"/>
              <a:ea typeface="Calibri" panose="020F0502020204030204" pitchFamily="34" charset="0"/>
              <a:cs typeface="Times New Roman" panose="02020603050405020304" pitchFamily="18" charset="0"/>
            </a:rPr>
            <a:t>  Per parameter, count the following exceedances and add together in order to report in the “No. Ex.” </a:t>
          </a:r>
          <a:r>
            <a:rPr lang="en-US" sz="1100" i="1">
              <a:effectLst/>
              <a:latin typeface="Calibri" panose="020F0502020204030204" pitchFamily="34" charset="0"/>
              <a:ea typeface="Calibri" panose="020F0502020204030204" pitchFamily="34" charset="0"/>
              <a:cs typeface="Times New Roman" panose="02020603050405020304" pitchFamily="18" charset="0"/>
            </a:rPr>
            <a:t>Column</a:t>
          </a:r>
          <a:r>
            <a:rPr lang="en-US" sz="1100">
              <a:effectLst/>
              <a:latin typeface="Calibri" panose="020F0502020204030204" pitchFamily="34" charset="0"/>
              <a:ea typeface="Calibri" panose="020F0502020204030204" pitchFamily="34" charset="0"/>
              <a:cs typeface="Times New Roman" panose="02020603050405020304" pitchFamily="18" charset="0"/>
            </a:rPr>
            <a:t> of the netDMR:</a:t>
          </a:r>
        </a:p>
        <a:p>
          <a:pPr marL="45720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If there is a daily limit, count each </a:t>
          </a:r>
          <a:r>
            <a:rPr lang="en-US" sz="1100" u="sng">
              <a:effectLst/>
              <a:latin typeface="Calibri" panose="020F0502020204030204" pitchFamily="34" charset="0"/>
              <a:ea typeface="Calibri" panose="020F0502020204030204" pitchFamily="34" charset="0"/>
              <a:cs typeface="Times New Roman" panose="02020603050405020304" pitchFamily="18" charset="0"/>
            </a:rPr>
            <a:t>day</a:t>
          </a:r>
          <a:r>
            <a:rPr lang="en-US" sz="1100">
              <a:effectLst/>
              <a:latin typeface="Calibri" panose="020F0502020204030204" pitchFamily="34" charset="0"/>
              <a:ea typeface="Calibri" panose="020F0502020204030204" pitchFamily="34" charset="0"/>
              <a:cs typeface="Times New Roman" panose="02020603050405020304" pitchFamily="18" charset="0"/>
            </a:rPr>
            <a:t> that the Maximum Daily limit was exceeded during the month.</a:t>
          </a:r>
        </a:p>
        <a:p>
          <a:pPr marL="45720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If there is a maximum weekly average limit, count all the </a:t>
          </a:r>
          <a:r>
            <a:rPr lang="en-US" sz="1100" u="sng">
              <a:effectLst/>
              <a:latin typeface="Calibri" panose="020F0502020204030204" pitchFamily="34" charset="0"/>
              <a:ea typeface="Calibri" panose="020F0502020204030204" pitchFamily="34" charset="0"/>
              <a:cs typeface="Times New Roman" panose="02020603050405020304" pitchFamily="18" charset="0"/>
            </a:rPr>
            <a:t>weeks</a:t>
          </a:r>
          <a:r>
            <a:rPr lang="en-US" sz="1100">
              <a:effectLst/>
              <a:latin typeface="Calibri" panose="020F0502020204030204" pitchFamily="34" charset="0"/>
              <a:ea typeface="Calibri" panose="020F0502020204030204" pitchFamily="34" charset="0"/>
              <a:cs typeface="Times New Roman" panose="02020603050405020304" pitchFamily="18" charset="0"/>
            </a:rPr>
            <a:t> that exceeded the Maximum Weekly limit.</a:t>
          </a:r>
        </a:p>
        <a:p>
          <a:pPr marL="45720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If the monthly average limit was exceeded, it counts as 1.  If there are Monthly Average concentration </a:t>
          </a:r>
          <a:r>
            <a:rPr lang="en-US" sz="1100" u="sng">
              <a:effectLst/>
              <a:latin typeface="Calibri" panose="020F0502020204030204" pitchFamily="34" charset="0"/>
              <a:ea typeface="Calibri" panose="020F0502020204030204" pitchFamily="34" charset="0"/>
              <a:cs typeface="Times New Roman" panose="02020603050405020304" pitchFamily="18" charset="0"/>
            </a:rPr>
            <a:t>and</a:t>
          </a:r>
          <a:r>
            <a:rPr lang="en-US" sz="1100">
              <a:effectLst/>
              <a:latin typeface="Calibri" panose="020F0502020204030204" pitchFamily="34" charset="0"/>
              <a:ea typeface="Calibri" panose="020F0502020204030204" pitchFamily="34" charset="0"/>
              <a:cs typeface="Times New Roman" panose="02020603050405020304" pitchFamily="18" charset="0"/>
            </a:rPr>
            <a:t> loading limits, each counts as 1 if it was exceeded.</a:t>
          </a:r>
        </a:p>
        <a:p>
          <a:pPr marL="45720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If a parameter has both a concentration (mg/L) limit and a loading (lbs/day) limit, all violations must be counted.</a:t>
          </a:r>
        </a:p>
        <a:p>
          <a:pPr marL="457200" marR="0">
            <a:lnSpc>
              <a:spcPct val="107000"/>
            </a:lnSpc>
            <a:spcBef>
              <a:spcPts val="0"/>
            </a:spcBef>
            <a:spcAft>
              <a:spcPts val="80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For example:</a:t>
          </a:r>
          <a:r>
            <a:rPr lang="en-US" sz="1100">
              <a:effectLst/>
              <a:latin typeface="Calibri" panose="020F0502020204030204" pitchFamily="34" charset="0"/>
              <a:ea typeface="Calibri" panose="020F0502020204030204" pitchFamily="34" charset="0"/>
              <a:cs typeface="Times New Roman" panose="02020603050405020304" pitchFamily="18" charset="0"/>
            </a:rPr>
            <a:t>, if the Daily Maximum concentration limit for a parameter was exceeded </a:t>
          </a:r>
          <a:r>
            <a:rPr lang="en-US" sz="1100" u="sng">
              <a:effectLst/>
              <a:latin typeface="Calibri" panose="020F0502020204030204" pitchFamily="34" charset="0"/>
              <a:ea typeface="Calibri" panose="020F0502020204030204" pitchFamily="34" charset="0"/>
              <a:cs typeface="Times New Roman" panose="02020603050405020304" pitchFamily="18" charset="0"/>
            </a:rPr>
            <a:t>three</a:t>
          </a:r>
          <a:r>
            <a:rPr lang="en-US" sz="1100">
              <a:effectLst/>
              <a:latin typeface="Calibri" panose="020F0502020204030204" pitchFamily="34" charset="0"/>
              <a:ea typeface="Calibri" panose="020F0502020204030204" pitchFamily="34" charset="0"/>
              <a:cs typeface="Times New Roman" panose="02020603050405020304" pitchFamily="18" charset="0"/>
            </a:rPr>
            <a:t> weeks </a:t>
          </a:r>
          <a:r>
            <a:rPr lang="en-US" sz="1100" u="sng">
              <a:effectLst/>
              <a:latin typeface="Calibri" panose="020F0502020204030204" pitchFamily="34" charset="0"/>
              <a:ea typeface="Calibri" panose="020F0502020204030204" pitchFamily="34" charset="0"/>
              <a:cs typeface="Times New Roman" panose="02020603050405020304" pitchFamily="18" charset="0"/>
            </a:rPr>
            <a:t>and</a:t>
          </a:r>
          <a:r>
            <a:rPr lang="en-US" sz="1100">
              <a:effectLst/>
              <a:latin typeface="Calibri" panose="020F0502020204030204" pitchFamily="34" charset="0"/>
              <a:ea typeface="Calibri" panose="020F0502020204030204" pitchFamily="34" charset="0"/>
              <a:cs typeface="Times New Roman" panose="02020603050405020304" pitchFamily="18" charset="0"/>
            </a:rPr>
            <a:t> the Monthly Average concentration limit was exceeded (for </a:t>
          </a:r>
          <a:r>
            <a:rPr lang="en-US" sz="1100" u="sng">
              <a:effectLst/>
              <a:latin typeface="Calibri" panose="020F0502020204030204" pitchFamily="34" charset="0"/>
              <a:ea typeface="Calibri" panose="020F0502020204030204" pitchFamily="34" charset="0"/>
              <a:cs typeface="Times New Roman" panose="02020603050405020304" pitchFamily="18" charset="0"/>
            </a:rPr>
            <a:t>both</a:t>
          </a:r>
          <a:r>
            <a:rPr lang="en-US" sz="1100">
              <a:effectLst/>
              <a:latin typeface="Calibri" panose="020F0502020204030204" pitchFamily="34" charset="0"/>
              <a:ea typeface="Calibri" panose="020F0502020204030204" pitchFamily="34" charset="0"/>
              <a:cs typeface="Times New Roman" panose="02020603050405020304" pitchFamily="18" charset="0"/>
            </a:rPr>
            <a:t> Loading and Concentration), </a:t>
          </a:r>
          <a:r>
            <a:rPr lang="en-US" sz="1100" u="sng">
              <a:effectLst/>
              <a:latin typeface="Calibri" panose="020F0502020204030204" pitchFamily="34" charset="0"/>
              <a:ea typeface="Calibri" panose="020F0502020204030204" pitchFamily="34" charset="0"/>
              <a:cs typeface="Times New Roman" panose="02020603050405020304" pitchFamily="18" charset="0"/>
            </a:rPr>
            <a:t>and</a:t>
          </a:r>
          <a:r>
            <a:rPr lang="en-US" sz="1100">
              <a:effectLst/>
              <a:latin typeface="Calibri" panose="020F0502020204030204" pitchFamily="34" charset="0"/>
              <a:ea typeface="Calibri" panose="020F0502020204030204" pitchFamily="34" charset="0"/>
              <a:cs typeface="Times New Roman" panose="02020603050405020304" pitchFamily="18" charset="0"/>
            </a:rPr>
            <a:t> the loading limit was exceeded </a:t>
          </a:r>
          <a:r>
            <a:rPr lang="en-US" sz="1100" u="sng">
              <a:effectLst/>
              <a:latin typeface="Calibri" panose="020F0502020204030204" pitchFamily="34" charset="0"/>
              <a:ea typeface="Calibri" panose="020F0502020204030204" pitchFamily="34" charset="0"/>
              <a:cs typeface="Times New Roman" panose="02020603050405020304" pitchFamily="18" charset="0"/>
            </a:rPr>
            <a:t>two</a:t>
          </a:r>
          <a:r>
            <a:rPr lang="en-US" sz="1100">
              <a:effectLst/>
              <a:latin typeface="Calibri" panose="020F0502020204030204" pitchFamily="34" charset="0"/>
              <a:ea typeface="Calibri" panose="020F0502020204030204" pitchFamily="34" charset="0"/>
              <a:cs typeface="Times New Roman" panose="02020603050405020304" pitchFamily="18" charset="0"/>
            </a:rPr>
            <a:t> weeks, report “7” in the No. Ex. Column for that parameter.</a:t>
          </a:r>
        </a:p>
        <a:p>
          <a:pPr marL="45720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Explanations for exceedances can be entered in the Comments field of the netDMR.</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Preparing MRO for attachment to the netDMR</a:t>
          </a:r>
          <a:r>
            <a:rPr lang="en-US" sz="1100">
              <a:effectLst/>
              <a:latin typeface="Calibri" panose="020F0502020204030204" pitchFamily="34" charset="0"/>
              <a:ea typeface="Calibri" panose="020F0502020204030204" pitchFamily="34" charset="0"/>
              <a:cs typeface="Times New Roman" panose="02020603050405020304" pitchFamily="18" charset="0"/>
            </a:rPr>
            <a:t>: Once this month’s MRO is complete (including signature block) and at least the first three days of the next month’s MRO is complete, this MRO can be saved, and converted to a pdf document, using the following naming format:</a:t>
          </a:r>
        </a:p>
        <a:p>
          <a:pPr marL="0" marR="0">
            <a:lnSpc>
              <a:spcPct val="107000"/>
            </a:lnSpc>
            <a:spcBef>
              <a:spcPts val="0"/>
            </a:spcBef>
            <a:spcAft>
              <a:spcPts val="80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PermitID_OutfallID_DocTYPE_YYYY_MM (i.e., IN0012345_001A_MRO_2020_01.pdf).</a:t>
          </a: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Troubleshooting:  ####’s:  </a:t>
          </a:r>
          <a:r>
            <a:rPr lang="en-US" sz="1100">
              <a:effectLst/>
              <a:latin typeface="Calibri" panose="020F0502020204030204" pitchFamily="34" charset="0"/>
              <a:ea typeface="Calibri" panose="020F0502020204030204" pitchFamily="34" charset="0"/>
              <a:cs typeface="Times New Roman" panose="02020603050405020304" pitchFamily="18" charset="0"/>
            </a:rPr>
            <a:t>If a series of pound/hash signs (######) appear on the MRO, locate the cell where this first occurs and look in that area for faulty data (i.e., two decimal points in one cell, non-numeric data, etc.  Contact IDEM for assistance if needed.</a:t>
          </a:r>
        </a:p>
        <a:p>
          <a:endParaRPr lang="en-US" sz="1100"/>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209550</xdr:colOff>
      <xdr:row>2</xdr:row>
      <xdr:rowOff>104775</xdr:rowOff>
    </xdr:to>
    <xdr:pic>
      <xdr:nvPicPr>
        <xdr:cNvPr id="35138"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8575"/>
          <a:ext cx="4476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209550</xdr:colOff>
      <xdr:row>2</xdr:row>
      <xdr:rowOff>104775</xdr:rowOff>
    </xdr:to>
    <xdr:pic>
      <xdr:nvPicPr>
        <xdr:cNvPr id="36164"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8575"/>
          <a:ext cx="4476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209550</xdr:colOff>
      <xdr:row>2</xdr:row>
      <xdr:rowOff>104775</xdr:rowOff>
    </xdr:to>
    <xdr:pic>
      <xdr:nvPicPr>
        <xdr:cNvPr id="37186"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8575"/>
          <a:ext cx="4476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209550</xdr:colOff>
      <xdr:row>2</xdr:row>
      <xdr:rowOff>104775</xdr:rowOff>
    </xdr:to>
    <xdr:pic>
      <xdr:nvPicPr>
        <xdr:cNvPr id="3821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8575"/>
          <a:ext cx="4476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209550</xdr:colOff>
      <xdr:row>2</xdr:row>
      <xdr:rowOff>104775</xdr:rowOff>
    </xdr:to>
    <xdr:pic>
      <xdr:nvPicPr>
        <xdr:cNvPr id="2849"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8575"/>
          <a:ext cx="4476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209550</xdr:colOff>
      <xdr:row>2</xdr:row>
      <xdr:rowOff>104775</xdr:rowOff>
    </xdr:to>
    <xdr:pic>
      <xdr:nvPicPr>
        <xdr:cNvPr id="27965"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8575"/>
          <a:ext cx="4476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209550</xdr:colOff>
      <xdr:row>2</xdr:row>
      <xdr:rowOff>104775</xdr:rowOff>
    </xdr:to>
    <xdr:pic>
      <xdr:nvPicPr>
        <xdr:cNvPr id="2899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8575"/>
          <a:ext cx="4476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209550</xdr:colOff>
      <xdr:row>2</xdr:row>
      <xdr:rowOff>104775</xdr:rowOff>
    </xdr:to>
    <xdr:pic>
      <xdr:nvPicPr>
        <xdr:cNvPr id="30016"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8575"/>
          <a:ext cx="4476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209550</xdr:colOff>
      <xdr:row>2</xdr:row>
      <xdr:rowOff>104775</xdr:rowOff>
    </xdr:to>
    <xdr:pic>
      <xdr:nvPicPr>
        <xdr:cNvPr id="31043"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8575"/>
          <a:ext cx="4476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209550</xdr:colOff>
      <xdr:row>2</xdr:row>
      <xdr:rowOff>104775</xdr:rowOff>
    </xdr:to>
    <xdr:pic>
      <xdr:nvPicPr>
        <xdr:cNvPr id="32066"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8575"/>
          <a:ext cx="4476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209550</xdr:colOff>
      <xdr:row>2</xdr:row>
      <xdr:rowOff>104775</xdr:rowOff>
    </xdr:to>
    <xdr:pic>
      <xdr:nvPicPr>
        <xdr:cNvPr id="33090"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8575"/>
          <a:ext cx="4476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209550</xdr:colOff>
      <xdr:row>2</xdr:row>
      <xdr:rowOff>104775</xdr:rowOff>
    </xdr:to>
    <xdr:pic>
      <xdr:nvPicPr>
        <xdr:cNvPr id="34115"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8575"/>
          <a:ext cx="4476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drawing" Target="../drawings/drawing11.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drawing" Target="../drawings/drawing12.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drawing" Target="../drawings/drawing13.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140"/>
  <sheetViews>
    <sheetView showGridLines="0" workbookViewId="0" topLeftCell="A122">
      <selection activeCell="M2" sqref="M2"/>
    </sheetView>
  </sheetViews>
  <sheetFormatPr defaultColWidth="9.140625" defaultRowHeight="12.75"/>
  <cols>
    <col min="1" max="1" width="1.7109375" style="0" customWidth="1"/>
    <col min="3" max="3" width="14.28125" style="0" customWidth="1"/>
    <col min="4" max="4" width="9.421875" style="0" customWidth="1"/>
    <col min="5" max="5" width="9.7109375" style="0" customWidth="1"/>
    <col min="12" max="12" width="4.8515625" style="0" customWidth="1"/>
  </cols>
  <sheetData>
    <row r="1" ht="9.75" customHeight="1" thickBot="1"/>
    <row r="2" spans="2:12" ht="15.6">
      <c r="B2" s="416"/>
      <c r="C2" s="417"/>
      <c r="D2" s="417"/>
      <c r="E2" s="417"/>
      <c r="F2" s="417"/>
      <c r="G2" s="417"/>
      <c r="H2" s="417"/>
      <c r="I2" s="417"/>
      <c r="J2" s="417"/>
      <c r="K2" s="417"/>
      <c r="L2" s="418"/>
    </row>
    <row r="3" spans="2:12" ht="15.75">
      <c r="B3" s="419"/>
      <c r="L3" s="420"/>
    </row>
    <row r="4" spans="2:12" ht="14.25" customHeight="1">
      <c r="B4" s="421"/>
      <c r="L4" s="420"/>
    </row>
    <row r="5" spans="2:12" ht="14.25" customHeight="1">
      <c r="B5" s="422"/>
      <c r="L5" s="420"/>
    </row>
    <row r="6" spans="2:12" ht="15.6" customHeight="1">
      <c r="B6" s="419"/>
      <c r="L6" s="420"/>
    </row>
    <row r="7" spans="2:12" ht="12.75">
      <c r="B7" s="491"/>
      <c r="C7" s="492"/>
      <c r="D7" s="492"/>
      <c r="E7" s="492"/>
      <c r="F7" s="492"/>
      <c r="G7" s="492"/>
      <c r="H7" s="492"/>
      <c r="I7" s="492"/>
      <c r="J7" s="492"/>
      <c r="K7" s="492"/>
      <c r="L7" s="493"/>
    </row>
    <row r="8" spans="2:12" ht="12.75">
      <c r="B8" s="491"/>
      <c r="C8" s="492"/>
      <c r="D8" s="492"/>
      <c r="E8" s="492"/>
      <c r="F8" s="492"/>
      <c r="G8" s="492"/>
      <c r="H8" s="492"/>
      <c r="I8" s="492"/>
      <c r="J8" s="492"/>
      <c r="K8" s="492"/>
      <c r="L8" s="493"/>
    </row>
    <row r="9" spans="2:12" ht="12.75">
      <c r="B9" s="491"/>
      <c r="C9" s="492"/>
      <c r="D9" s="492"/>
      <c r="E9" s="492"/>
      <c r="F9" s="492"/>
      <c r="G9" s="492"/>
      <c r="H9" s="492"/>
      <c r="I9" s="492"/>
      <c r="J9" s="492"/>
      <c r="K9" s="492"/>
      <c r="L9" s="493"/>
    </row>
    <row r="10" spans="2:12" ht="12.75">
      <c r="B10" s="494"/>
      <c r="C10" s="495"/>
      <c r="D10" s="495"/>
      <c r="E10" s="495"/>
      <c r="F10" s="495"/>
      <c r="G10" s="495"/>
      <c r="H10" s="495"/>
      <c r="I10" s="495"/>
      <c r="J10" s="495"/>
      <c r="K10" s="495"/>
      <c r="L10" s="496"/>
    </row>
    <row r="11" spans="2:12" ht="13.2" customHeight="1">
      <c r="B11" s="423"/>
      <c r="C11" s="34"/>
      <c r="D11" s="34"/>
      <c r="E11" s="34"/>
      <c r="F11" s="34"/>
      <c r="G11" s="34"/>
      <c r="H11" s="34"/>
      <c r="I11" s="34"/>
      <c r="J11" s="34"/>
      <c r="K11" s="34"/>
      <c r="L11" s="424"/>
    </row>
    <row r="12" spans="2:12" ht="12.75">
      <c r="B12" s="494"/>
      <c r="C12" s="495"/>
      <c r="D12" s="495"/>
      <c r="E12" s="495"/>
      <c r="F12" s="495"/>
      <c r="G12" s="495"/>
      <c r="H12" s="495"/>
      <c r="I12" s="495"/>
      <c r="J12" s="495"/>
      <c r="K12" s="495"/>
      <c r="L12" s="496"/>
    </row>
    <row r="13" spans="2:12" ht="12.75">
      <c r="B13" s="494"/>
      <c r="C13" s="495"/>
      <c r="D13" s="495"/>
      <c r="E13" s="495"/>
      <c r="F13" s="495"/>
      <c r="G13" s="495"/>
      <c r="H13" s="495"/>
      <c r="I13" s="495"/>
      <c r="J13" s="495"/>
      <c r="K13" s="495"/>
      <c r="L13" s="496"/>
    </row>
    <row r="14" spans="2:12" ht="12.75">
      <c r="B14" s="197"/>
      <c r="L14" s="420"/>
    </row>
    <row r="15" spans="2:12" ht="12.75">
      <c r="B15" s="425"/>
      <c r="L15" s="420"/>
    </row>
    <row r="16" spans="2:12" ht="13.2" customHeight="1">
      <c r="B16" s="425"/>
      <c r="L16" s="420"/>
    </row>
    <row r="17" spans="2:12" ht="15.6" customHeight="1">
      <c r="B17" s="419"/>
      <c r="L17" s="420"/>
    </row>
    <row r="18" spans="2:12" ht="13.2" customHeight="1">
      <c r="B18" s="491"/>
      <c r="C18" s="495"/>
      <c r="D18" s="495"/>
      <c r="E18" s="495"/>
      <c r="F18" s="495"/>
      <c r="G18" s="495"/>
      <c r="H18" s="495"/>
      <c r="I18" s="495"/>
      <c r="J18" s="495"/>
      <c r="K18" s="495"/>
      <c r="L18" s="496"/>
    </row>
    <row r="19" spans="2:12" ht="12.75">
      <c r="B19" s="494"/>
      <c r="C19" s="495"/>
      <c r="D19" s="495"/>
      <c r="E19" s="495"/>
      <c r="F19" s="495"/>
      <c r="G19" s="495"/>
      <c r="H19" s="495"/>
      <c r="I19" s="495"/>
      <c r="J19" s="495"/>
      <c r="K19" s="495"/>
      <c r="L19" s="496"/>
    </row>
    <row r="20" spans="2:12" ht="12.75">
      <c r="B20" s="494"/>
      <c r="C20" s="495"/>
      <c r="D20" s="495"/>
      <c r="E20" s="495"/>
      <c r="F20" s="495"/>
      <c r="G20" s="495"/>
      <c r="H20" s="495"/>
      <c r="I20" s="495"/>
      <c r="J20" s="495"/>
      <c r="K20" s="495"/>
      <c r="L20" s="496"/>
    </row>
    <row r="21" spans="2:12" ht="12.75">
      <c r="B21" s="494"/>
      <c r="C21" s="495"/>
      <c r="D21" s="495"/>
      <c r="E21" s="495"/>
      <c r="F21" s="495"/>
      <c r="G21" s="495"/>
      <c r="H21" s="495"/>
      <c r="I21" s="495"/>
      <c r="J21" s="495"/>
      <c r="K21" s="495"/>
      <c r="L21" s="496"/>
    </row>
    <row r="22" spans="2:12" ht="12.75">
      <c r="B22" s="197"/>
      <c r="L22" s="420"/>
    </row>
    <row r="23" spans="2:12" ht="12.75">
      <c r="B23" s="197"/>
      <c r="L23" s="420"/>
    </row>
    <row r="24" spans="2:12" ht="12.75">
      <c r="B24" s="197"/>
      <c r="L24" s="420"/>
    </row>
    <row r="25" spans="2:12" ht="12.75">
      <c r="B25" s="197"/>
      <c r="L25" s="420"/>
    </row>
    <row r="26" spans="2:12" ht="12.75">
      <c r="B26" s="425"/>
      <c r="L26" s="420"/>
    </row>
    <row r="27" spans="2:12" ht="12.75">
      <c r="B27" s="197"/>
      <c r="L27" s="420"/>
    </row>
    <row r="28" spans="2:12" ht="12.75">
      <c r="B28" s="197"/>
      <c r="L28" s="420"/>
    </row>
    <row r="29" spans="2:12" ht="12.75">
      <c r="B29" s="197"/>
      <c r="L29" s="420"/>
    </row>
    <row r="30" spans="2:12" ht="12.75">
      <c r="B30" s="494"/>
      <c r="C30" s="495"/>
      <c r="D30" s="495"/>
      <c r="E30" s="495"/>
      <c r="F30" s="495"/>
      <c r="G30" s="495"/>
      <c r="H30" s="495"/>
      <c r="I30" s="495"/>
      <c r="J30" s="495"/>
      <c r="K30" s="495"/>
      <c r="L30" s="496"/>
    </row>
    <row r="31" spans="2:12" ht="12.75">
      <c r="B31" s="494"/>
      <c r="C31" s="495"/>
      <c r="D31" s="495"/>
      <c r="E31" s="495"/>
      <c r="F31" s="495"/>
      <c r="G31" s="495"/>
      <c r="H31" s="495"/>
      <c r="I31" s="495"/>
      <c r="J31" s="495"/>
      <c r="K31" s="495"/>
      <c r="L31" s="496"/>
    </row>
    <row r="32" spans="2:12" ht="12.75">
      <c r="B32" s="423"/>
      <c r="C32" s="34"/>
      <c r="D32" s="34"/>
      <c r="E32" s="34"/>
      <c r="F32" s="34"/>
      <c r="G32" s="34"/>
      <c r="H32" s="34"/>
      <c r="I32" s="34"/>
      <c r="J32" s="34"/>
      <c r="K32" s="34"/>
      <c r="L32" s="424"/>
    </row>
    <row r="33" spans="2:12" ht="12.75">
      <c r="B33" s="491"/>
      <c r="C33" s="495"/>
      <c r="D33" s="495"/>
      <c r="E33" s="495"/>
      <c r="F33" s="495"/>
      <c r="G33" s="495"/>
      <c r="H33" s="495"/>
      <c r="I33" s="495"/>
      <c r="J33" s="495"/>
      <c r="K33" s="495"/>
      <c r="L33" s="496"/>
    </row>
    <row r="34" spans="2:12" ht="12.75">
      <c r="B34" s="494"/>
      <c r="C34" s="495"/>
      <c r="D34" s="495"/>
      <c r="E34" s="495"/>
      <c r="F34" s="495"/>
      <c r="G34" s="495"/>
      <c r="H34" s="495"/>
      <c r="I34" s="495"/>
      <c r="J34" s="495"/>
      <c r="K34" s="495"/>
      <c r="L34" s="496"/>
    </row>
    <row r="35" spans="2:12" ht="12.75">
      <c r="B35" s="197"/>
      <c r="L35" s="420"/>
    </row>
    <row r="36" spans="2:12" ht="12.75">
      <c r="B36" s="425"/>
      <c r="L36" s="420"/>
    </row>
    <row r="37" spans="2:12" ht="12.75">
      <c r="B37" s="197"/>
      <c r="L37" s="420"/>
    </row>
    <row r="38" spans="2:12" ht="12.75">
      <c r="B38" s="197"/>
      <c r="L38" s="420"/>
    </row>
    <row r="39" spans="2:12" ht="12.75">
      <c r="B39" s="197"/>
      <c r="L39" s="420"/>
    </row>
    <row r="40" spans="2:12" ht="12.75">
      <c r="B40" s="197"/>
      <c r="L40" s="420"/>
    </row>
    <row r="41" spans="2:12" ht="12.75">
      <c r="B41" s="197"/>
      <c r="L41" s="420"/>
    </row>
    <row r="42" spans="2:12" ht="12.75">
      <c r="B42" s="491"/>
      <c r="C42" s="495"/>
      <c r="D42" s="495"/>
      <c r="E42" s="495"/>
      <c r="F42" s="495"/>
      <c r="G42" s="495"/>
      <c r="H42" s="495"/>
      <c r="I42" s="495"/>
      <c r="J42" s="495"/>
      <c r="K42" s="495"/>
      <c r="L42" s="496"/>
    </row>
    <row r="43" spans="2:12" ht="12.75">
      <c r="B43" s="494"/>
      <c r="C43" s="495"/>
      <c r="D43" s="495"/>
      <c r="E43" s="495"/>
      <c r="F43" s="495"/>
      <c r="G43" s="495"/>
      <c r="H43" s="495"/>
      <c r="I43" s="495"/>
      <c r="J43" s="495"/>
      <c r="K43" s="495"/>
      <c r="L43" s="496"/>
    </row>
    <row r="44" spans="2:12" ht="12.75">
      <c r="B44" s="197"/>
      <c r="L44" s="420"/>
    </row>
    <row r="45" spans="2:12" ht="12.75">
      <c r="B45" s="197"/>
      <c r="L45" s="420"/>
    </row>
    <row r="46" spans="2:12" ht="12.75" customHeight="1">
      <c r="B46" s="426"/>
      <c r="C46" s="249"/>
      <c r="D46" s="249"/>
      <c r="E46" s="249"/>
      <c r="F46" s="249"/>
      <c r="G46" s="249"/>
      <c r="H46" s="249"/>
      <c r="I46" s="249"/>
      <c r="J46" s="249"/>
      <c r="K46" s="249"/>
      <c r="L46" s="427"/>
    </row>
    <row r="47" spans="2:12" ht="12.75">
      <c r="B47" s="426"/>
      <c r="C47" s="250"/>
      <c r="D47" s="250"/>
      <c r="E47" s="2"/>
      <c r="F47" s="2"/>
      <c r="G47" s="2"/>
      <c r="H47" s="2"/>
      <c r="I47" s="2"/>
      <c r="J47" s="2"/>
      <c r="K47" s="2"/>
      <c r="L47" s="428"/>
    </row>
    <row r="48" spans="2:12" ht="12.75">
      <c r="B48" s="429"/>
      <c r="C48" s="2"/>
      <c r="D48" s="2"/>
      <c r="E48" s="2"/>
      <c r="F48" s="2"/>
      <c r="G48" s="2"/>
      <c r="H48" s="2"/>
      <c r="I48" s="2"/>
      <c r="J48" s="2"/>
      <c r="K48" s="2"/>
      <c r="L48" s="428"/>
    </row>
    <row r="49" spans="2:12" ht="12.75">
      <c r="B49" s="197"/>
      <c r="L49" s="420"/>
    </row>
    <row r="50" spans="2:12" ht="12.75">
      <c r="B50" s="197"/>
      <c r="L50" s="420"/>
    </row>
    <row r="51" spans="2:12" ht="12.75">
      <c r="B51" s="197"/>
      <c r="L51" s="420"/>
    </row>
    <row r="52" spans="2:12" ht="12.75">
      <c r="B52" s="197"/>
      <c r="L52" s="420"/>
    </row>
    <row r="53" spans="2:12" ht="12.75">
      <c r="B53" s="197"/>
      <c r="L53" s="420"/>
    </row>
    <row r="54" spans="2:12" ht="12.75">
      <c r="B54" s="197"/>
      <c r="L54" s="420"/>
    </row>
    <row r="55" spans="2:12" ht="13.5" thickBot="1">
      <c r="B55" s="86"/>
      <c r="C55" s="71"/>
      <c r="D55" s="71"/>
      <c r="E55" s="71"/>
      <c r="F55" s="71"/>
      <c r="G55" s="71"/>
      <c r="H55" s="71"/>
      <c r="I55" s="71"/>
      <c r="J55" s="71"/>
      <c r="K55" s="71"/>
      <c r="L55" s="430"/>
    </row>
    <row r="56" spans="2:12" ht="12.75">
      <c r="B56" s="196"/>
      <c r="C56" s="417"/>
      <c r="D56" s="417"/>
      <c r="E56" s="417"/>
      <c r="F56" s="417"/>
      <c r="G56" s="417"/>
      <c r="H56" s="417"/>
      <c r="I56" s="417"/>
      <c r="J56" s="417"/>
      <c r="K56" s="417"/>
      <c r="L56" s="418"/>
    </row>
    <row r="57" spans="2:12" ht="12.75">
      <c r="B57" s="197"/>
      <c r="L57" s="420"/>
    </row>
    <row r="58" spans="2:12" ht="12.75">
      <c r="B58" s="197"/>
      <c r="L58" s="420"/>
    </row>
    <row r="59" spans="2:12" ht="12.75">
      <c r="B59" s="197"/>
      <c r="L59" s="420"/>
    </row>
    <row r="60" spans="2:12" ht="12.75">
      <c r="B60" s="197"/>
      <c r="L60" s="420"/>
    </row>
    <row r="61" spans="2:12" ht="12.75">
      <c r="B61" s="197"/>
      <c r="L61" s="420"/>
    </row>
    <row r="62" spans="2:12" ht="12.75">
      <c r="B62" s="197"/>
      <c r="L62" s="420"/>
    </row>
    <row r="63" spans="2:12" ht="12.75">
      <c r="B63" s="197"/>
      <c r="L63" s="420"/>
    </row>
    <row r="64" spans="2:12" ht="12.75">
      <c r="B64" s="197"/>
      <c r="L64" s="420"/>
    </row>
    <row r="65" spans="2:12" ht="12.75">
      <c r="B65" s="197"/>
      <c r="L65" s="420"/>
    </row>
    <row r="66" spans="2:12" ht="12.75">
      <c r="B66" s="197"/>
      <c r="L66" s="420"/>
    </row>
    <row r="67" spans="2:12" ht="12.75">
      <c r="B67" s="197"/>
      <c r="L67" s="420"/>
    </row>
    <row r="68" spans="2:12" ht="12.75">
      <c r="B68" s="197"/>
      <c r="L68" s="420"/>
    </row>
    <row r="69" spans="2:12" ht="12.75">
      <c r="B69" s="197"/>
      <c r="L69" s="420"/>
    </row>
    <row r="70" spans="2:12" ht="12.75">
      <c r="B70" s="197"/>
      <c r="L70" s="420"/>
    </row>
    <row r="71" spans="2:12" ht="12.75">
      <c r="B71" s="197"/>
      <c r="L71" s="420"/>
    </row>
    <row r="72" spans="2:12" ht="12.75">
      <c r="B72" s="197"/>
      <c r="L72" s="420"/>
    </row>
    <row r="73" spans="2:12" ht="12.75">
      <c r="B73" s="197"/>
      <c r="L73" s="420"/>
    </row>
    <row r="74" spans="2:12" ht="12.75">
      <c r="B74" s="197"/>
      <c r="L74" s="420"/>
    </row>
    <row r="75" spans="2:12" ht="12.75">
      <c r="B75" s="197"/>
      <c r="L75" s="420"/>
    </row>
    <row r="76" spans="2:12" ht="12.75">
      <c r="B76" s="197"/>
      <c r="L76" s="420"/>
    </row>
    <row r="77" spans="2:12" ht="12.75">
      <c r="B77" s="197"/>
      <c r="L77" s="420"/>
    </row>
    <row r="78" spans="2:12" ht="12.75">
      <c r="B78" s="197"/>
      <c r="L78" s="420"/>
    </row>
    <row r="79" spans="2:12" ht="12.75">
      <c r="B79" s="197"/>
      <c r="L79" s="420"/>
    </row>
    <row r="80" spans="2:12" ht="12.75">
      <c r="B80" s="197"/>
      <c r="L80" s="420"/>
    </row>
    <row r="81" spans="2:12" ht="12.75">
      <c r="B81" s="197"/>
      <c r="L81" s="420"/>
    </row>
    <row r="82" spans="2:12" ht="12.75">
      <c r="B82" s="197"/>
      <c r="L82" s="420"/>
    </row>
    <row r="83" spans="2:12" ht="12.75">
      <c r="B83" s="197"/>
      <c r="L83" s="420"/>
    </row>
    <row r="84" spans="2:12" ht="12.75">
      <c r="B84" s="197"/>
      <c r="L84" s="420"/>
    </row>
    <row r="85" spans="2:12" ht="12.75">
      <c r="B85" s="197"/>
      <c r="L85" s="420"/>
    </row>
    <row r="86" spans="2:12" ht="12.75">
      <c r="B86" s="197"/>
      <c r="L86" s="420"/>
    </row>
    <row r="87" spans="2:12" ht="12.75">
      <c r="B87" s="197"/>
      <c r="L87" s="420"/>
    </row>
    <row r="88" spans="2:12" ht="12.75">
      <c r="B88" s="197"/>
      <c r="L88" s="420"/>
    </row>
    <row r="89" spans="2:12" ht="12.75">
      <c r="B89" s="197"/>
      <c r="L89" s="420"/>
    </row>
    <row r="90" spans="2:12" ht="12.75">
      <c r="B90" s="197"/>
      <c r="L90" s="420"/>
    </row>
    <row r="91" spans="2:12" ht="12.75">
      <c r="B91" s="197"/>
      <c r="L91" s="420"/>
    </row>
    <row r="92" spans="2:12" ht="12.75">
      <c r="B92" s="197"/>
      <c r="L92" s="420"/>
    </row>
    <row r="93" spans="2:12" ht="12.75">
      <c r="B93" s="197"/>
      <c r="L93" s="420"/>
    </row>
    <row r="94" spans="2:12" ht="12.75">
      <c r="B94" s="197"/>
      <c r="L94" s="420"/>
    </row>
    <row r="95" spans="2:12" ht="12.75">
      <c r="B95" s="197"/>
      <c r="L95" s="420"/>
    </row>
    <row r="96" spans="2:12" ht="12.75">
      <c r="B96" s="197"/>
      <c r="L96" s="420"/>
    </row>
    <row r="97" spans="2:12" ht="12.75">
      <c r="B97" s="197"/>
      <c r="L97" s="420"/>
    </row>
    <row r="98" spans="2:12" ht="12.75">
      <c r="B98" s="197"/>
      <c r="L98" s="420"/>
    </row>
    <row r="99" spans="2:12" ht="12.75">
      <c r="B99" s="197"/>
      <c r="L99" s="420"/>
    </row>
    <row r="100" spans="2:12" ht="12.75">
      <c r="B100" s="197"/>
      <c r="L100" s="420"/>
    </row>
    <row r="101" spans="2:12" ht="12.75">
      <c r="B101" s="197"/>
      <c r="L101" s="420"/>
    </row>
    <row r="102" spans="2:12" ht="13.5" thickBot="1">
      <c r="B102" s="86"/>
      <c r="C102" s="71"/>
      <c r="D102" s="71"/>
      <c r="E102" s="71"/>
      <c r="F102" s="71"/>
      <c r="G102" s="71"/>
      <c r="H102" s="71"/>
      <c r="I102" s="71"/>
      <c r="J102" s="71"/>
      <c r="K102" s="71"/>
      <c r="L102" s="430"/>
    </row>
    <row r="103" spans="2:12" ht="12.75">
      <c r="B103" s="196"/>
      <c r="C103" s="417"/>
      <c r="D103" s="417"/>
      <c r="E103" s="417"/>
      <c r="F103" s="417"/>
      <c r="G103" s="417"/>
      <c r="H103" s="417"/>
      <c r="I103" s="417"/>
      <c r="J103" s="417"/>
      <c r="K103" s="417"/>
      <c r="L103" s="418"/>
    </row>
    <row r="104" spans="2:12" ht="12.75">
      <c r="B104" s="197"/>
      <c r="L104" s="420"/>
    </row>
    <row r="105" spans="2:12" ht="12.75">
      <c r="B105" s="197"/>
      <c r="L105" s="420"/>
    </row>
    <row r="106" spans="2:12" ht="12.75">
      <c r="B106" s="197"/>
      <c r="L106" s="420"/>
    </row>
    <row r="107" spans="2:12" ht="12.75">
      <c r="B107" s="197"/>
      <c r="L107" s="420"/>
    </row>
    <row r="108" spans="2:12" ht="12.75">
      <c r="B108" s="197"/>
      <c r="L108" s="420"/>
    </row>
    <row r="109" spans="2:12" ht="12.75">
      <c r="B109" s="197"/>
      <c r="L109" s="420"/>
    </row>
    <row r="110" spans="2:12" ht="12.75">
      <c r="B110" s="197"/>
      <c r="L110" s="420"/>
    </row>
    <row r="111" spans="2:12" ht="12.75">
      <c r="B111" s="197"/>
      <c r="L111" s="420"/>
    </row>
    <row r="112" spans="2:12" ht="12.75">
      <c r="B112" s="197"/>
      <c r="L112" s="420"/>
    </row>
    <row r="113" spans="2:12" ht="12.75">
      <c r="B113" s="197"/>
      <c r="L113" s="420"/>
    </row>
    <row r="114" spans="2:12" ht="12.75">
      <c r="B114" s="197"/>
      <c r="L114" s="420"/>
    </row>
    <row r="115" spans="2:12" ht="12.75">
      <c r="B115" s="197"/>
      <c r="L115" s="420"/>
    </row>
    <row r="116" spans="2:12" ht="12.75">
      <c r="B116" s="197"/>
      <c r="L116" s="420"/>
    </row>
    <row r="117" spans="2:12" ht="12.75">
      <c r="B117" s="197"/>
      <c r="L117" s="420"/>
    </row>
    <row r="118" spans="2:12" ht="12.75">
      <c r="B118" s="197"/>
      <c r="L118" s="420"/>
    </row>
    <row r="119" spans="2:12" ht="12.75">
      <c r="B119" s="197"/>
      <c r="L119" s="420"/>
    </row>
    <row r="120" spans="2:12" ht="12.75">
      <c r="B120" s="197"/>
      <c r="L120" s="420"/>
    </row>
    <row r="121" spans="2:12" ht="12.75">
      <c r="B121" s="197"/>
      <c r="L121" s="420"/>
    </row>
    <row r="122" spans="2:12" ht="12.75">
      <c r="B122" s="197"/>
      <c r="L122" s="420"/>
    </row>
    <row r="123" spans="2:12" ht="12.75">
      <c r="B123" s="197"/>
      <c r="L123" s="420"/>
    </row>
    <row r="124" spans="2:12" ht="12.75">
      <c r="B124" s="197"/>
      <c r="L124" s="420"/>
    </row>
    <row r="125" spans="2:12" ht="12.75">
      <c r="B125" s="197"/>
      <c r="L125" s="420"/>
    </row>
    <row r="126" spans="2:12" ht="12.75">
      <c r="B126" s="197"/>
      <c r="L126" s="420"/>
    </row>
    <row r="127" spans="2:12" ht="12.75">
      <c r="B127" s="197"/>
      <c r="L127" s="420"/>
    </row>
    <row r="128" spans="2:12" ht="12.75">
      <c r="B128" s="197"/>
      <c r="L128" s="420"/>
    </row>
    <row r="129" spans="2:12" ht="12.75">
      <c r="B129" s="197"/>
      <c r="L129" s="420"/>
    </row>
    <row r="130" spans="2:12" ht="12.75">
      <c r="B130" s="197"/>
      <c r="L130" s="420"/>
    </row>
    <row r="131" spans="2:12" ht="12.75">
      <c r="B131" s="197"/>
      <c r="L131" s="420"/>
    </row>
    <row r="132" spans="2:12" ht="12.75">
      <c r="B132" s="197"/>
      <c r="L132" s="420"/>
    </row>
    <row r="133" spans="2:12" ht="12.75">
      <c r="B133" s="197"/>
      <c r="L133" s="420"/>
    </row>
    <row r="134" spans="2:12" ht="12.75">
      <c r="B134" s="197"/>
      <c r="L134" s="420"/>
    </row>
    <row r="135" spans="2:12" ht="12.75">
      <c r="B135" s="197"/>
      <c r="L135" s="420"/>
    </row>
    <row r="136" spans="2:12" ht="12.75">
      <c r="B136" s="197"/>
      <c r="L136" s="420"/>
    </row>
    <row r="137" spans="2:12" ht="12.75">
      <c r="B137" s="197"/>
      <c r="L137" s="420"/>
    </row>
    <row r="138" spans="2:12" ht="12.75">
      <c r="B138" s="197"/>
      <c r="L138" s="420"/>
    </row>
    <row r="139" spans="2:12" ht="12.75">
      <c r="B139" s="197"/>
      <c r="L139" s="420"/>
    </row>
    <row r="140" spans="2:12" ht="13.5" thickBot="1">
      <c r="B140" s="86"/>
      <c r="C140" s="71"/>
      <c r="D140" s="71"/>
      <c r="E140" s="71"/>
      <c r="F140" s="71"/>
      <c r="G140" s="71"/>
      <c r="H140" s="71"/>
      <c r="I140" s="71"/>
      <c r="J140" s="71"/>
      <c r="K140" s="71"/>
      <c r="L140" s="430"/>
    </row>
  </sheetData>
  <sheetProtection password="D328" sheet="1" objects="1" scenarios="1" selectLockedCells="1"/>
  <mergeCells count="7">
    <mergeCell ref="B7:L10"/>
    <mergeCell ref="B33:L34"/>
    <mergeCell ref="B42:L43"/>
    <mergeCell ref="B30:L31"/>
    <mergeCell ref="B18:L21"/>
    <mergeCell ref="B12:L12"/>
    <mergeCell ref="B13:L13"/>
  </mergeCells>
  <printOptions/>
  <pageMargins left="0.5" right="0.5" top="0.5" bottom="0.5" header="0.5" footer="0.5"/>
  <pageSetup fitToHeight="3" horizontalDpi="600" verticalDpi="600" orientation="portrait" scale="91" r:id="rId2"/>
  <rowBreaks count="2" manualBreakCount="2">
    <brk id="55" min="1" max="16383" man="1"/>
    <brk id="102" min="1" max="16383" man="1"/>
  </rowBreaks>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H70"/>
  <sheetViews>
    <sheetView showGridLines="0" zoomScaleSheetLayoutView="40" workbookViewId="0" topLeftCell="A1">
      <pane xSplit="2" ySplit="10" topLeftCell="C15" activePane="bottomRight" state="frozen"/>
      <selection pane="topLeft" activeCell="N10" sqref="N10"/>
      <selection pane="topRight" activeCell="N10" sqref="N10"/>
      <selection pane="bottomLeft" activeCell="N10" sqref="N10"/>
      <selection pane="bottomRight" activeCell="T22" sqref="T22"/>
    </sheetView>
  </sheetViews>
  <sheetFormatPr defaultColWidth="6.7109375" defaultRowHeight="12.75"/>
  <cols>
    <col min="1" max="1" width="3.57421875" style="0" customWidth="1"/>
    <col min="2" max="2" width="4.00390625" style="0" customWidth="1"/>
    <col min="3" max="3" width="5.7109375" style="0" customWidth="1"/>
    <col min="4" max="4" width="5.57421875" style="0" customWidth="1"/>
    <col min="5" max="6" width="5.8515625" style="0" customWidth="1"/>
    <col min="7" max="8" width="6.57421875" style="0" customWidth="1"/>
    <col min="9" max="9" width="6.7109375" style="0" customWidth="1"/>
    <col min="10" max="10" width="7.7109375" style="0" customWidth="1"/>
    <col min="11" max="11" width="6.7109375" style="0" customWidth="1"/>
    <col min="12" max="12" width="7.7109375" style="0" customWidth="1"/>
    <col min="13" max="13" width="6.7109375" style="0" customWidth="1"/>
    <col min="14" max="14" width="7.7109375" style="0" customWidth="1"/>
    <col min="15" max="15" width="6.7109375" style="0" customWidth="1"/>
    <col min="16" max="16" width="7.7109375" style="0" customWidth="1"/>
    <col min="17" max="17" width="6.8515625" style="0" customWidth="1"/>
    <col min="18" max="18" width="6.7109375" style="0" customWidth="1"/>
    <col min="19" max="19" width="7.7109375" style="0" customWidth="1"/>
    <col min="20" max="20" width="7.00390625" style="0" customWidth="1"/>
    <col min="21" max="21" width="6.28125" style="0" customWidth="1"/>
    <col min="22" max="22" width="7.140625" style="0" customWidth="1"/>
    <col min="23" max="23" width="3.57421875" style="0" customWidth="1"/>
    <col min="24" max="24" width="7.28125" style="0" customWidth="1"/>
    <col min="25" max="25" width="6.8515625" style="0" customWidth="1"/>
    <col min="26" max="26" width="6.7109375" style="0" customWidth="1"/>
    <col min="27" max="27" width="7.7109375" style="0" customWidth="1"/>
    <col min="28" max="28" width="6.7109375" style="0" customWidth="1"/>
    <col min="29" max="29" width="7.7109375" style="0" customWidth="1"/>
    <col min="30" max="30" width="6.8515625" style="0" customWidth="1"/>
    <col min="31" max="31" width="7.7109375" style="0" customWidth="1"/>
    <col min="32" max="32" width="6.57421875" style="0" customWidth="1"/>
    <col min="33" max="33" width="3.57421875" style="0" hidden="1" customWidth="1"/>
    <col min="34" max="34" width="7.421875" style="0" customWidth="1"/>
    <col min="35" max="35" width="6.7109375" style="0" customWidth="1"/>
    <col min="36" max="36" width="7.7109375" style="0" customWidth="1"/>
    <col min="37" max="37" width="6.7109375" style="0" customWidth="1"/>
    <col min="38" max="38" width="7.7109375" style="0" customWidth="1"/>
    <col min="39" max="39" width="6.57421875" style="0" customWidth="1"/>
    <col min="40" max="41" width="5.140625" style="0" customWidth="1"/>
    <col min="42" max="43" width="9.7109375" style="0" customWidth="1"/>
    <col min="44" max="44" width="9.8515625" style="0" customWidth="1"/>
    <col min="45" max="45" width="10.7109375" style="0" customWidth="1"/>
  </cols>
  <sheetData>
    <row r="1" spans="1:84" ht="12.75" customHeight="1">
      <c r="A1" s="23"/>
      <c r="B1" s="23"/>
      <c r="C1" s="552" t="s">
        <v>127</v>
      </c>
      <c r="D1" s="552"/>
      <c r="E1" s="552"/>
      <c r="F1" s="552"/>
      <c r="G1" s="552"/>
      <c r="H1" s="552"/>
      <c r="I1" s="791"/>
      <c r="J1" s="528" t="s">
        <v>0</v>
      </c>
      <c r="K1" s="529"/>
      <c r="L1" s="529"/>
      <c r="M1" s="529"/>
      <c r="N1" s="529"/>
      <c r="O1" s="529"/>
      <c r="P1" s="768" t="s">
        <v>1</v>
      </c>
      <c r="Q1" s="769"/>
      <c r="R1" s="769"/>
      <c r="S1" s="769"/>
      <c r="T1" s="769"/>
      <c r="U1" s="769"/>
      <c r="V1" s="770"/>
      <c r="W1" s="82" t="s">
        <v>58</v>
      </c>
      <c r="X1" s="59"/>
      <c r="Y1" s="59"/>
      <c r="Z1" s="24"/>
      <c r="AA1" s="59"/>
      <c r="AB1" s="59"/>
      <c r="AC1" s="59"/>
      <c r="AD1" s="59"/>
      <c r="AE1" s="24"/>
      <c r="AF1" s="24"/>
      <c r="AG1" s="60"/>
      <c r="AH1" s="60"/>
      <c r="AI1" s="60"/>
      <c r="AJ1" s="60"/>
      <c r="AK1" s="60"/>
      <c r="AL1" s="60"/>
      <c r="AM1" s="61"/>
      <c r="AZ1" s="36"/>
      <c r="BY1" s="7"/>
      <c r="BZ1" s="7"/>
      <c r="CA1" s="8"/>
      <c r="CB1" s="8"/>
      <c r="CC1" s="8"/>
      <c r="CD1" s="8"/>
      <c r="CE1" s="8"/>
      <c r="CF1" s="8"/>
    </row>
    <row r="2" spans="1:68" ht="16.5" customHeight="1">
      <c r="A2" s="23"/>
      <c r="B2" s="23"/>
      <c r="C2" s="552"/>
      <c r="D2" s="552"/>
      <c r="E2" s="552"/>
      <c r="F2" s="552"/>
      <c r="G2" s="552"/>
      <c r="H2" s="552"/>
      <c r="I2" s="791"/>
      <c r="J2" s="771" t="str">
        <f>Jan!J2</f>
        <v>Exampleville</v>
      </c>
      <c r="K2" s="759"/>
      <c r="L2" s="759"/>
      <c r="M2" s="759"/>
      <c r="N2" s="759"/>
      <c r="O2" s="759"/>
      <c r="P2" s="772" t="str">
        <f>+Jan!P2</f>
        <v>IN0000000</v>
      </c>
      <c r="Q2" s="772"/>
      <c r="R2" s="772"/>
      <c r="S2" s="772"/>
      <c r="T2" s="772"/>
      <c r="U2" s="772"/>
      <c r="V2" s="773"/>
      <c r="W2" s="83" t="s">
        <v>125</v>
      </c>
      <c r="X2" s="25"/>
      <c r="Y2" s="25"/>
      <c r="Z2" s="23"/>
      <c r="AA2" s="23"/>
      <c r="AB2" s="25"/>
      <c r="AC2" s="25"/>
      <c r="AD2" s="25"/>
      <c r="AE2" s="23"/>
      <c r="AF2" s="23"/>
      <c r="AG2" s="23"/>
      <c r="AH2" s="23"/>
      <c r="AI2" s="23"/>
      <c r="AJ2" s="23"/>
      <c r="AK2" s="23"/>
      <c r="AL2" s="63"/>
      <c r="AM2" s="64"/>
      <c r="AN2" s="51"/>
      <c r="AO2" s="51"/>
      <c r="AP2" s="51"/>
      <c r="AQ2" s="51"/>
      <c r="AR2" s="51"/>
      <c r="AS2" s="51"/>
      <c r="AT2" s="2"/>
      <c r="AU2" s="2"/>
      <c r="AX2" s="2"/>
      <c r="AZ2" s="36"/>
      <c r="BJ2" s="2"/>
      <c r="BM2" s="2"/>
      <c r="BN2" s="2"/>
      <c r="BO2" s="2"/>
      <c r="BP2" s="2"/>
    </row>
    <row r="3" spans="1:68" ht="15.75" customHeight="1" thickBot="1">
      <c r="A3" s="23"/>
      <c r="B3" s="23"/>
      <c r="C3" s="552"/>
      <c r="D3" s="552"/>
      <c r="E3" s="552"/>
      <c r="F3" s="552"/>
      <c r="G3" s="552"/>
      <c r="H3" s="552"/>
      <c r="I3" s="791"/>
      <c r="J3" s="764" t="s">
        <v>47</v>
      </c>
      <c r="K3" s="765"/>
      <c r="L3" s="766" t="s">
        <v>3</v>
      </c>
      <c r="M3" s="765"/>
      <c r="N3" s="530" t="s">
        <v>43</v>
      </c>
      <c r="O3" s="530"/>
      <c r="P3" s="530" t="s">
        <v>39</v>
      </c>
      <c r="Q3" s="530"/>
      <c r="R3" s="530"/>
      <c r="S3" s="530"/>
      <c r="T3" s="530"/>
      <c r="U3" s="530"/>
      <c r="V3" s="545"/>
      <c r="W3" s="83" t="s">
        <v>126</v>
      </c>
      <c r="X3" s="25"/>
      <c r="Y3" s="25"/>
      <c r="Z3" s="23"/>
      <c r="AA3" s="23"/>
      <c r="AB3" s="25"/>
      <c r="AC3" s="25"/>
      <c r="AD3" s="25"/>
      <c r="AE3" s="23"/>
      <c r="AF3" s="23"/>
      <c r="AG3" s="42"/>
      <c r="AH3" s="42"/>
      <c r="AI3" s="42"/>
      <c r="AJ3" s="42"/>
      <c r="AL3" s="65"/>
      <c r="AM3" s="66"/>
      <c r="AN3" s="246"/>
      <c r="AO3" s="40"/>
      <c r="AP3" s="50"/>
      <c r="AQ3" s="50"/>
      <c r="AR3" s="50"/>
      <c r="AS3" s="52"/>
      <c r="AX3" s="2"/>
      <c r="AZ3" s="36"/>
      <c r="BG3" s="1"/>
      <c r="BH3" s="1"/>
      <c r="BI3" s="1"/>
      <c r="BO3" s="33"/>
      <c r="BP3" s="33"/>
    </row>
    <row r="4" spans="1:64" ht="15.75" customHeight="1" thickBot="1">
      <c r="A4" s="23"/>
      <c r="B4" s="23"/>
      <c r="C4" s="546" t="str">
        <f>Jan!C4</f>
        <v>State Form 53344 (R4 / 4-24)</v>
      </c>
      <c r="D4" s="546"/>
      <c r="E4" s="546"/>
      <c r="F4" s="546"/>
      <c r="G4" s="546"/>
      <c r="H4" s="546"/>
      <c r="I4" s="223" t="str">
        <f>CONCATENATE("8/1/",L4)</f>
        <v>8/1/2023</v>
      </c>
      <c r="J4" s="526" t="s">
        <v>141</v>
      </c>
      <c r="K4" s="527"/>
      <c r="L4" s="758">
        <f>+Jan!L4</f>
        <v>2023</v>
      </c>
      <c r="M4" s="758"/>
      <c r="N4" s="248">
        <f>+Jan!N4</f>
        <v>0.001</v>
      </c>
      <c r="O4" s="68" t="s">
        <v>38</v>
      </c>
      <c r="P4" s="759" t="str">
        <f>+Jan!P4</f>
        <v>555/555-5555</v>
      </c>
      <c r="Q4" s="759"/>
      <c r="R4" s="759"/>
      <c r="S4" s="759"/>
      <c r="T4" s="759"/>
      <c r="U4" s="759"/>
      <c r="V4" s="760"/>
      <c r="W4" s="700" t="str">
        <f>+Jan!W4</f>
        <v>State Form 53344 (R4 / 4-24)</v>
      </c>
      <c r="X4" s="701"/>
      <c r="Y4" s="701"/>
      <c r="Z4" s="701"/>
      <c r="AA4" s="701"/>
      <c r="AB4" s="701"/>
      <c r="AC4" s="23"/>
      <c r="AD4" s="23"/>
      <c r="AE4" s="23"/>
      <c r="AF4" s="224" t="s">
        <v>151</v>
      </c>
      <c r="AG4" s="24"/>
      <c r="AH4" s="24"/>
      <c r="AI4" s="26"/>
      <c r="AJ4" s="607" t="s">
        <v>153</v>
      </c>
      <c r="AK4" s="608"/>
      <c r="AL4" s="608"/>
      <c r="AM4" s="609"/>
      <c r="AN4" s="42"/>
      <c r="AO4" s="42"/>
      <c r="AP4" s="53"/>
      <c r="AQ4" s="53"/>
      <c r="AR4" s="53"/>
      <c r="AS4" s="53"/>
      <c r="AV4" s="2"/>
      <c r="AW4" s="2"/>
      <c r="AX4" s="2"/>
      <c r="AZ4" s="37"/>
      <c r="BK4" s="2"/>
      <c r="BL4" s="2"/>
    </row>
    <row r="5" spans="1:58" ht="13.5" customHeight="1" thickBot="1">
      <c r="A5" s="23"/>
      <c r="B5" s="23"/>
      <c r="C5" s="45"/>
      <c r="D5" s="45"/>
      <c r="E5" s="45"/>
      <c r="F5" s="45"/>
      <c r="G5" s="45"/>
      <c r="H5" s="45"/>
      <c r="I5" s="45"/>
      <c r="J5" s="531" t="s">
        <v>130</v>
      </c>
      <c r="K5" s="532"/>
      <c r="L5" s="532"/>
      <c r="M5" s="761" t="str">
        <f>Jan!M5</f>
        <v>wwtp@city.org</v>
      </c>
      <c r="N5" s="761"/>
      <c r="O5" s="761"/>
      <c r="P5" s="761"/>
      <c r="Q5" s="761"/>
      <c r="R5" s="761"/>
      <c r="S5" s="761"/>
      <c r="T5" s="761"/>
      <c r="U5" s="761"/>
      <c r="V5" s="762"/>
      <c r="W5" s="763" t="s">
        <v>0</v>
      </c>
      <c r="X5" s="667"/>
      <c r="Y5" s="662"/>
      <c r="Z5" s="661" t="s">
        <v>1</v>
      </c>
      <c r="AA5" s="667"/>
      <c r="AB5" s="662"/>
      <c r="AC5" s="661" t="s">
        <v>2</v>
      </c>
      <c r="AD5" s="662"/>
      <c r="AE5" s="46" t="s">
        <v>3</v>
      </c>
      <c r="AF5" s="638">
        <f>IF(SUM(X11:X41)&gt;0,SUM(X11:X41),SUM(G11:G41))</f>
        <v>0</v>
      </c>
      <c r="AG5" s="639"/>
      <c r="AH5" s="639"/>
      <c r="AI5" s="636" t="s">
        <v>152</v>
      </c>
      <c r="AJ5" s="610"/>
      <c r="AK5" s="611"/>
      <c r="AL5" s="611"/>
      <c r="AM5" s="612"/>
      <c r="AN5" s="23"/>
      <c r="AO5" s="23"/>
      <c r="AP5" s="23"/>
      <c r="AQ5" s="23"/>
      <c r="AR5" s="23"/>
      <c r="AS5" s="23"/>
      <c r="AX5" s="2"/>
      <c r="AZ5" s="15"/>
      <c r="BB5" s="15"/>
      <c r="BC5" s="2"/>
      <c r="BD5" s="15"/>
      <c r="BE5" s="2"/>
      <c r="BF5" s="15"/>
    </row>
    <row r="6" spans="1:58" ht="13.5" customHeight="1">
      <c r="A6" s="23"/>
      <c r="B6" s="23"/>
      <c r="C6" s="45"/>
      <c r="D6" s="45"/>
      <c r="E6" s="45"/>
      <c r="F6" s="45"/>
      <c r="G6" s="45"/>
      <c r="H6" s="45"/>
      <c r="I6" s="45"/>
      <c r="J6" s="553" t="s">
        <v>44</v>
      </c>
      <c r="K6" s="554"/>
      <c r="L6" s="554"/>
      <c r="M6" s="554"/>
      <c r="N6" s="56" t="s">
        <v>41</v>
      </c>
      <c r="O6" s="554" t="s">
        <v>4</v>
      </c>
      <c r="P6" s="554"/>
      <c r="Q6" s="554"/>
      <c r="R6" s="554" t="s">
        <v>40</v>
      </c>
      <c r="S6" s="554"/>
      <c r="T6" s="554"/>
      <c r="U6" s="554"/>
      <c r="V6" s="555"/>
      <c r="W6" s="767" t="str">
        <f>+J2</f>
        <v>Exampleville</v>
      </c>
      <c r="X6" s="632"/>
      <c r="Y6" s="633"/>
      <c r="Z6" s="658" t="str">
        <f>+P2</f>
        <v>IN0000000</v>
      </c>
      <c r="AA6" s="659"/>
      <c r="AB6" s="660"/>
      <c r="AC6" s="634" t="str">
        <f>+J4</f>
        <v>August</v>
      </c>
      <c r="AD6" s="635"/>
      <c r="AE6" s="47">
        <f>+L4</f>
        <v>2023</v>
      </c>
      <c r="AF6" s="638"/>
      <c r="AG6" s="639"/>
      <c r="AH6" s="639"/>
      <c r="AI6" s="636"/>
      <c r="AJ6" s="755" t="str">
        <f>IF(SUM(X11:X41)&gt;0,+X42/N4,IF(SUM(G11:G41)&gt;0,+G42/N4,""))</f>
        <v/>
      </c>
      <c r="AK6" s="756"/>
      <c r="AL6" s="756"/>
      <c r="AM6" s="757"/>
      <c r="AN6" s="23"/>
      <c r="AO6" s="23"/>
      <c r="AP6" s="23"/>
      <c r="AQ6" s="23"/>
      <c r="AR6" s="23"/>
      <c r="AS6" s="23"/>
      <c r="AX6" s="2"/>
      <c r="AZ6" s="15"/>
      <c r="BB6" s="15"/>
      <c r="BC6" s="2"/>
      <c r="BD6" s="15"/>
      <c r="BE6" s="2"/>
      <c r="BF6" s="15"/>
    </row>
    <row r="7" spans="1:58" ht="13.5" customHeight="1" thickBot="1">
      <c r="A7" s="23"/>
      <c r="B7" s="23"/>
      <c r="C7" s="45"/>
      <c r="D7" s="45"/>
      <c r="E7" s="45"/>
      <c r="F7" s="45"/>
      <c r="G7" s="55"/>
      <c r="H7" s="55"/>
      <c r="I7" s="45"/>
      <c r="J7" s="718" t="str">
        <f>+Jan!J7</f>
        <v>Chris A. Operator</v>
      </c>
      <c r="K7" s="719"/>
      <c r="L7" s="719"/>
      <c r="M7" s="719"/>
      <c r="N7" s="70" t="str">
        <f>+Jan!N7</f>
        <v>V</v>
      </c>
      <c r="O7" s="720">
        <f>+Jan!O7</f>
        <v>9999</v>
      </c>
      <c r="P7" s="720"/>
      <c r="Q7" s="720"/>
      <c r="R7" s="748">
        <f>+Jan!R7</f>
        <v>43770</v>
      </c>
      <c r="S7" s="749"/>
      <c r="T7" s="749"/>
      <c r="U7" s="749"/>
      <c r="V7" s="750"/>
      <c r="W7" s="86"/>
      <c r="X7" s="72"/>
      <c r="Y7" s="72"/>
      <c r="Z7" s="73"/>
      <c r="AA7" s="74"/>
      <c r="AB7" s="74"/>
      <c r="AC7" s="74"/>
      <c r="AD7" s="74"/>
      <c r="AE7" s="75"/>
      <c r="AF7" s="640"/>
      <c r="AG7" s="641"/>
      <c r="AH7" s="641"/>
      <c r="AI7" s="637"/>
      <c r="AJ7" s="616"/>
      <c r="AK7" s="617"/>
      <c r="AL7" s="617"/>
      <c r="AM7" s="618"/>
      <c r="AN7" s="23"/>
      <c r="AO7" s="23"/>
      <c r="AP7" s="23"/>
      <c r="AQ7" s="23"/>
      <c r="AR7" s="23"/>
      <c r="AS7" s="23"/>
      <c r="AX7" s="2"/>
      <c r="AZ7" s="15"/>
      <c r="BB7" s="15"/>
      <c r="BC7" s="2"/>
      <c r="BD7" s="15"/>
      <c r="BE7" s="2"/>
      <c r="BF7" s="15"/>
    </row>
    <row r="8" spans="1:68" ht="29.25" customHeight="1" thickBot="1">
      <c r="A8" s="540" t="s">
        <v>108</v>
      </c>
      <c r="B8" s="541"/>
      <c r="C8" s="541"/>
      <c r="D8" s="542"/>
      <c r="E8" s="543" t="s">
        <v>155</v>
      </c>
      <c r="F8" s="544"/>
      <c r="G8" s="619" t="s">
        <v>5</v>
      </c>
      <c r="H8" s="620"/>
      <c r="I8" s="620"/>
      <c r="J8" s="620"/>
      <c r="K8" s="620"/>
      <c r="L8" s="620"/>
      <c r="M8" s="620"/>
      <c r="N8" s="620"/>
      <c r="O8" s="620"/>
      <c r="P8" s="620"/>
      <c r="Q8" s="784" t="s">
        <v>7</v>
      </c>
      <c r="R8" s="628"/>
      <c r="S8" s="628"/>
      <c r="T8" s="628"/>
      <c r="U8" s="628"/>
      <c r="V8" s="629"/>
      <c r="W8" s="76" t="s">
        <v>6</v>
      </c>
      <c r="X8" s="619" t="s">
        <v>8</v>
      </c>
      <c r="Y8" s="620"/>
      <c r="Z8" s="620"/>
      <c r="AA8" s="620"/>
      <c r="AB8" s="620"/>
      <c r="AC8" s="620"/>
      <c r="AD8" s="620"/>
      <c r="AE8" s="620"/>
      <c r="AF8" s="620"/>
      <c r="AG8" s="620"/>
      <c r="AH8" s="620"/>
      <c r="AI8" s="620"/>
      <c r="AJ8" s="620"/>
      <c r="AK8" s="620"/>
      <c r="AL8" s="620"/>
      <c r="AM8" s="621"/>
      <c r="AN8" s="774" t="s">
        <v>124</v>
      </c>
      <c r="AO8" s="775"/>
      <c r="AP8" s="775"/>
      <c r="AQ8" s="776"/>
      <c r="AR8" s="54"/>
      <c r="AS8" s="54"/>
      <c r="AT8" s="488"/>
      <c r="AU8" s="172"/>
      <c r="AV8" s="172"/>
      <c r="AW8" s="172"/>
      <c r="AX8" s="172"/>
      <c r="AY8" s="172"/>
      <c r="BA8" s="220"/>
      <c r="BB8" s="220"/>
      <c r="BC8" s="220"/>
      <c r="BD8" s="220"/>
      <c r="BE8" s="220"/>
      <c r="BF8" s="204"/>
      <c r="BG8" s="220"/>
      <c r="BH8" s="220"/>
      <c r="BI8" s="220"/>
      <c r="BJ8" s="220"/>
      <c r="BK8" s="220"/>
      <c r="BL8" s="220"/>
      <c r="BM8" s="220"/>
      <c r="BN8" s="220"/>
      <c r="BO8" s="220"/>
      <c r="BP8" s="220"/>
    </row>
    <row r="9" spans="1:68" ht="13.5" customHeight="1">
      <c r="A9" s="77"/>
      <c r="B9" s="77"/>
      <c r="C9" s="533" t="s">
        <v>129</v>
      </c>
      <c r="D9" s="533" t="s">
        <v>105</v>
      </c>
      <c r="E9" s="535" t="s">
        <v>106</v>
      </c>
      <c r="F9" s="537" t="s">
        <v>107</v>
      </c>
      <c r="G9" s="538" t="s">
        <v>52</v>
      </c>
      <c r="H9" s="500" t="s">
        <v>33</v>
      </c>
      <c r="I9" s="500" t="s">
        <v>11</v>
      </c>
      <c r="J9" s="500" t="s">
        <v>14</v>
      </c>
      <c r="K9" s="500" t="s">
        <v>109</v>
      </c>
      <c r="L9" s="500" t="s">
        <v>110</v>
      </c>
      <c r="M9" s="500" t="s">
        <v>12</v>
      </c>
      <c r="N9" s="500" t="str">
        <f>IF(+M9&lt;&gt;"",CONCATENATE(LEFT(M9,(LEN(+M9)-6)),"(lbs)"),"")</f>
        <v>Ammonia (lbs)</v>
      </c>
      <c r="O9" s="500" t="s">
        <v>111</v>
      </c>
      <c r="P9" s="780" t="str">
        <f>IF(+O9&lt;&gt;"",CONCATENATE(LEFT(O9,(LEN(+O9)-6)),"(lbs)"),"")</f>
        <v>Phosphorus (lbs)</v>
      </c>
      <c r="Q9" s="781" t="s">
        <v>112</v>
      </c>
      <c r="R9" s="504" t="s">
        <v>113</v>
      </c>
      <c r="S9" s="517" t="s">
        <v>114</v>
      </c>
      <c r="T9" s="517" t="s">
        <v>115</v>
      </c>
      <c r="U9" s="517" t="s">
        <v>13</v>
      </c>
      <c r="V9" s="643" t="s">
        <v>116</v>
      </c>
      <c r="W9" s="241"/>
      <c r="X9" s="779" t="s">
        <v>48</v>
      </c>
      <c r="Y9" s="522" t="s">
        <v>33</v>
      </c>
      <c r="Z9" s="522" t="s">
        <v>117</v>
      </c>
      <c r="AA9" s="519" t="s">
        <v>118</v>
      </c>
      <c r="AB9" s="522" t="s">
        <v>109</v>
      </c>
      <c r="AC9" s="782" t="s">
        <v>110</v>
      </c>
      <c r="AD9" s="520" t="s">
        <v>119</v>
      </c>
      <c r="AE9" s="522" t="s">
        <v>120</v>
      </c>
      <c r="AF9" s="522" t="s">
        <v>121</v>
      </c>
      <c r="AG9" s="239"/>
      <c r="AH9" s="519" t="s">
        <v>122</v>
      </c>
      <c r="AI9" s="522" t="s">
        <v>123</v>
      </c>
      <c r="AJ9" s="519" t="str">
        <f>IF(+AI9&lt;&gt;"",CONCATENATE(LEFT(AI9,(LEN(+AI9)-6)),"(lbs)"),"")</f>
        <v>Ammonia (lbs)</v>
      </c>
      <c r="AK9" s="522" t="s">
        <v>111</v>
      </c>
      <c r="AL9" s="519" t="str">
        <f>IF(+AK9&lt;&gt;"",CONCATENATE(LEFT(AK9,(LEN(+AK9)-6)),"(lbs)"),"")</f>
        <v>Phosphorus (lbs)</v>
      </c>
      <c r="AM9" s="622"/>
      <c r="AN9" s="709"/>
      <c r="AO9" s="710"/>
      <c r="AP9" s="710"/>
      <c r="AQ9" s="711"/>
      <c r="AR9" s="44"/>
      <c r="AS9" s="44"/>
      <c r="AT9" s="220"/>
      <c r="AU9" s="204"/>
      <c r="AV9" s="204"/>
      <c r="AW9" s="204"/>
      <c r="AX9" s="204"/>
      <c r="AY9" s="204"/>
      <c r="AZ9" s="51"/>
      <c r="BA9" s="34"/>
      <c r="BB9" s="34"/>
      <c r="BC9" s="34"/>
      <c r="BD9" s="34"/>
      <c r="BE9" s="34"/>
      <c r="BF9" s="489"/>
      <c r="BG9" s="34"/>
      <c r="BH9" s="34"/>
      <c r="BI9" s="34"/>
      <c r="BJ9" s="34"/>
      <c r="BK9" s="34"/>
      <c r="BL9" s="34"/>
      <c r="BM9" s="34"/>
      <c r="BN9" s="34"/>
      <c r="BO9" s="34"/>
      <c r="BP9" s="34"/>
    </row>
    <row r="10" spans="1:68" ht="100.5" customHeight="1" thickBot="1">
      <c r="A10" s="78" t="s">
        <v>9</v>
      </c>
      <c r="B10" s="78" t="s">
        <v>10</v>
      </c>
      <c r="C10" s="534"/>
      <c r="D10" s="534"/>
      <c r="E10" s="536"/>
      <c r="F10" s="536"/>
      <c r="G10" s="539"/>
      <c r="H10" s="501"/>
      <c r="I10" s="501"/>
      <c r="J10" s="501"/>
      <c r="K10" s="501"/>
      <c r="L10" s="501"/>
      <c r="M10" s="501"/>
      <c r="N10" s="501"/>
      <c r="O10" s="501"/>
      <c r="P10" s="714"/>
      <c r="Q10" s="716"/>
      <c r="R10" s="505"/>
      <c r="S10" s="518"/>
      <c r="T10" s="518"/>
      <c r="U10" s="518"/>
      <c r="V10" s="644"/>
      <c r="W10" s="245" t="s">
        <v>9</v>
      </c>
      <c r="X10" s="777"/>
      <c r="Y10" s="518"/>
      <c r="Z10" s="518"/>
      <c r="AA10" s="505"/>
      <c r="AB10" s="518"/>
      <c r="AC10" s="707"/>
      <c r="AD10" s="521"/>
      <c r="AE10" s="518"/>
      <c r="AF10" s="518"/>
      <c r="AG10" s="240" t="s">
        <v>34</v>
      </c>
      <c r="AH10" s="505"/>
      <c r="AI10" s="518"/>
      <c r="AJ10" s="505"/>
      <c r="AK10" s="518"/>
      <c r="AL10" s="505"/>
      <c r="AM10" s="623"/>
      <c r="AN10" s="600"/>
      <c r="AO10" s="601"/>
      <c r="AP10" s="601"/>
      <c r="AQ10" s="602"/>
      <c r="AR10" s="44"/>
      <c r="AS10" s="44"/>
      <c r="AT10" s="34"/>
      <c r="AU10" s="489"/>
      <c r="AV10" s="489"/>
      <c r="AW10" s="6"/>
      <c r="AX10" s="489"/>
      <c r="AY10" s="6"/>
      <c r="AZ10" s="220"/>
      <c r="BA10" s="34"/>
      <c r="BB10" s="34"/>
      <c r="BC10" s="34"/>
      <c r="BD10" s="34"/>
      <c r="BE10" s="34"/>
      <c r="BF10" s="489"/>
      <c r="BG10" s="34"/>
      <c r="BH10" s="34"/>
      <c r="BI10" s="34"/>
      <c r="BJ10" s="34"/>
      <c r="BK10" s="34"/>
      <c r="BL10" s="34"/>
      <c r="BM10" s="34"/>
      <c r="BN10" s="34"/>
      <c r="BO10" s="34"/>
      <c r="BP10" s="34"/>
    </row>
    <row r="11" spans="1:45" ht="10.5" customHeight="1">
      <c r="A11" s="394">
        <v>1</v>
      </c>
      <c r="B11" s="348" t="str">
        <f aca="true" t="shared" si="0" ref="B11:B41">TEXT(I$4+A11-1,"DDD")</f>
        <v>Tue</v>
      </c>
      <c r="C11" s="337"/>
      <c r="D11" s="395"/>
      <c r="E11" s="339"/>
      <c r="F11" s="340"/>
      <c r="G11" s="280"/>
      <c r="H11" s="341"/>
      <c r="I11" s="266"/>
      <c r="J11" s="253" t="str">
        <f ca="1">IF(CELL("type",I11)="L","",IF(I11*($G11+$X11)=0,"",IF($G11&gt;0,+$G11*I11*8.34,$X11*I11*8.34)))</f>
        <v/>
      </c>
      <c r="K11" s="266"/>
      <c r="L11" s="253" t="str">
        <f ca="1">IF(CELL("type",K11)="L","",IF(K11*($G11+$X11)=0,"",IF($G11&gt;0,+$G11*K11*8.34,$X11*K11*8.34)))</f>
        <v/>
      </c>
      <c r="M11" s="266"/>
      <c r="N11" s="253" t="str">
        <f ca="1">IF(CELL("type",M11)="L","",IF(M11*($G11+$X11)=0,"",IF($G11&gt;0,+$G11*M11*8.34,$X11*M11*8.34)))</f>
        <v/>
      </c>
      <c r="O11" s="281"/>
      <c r="P11" s="255" t="str">
        <f ca="1">IF(CELL("type",O11)="L","",IF(O11*($G11+$X11)=0,"",IF($G11&gt;0,+$G11*O11*8.34,$X11*O11*8.34)))</f>
        <v/>
      </c>
      <c r="Q11" s="282"/>
      <c r="R11" s="278"/>
      <c r="S11" s="342" t="str">
        <f aca="true" t="shared" si="1" ref="S11:S41">IF(Q11*R11=0,"",IF(Q11&lt;100,Q11*10000/R11,Q11*1000/R11))</f>
        <v/>
      </c>
      <c r="T11" s="343"/>
      <c r="U11" s="344"/>
      <c r="V11" s="283"/>
      <c r="W11" s="397">
        <f aca="true" t="shared" si="2" ref="W11:W41">+A11</f>
        <v>1</v>
      </c>
      <c r="X11" s="415"/>
      <c r="Y11" s="287"/>
      <c r="Z11" s="287"/>
      <c r="AA11" s="299" t="str">
        <f ca="1">IF(CELL("type",Z11)="L","",IF(Z11*($G11+$X11)=0,"",IF($G11&gt;0,+$G11*Z11*8.34,$X11*Z11*8.34)))</f>
        <v/>
      </c>
      <c r="AB11" s="287"/>
      <c r="AC11" s="289" t="str">
        <f ca="1">IF(CELL("type",AB11)="L","",IF(AB11*($G11+$X11)=0,"",IF($G11&gt;0,+$G11*AB11*8.34,$X11*AB11*8.34)))</f>
        <v/>
      </c>
      <c r="AD11" s="282"/>
      <c r="AE11" s="278"/>
      <c r="AF11" s="278"/>
      <c r="AG11" s="278" t="str">
        <f ca="1">IF(CELL("type",AH11)="b","",IF(AH11="tntc",63200,IF(AH11=0,1,AH11)))</f>
        <v/>
      </c>
      <c r="AH11" s="278"/>
      <c r="AI11" s="278"/>
      <c r="AJ11" s="262" t="str">
        <f ca="1">IF(CELL("type",AI11)="L","",IF(AI11*($G11+$X11)=0,"",IF($G11&gt;0,+$G11*AI11*8.34,$X11*AI11*8.34)))</f>
        <v/>
      </c>
      <c r="AK11" s="278"/>
      <c r="AL11" s="262" t="str">
        <f ca="1">IF(CELL("type",AK11)="L","",IF(AK11*($G11+$X11)=0,"",IF($G11&gt;0,+$G11*AK11*8.34,$X11*AK11*8.34)))</f>
        <v/>
      </c>
      <c r="AM11" s="283"/>
      <c r="AN11" s="600"/>
      <c r="AO11" s="601"/>
      <c r="AP11" s="601"/>
      <c r="AQ11" s="602"/>
      <c r="AR11" s="44"/>
      <c r="AS11" s="44"/>
    </row>
    <row r="12" spans="1:67" ht="10.5" customHeight="1">
      <c r="A12" s="347">
        <v>2</v>
      </c>
      <c r="B12" s="348" t="str">
        <f t="shared" si="0"/>
        <v>Wed</v>
      </c>
      <c r="C12" s="278"/>
      <c r="D12" s="284"/>
      <c r="E12" s="349"/>
      <c r="F12" s="350"/>
      <c r="G12" s="282"/>
      <c r="H12" s="343"/>
      <c r="I12" s="278"/>
      <c r="J12" s="253" t="str">
        <f aca="true" t="shared" si="3" ref="J12:L41">IF(CELL("type",I12)="L","",IF(I12*($G12+$X12)=0,"",IF($G12&gt;0,+$G12*I12*8.34,$X12*I12*8.34)))</f>
        <v/>
      </c>
      <c r="K12" s="278"/>
      <c r="L12" s="253" t="str">
        <f ca="1" t="shared" si="3"/>
        <v/>
      </c>
      <c r="M12" s="278"/>
      <c r="N12" s="253" t="str">
        <f aca="true" t="shared" si="4" ref="N12">IF(CELL("type",M12)="L","",IF(M12*($G12+$X12)=0,"",IF($G12&gt;0,+$G12*M12*8.34,$X12*M12*8.34)))</f>
        <v/>
      </c>
      <c r="O12" s="284"/>
      <c r="P12" s="255" t="str">
        <f aca="true" t="shared" si="5" ref="P12">IF(CELL("type",O12)="L","",IF(O12*($G12+$X12)=0,"",IF($G12&gt;0,+$G12*O12*8.34,$X12*O12*8.34)))</f>
        <v/>
      </c>
      <c r="Q12" s="282"/>
      <c r="R12" s="278"/>
      <c r="S12" s="342" t="str">
        <f t="shared" si="1"/>
        <v/>
      </c>
      <c r="T12" s="343"/>
      <c r="U12" s="344"/>
      <c r="V12" s="283"/>
      <c r="W12" s="352">
        <f t="shared" si="2"/>
        <v>2</v>
      </c>
      <c r="X12" s="285"/>
      <c r="Y12" s="278"/>
      <c r="Z12" s="278"/>
      <c r="AA12" s="299" t="str">
        <f aca="true" t="shared" si="6" ref="AA12">IF(CELL("type",Z12)="L","",IF(Z12*($G12+$X12)=0,"",IF($G12&gt;0,+$G12*Z12*8.34,$X12*Z12*8.34)))</f>
        <v/>
      </c>
      <c r="AB12" s="278"/>
      <c r="AC12" s="289" t="str">
        <f aca="true" t="shared" si="7" ref="AC12">IF(CELL("type",AB12)="L","",IF(AB12*($G12+$X12)=0,"",IF($G12&gt;0,+$G12*AB12*8.34,$X12*AB12*8.34)))</f>
        <v/>
      </c>
      <c r="AD12" s="285"/>
      <c r="AE12" s="278"/>
      <c r="AF12" s="278"/>
      <c r="AG12" s="278" t="str">
        <f aca="true" t="shared" si="8" ref="AG12:AG41">IF(CELL("type",AH12)="b","",IF(AH12="tntc",63200,IF(AH12=0,1,AH12)))</f>
        <v/>
      </c>
      <c r="AH12" s="278"/>
      <c r="AI12" s="278"/>
      <c r="AJ12" s="262" t="str">
        <f aca="true" t="shared" si="9" ref="AJ12">IF(CELL("type",AI12)="L","",IF(AI12*($G12+$X12)=0,"",IF($G12&gt;0,+$G12*AI12*8.34,$X12*AI12*8.34)))</f>
        <v/>
      </c>
      <c r="AK12" s="278"/>
      <c r="AL12" s="262" t="str">
        <f aca="true" t="shared" si="10" ref="AL12">IF(CELL("type",AK12)="L","",IF(AK12*($G12+$X12)=0,"",IF($G12&gt;0,+$G12*AK12*8.34,$X12*AK12*8.34)))</f>
        <v/>
      </c>
      <c r="AM12" s="283"/>
      <c r="AN12" s="600"/>
      <c r="AO12" s="601"/>
      <c r="AP12" s="601"/>
      <c r="AQ12" s="602"/>
      <c r="AR12" s="44"/>
      <c r="AS12" s="44"/>
      <c r="BB12" s="22"/>
      <c r="BD12" s="22"/>
      <c r="BF12" s="22"/>
      <c r="BJ12" s="22"/>
      <c r="BL12" s="22"/>
      <c r="BN12" s="22"/>
      <c r="BO12" s="22"/>
    </row>
    <row r="13" spans="1:67" ht="10.5" customHeight="1">
      <c r="A13" s="347">
        <v>3</v>
      </c>
      <c r="B13" s="348" t="str">
        <f t="shared" si="0"/>
        <v>Thu</v>
      </c>
      <c r="C13" s="278"/>
      <c r="D13" s="284"/>
      <c r="E13" s="349"/>
      <c r="F13" s="350"/>
      <c r="G13" s="282"/>
      <c r="H13" s="343"/>
      <c r="I13" s="278"/>
      <c r="J13" s="253" t="str">
        <f ca="1" t="shared" si="3"/>
        <v/>
      </c>
      <c r="K13" s="278"/>
      <c r="L13" s="253" t="str">
        <f ca="1" t="shared" si="3"/>
        <v/>
      </c>
      <c r="M13" s="278"/>
      <c r="N13" s="253" t="str">
        <f aca="true" t="shared" si="11" ref="N13">IF(CELL("type",M13)="L","",IF(M13*($G13+$X13)=0,"",IF($G13&gt;0,+$G13*M13*8.34,$X13*M13*8.34)))</f>
        <v/>
      </c>
      <c r="O13" s="284"/>
      <c r="P13" s="255" t="str">
        <f aca="true" t="shared" si="12" ref="P13">IF(CELL("type",O13)="L","",IF(O13*($G13+$X13)=0,"",IF($G13&gt;0,+$G13*O13*8.34,$X13*O13*8.34)))</f>
        <v/>
      </c>
      <c r="Q13" s="282"/>
      <c r="R13" s="278"/>
      <c r="S13" s="342" t="str">
        <f t="shared" si="1"/>
        <v/>
      </c>
      <c r="T13" s="343"/>
      <c r="U13" s="344"/>
      <c r="V13" s="283"/>
      <c r="W13" s="352">
        <f t="shared" si="2"/>
        <v>3</v>
      </c>
      <c r="X13" s="285"/>
      <c r="Y13" s="278"/>
      <c r="Z13" s="278"/>
      <c r="AA13" s="299" t="str">
        <f aca="true" t="shared" si="13" ref="AA13">IF(CELL("type",Z13)="L","",IF(Z13*($G13+$X13)=0,"",IF($G13&gt;0,+$G13*Z13*8.34,$X13*Z13*8.34)))</f>
        <v/>
      </c>
      <c r="AB13" s="278"/>
      <c r="AC13" s="289" t="str">
        <f aca="true" t="shared" si="14" ref="AC13">IF(CELL("type",AB13)="L","",IF(AB13*($G13+$X13)=0,"",IF($G13&gt;0,+$G13*AB13*8.34,$X13*AB13*8.34)))</f>
        <v/>
      </c>
      <c r="AD13" s="285"/>
      <c r="AE13" s="278"/>
      <c r="AF13" s="278"/>
      <c r="AG13" s="278" t="str">
        <f ca="1" t="shared" si="8"/>
        <v/>
      </c>
      <c r="AH13" s="278"/>
      <c r="AI13" s="278"/>
      <c r="AJ13" s="262" t="str">
        <f aca="true" t="shared" si="15" ref="AJ13">IF(CELL("type",AI13)="L","",IF(AI13*($G13+$X13)=0,"",IF($G13&gt;0,+$G13*AI13*8.34,$X13*AI13*8.34)))</f>
        <v/>
      </c>
      <c r="AK13" s="278"/>
      <c r="AL13" s="262" t="str">
        <f aca="true" t="shared" si="16" ref="AL13">IF(CELL("type",AK13)="L","",IF(AK13*($G13+$X13)=0,"",IF($G13&gt;0,+$G13*AK13*8.34,$X13*AK13*8.34)))</f>
        <v/>
      </c>
      <c r="AM13" s="283"/>
      <c r="AN13" s="600"/>
      <c r="AO13" s="601"/>
      <c r="AP13" s="601"/>
      <c r="AQ13" s="602"/>
      <c r="AR13" s="44"/>
      <c r="AS13" s="44"/>
      <c r="BB13" s="22"/>
      <c r="BD13" s="22"/>
      <c r="BF13" s="22"/>
      <c r="BJ13" s="22"/>
      <c r="BL13" s="22"/>
      <c r="BN13" s="22"/>
      <c r="BO13" s="22"/>
    </row>
    <row r="14" spans="1:67" ht="10.5" customHeight="1">
      <c r="A14" s="347">
        <v>4</v>
      </c>
      <c r="B14" s="348" t="str">
        <f t="shared" si="0"/>
        <v>Fri</v>
      </c>
      <c r="C14" s="278"/>
      <c r="D14" s="284"/>
      <c r="E14" s="349"/>
      <c r="F14" s="350"/>
      <c r="G14" s="282"/>
      <c r="H14" s="343"/>
      <c r="I14" s="278"/>
      <c r="J14" s="253" t="str">
        <f ca="1" t="shared" si="3"/>
        <v/>
      </c>
      <c r="K14" s="278"/>
      <c r="L14" s="253" t="str">
        <f ca="1" t="shared" si="3"/>
        <v/>
      </c>
      <c r="M14" s="278"/>
      <c r="N14" s="253" t="str">
        <f aca="true" t="shared" si="17" ref="N14">IF(CELL("type",M14)="L","",IF(M14*($G14+$X14)=0,"",IF($G14&gt;0,+$G14*M14*8.34,$X14*M14*8.34)))</f>
        <v/>
      </c>
      <c r="O14" s="284"/>
      <c r="P14" s="255" t="str">
        <f aca="true" t="shared" si="18" ref="P14">IF(CELL("type",O14)="L","",IF(O14*($G14+$X14)=0,"",IF($G14&gt;0,+$G14*O14*8.34,$X14*O14*8.34)))</f>
        <v/>
      </c>
      <c r="Q14" s="282"/>
      <c r="R14" s="278"/>
      <c r="S14" s="342" t="str">
        <f t="shared" si="1"/>
        <v/>
      </c>
      <c r="T14" s="343"/>
      <c r="U14" s="344"/>
      <c r="V14" s="283"/>
      <c r="W14" s="352">
        <f t="shared" si="2"/>
        <v>4</v>
      </c>
      <c r="X14" s="285"/>
      <c r="Y14" s="278"/>
      <c r="Z14" s="278"/>
      <c r="AA14" s="299" t="str">
        <f aca="true" t="shared" si="19" ref="AA14">IF(CELL("type",Z14)="L","",IF(Z14*($G14+$X14)=0,"",IF($G14&gt;0,+$G14*Z14*8.34,$X14*Z14*8.34)))</f>
        <v/>
      </c>
      <c r="AB14" s="278"/>
      <c r="AC14" s="289" t="str">
        <f aca="true" t="shared" si="20" ref="AC14">IF(CELL("type",AB14)="L","",IF(AB14*($G14+$X14)=0,"",IF($G14&gt;0,+$G14*AB14*8.34,$X14*AB14*8.34)))</f>
        <v/>
      </c>
      <c r="AD14" s="285"/>
      <c r="AE14" s="278"/>
      <c r="AF14" s="278"/>
      <c r="AG14" s="278" t="str">
        <f ca="1" t="shared" si="8"/>
        <v/>
      </c>
      <c r="AH14" s="278"/>
      <c r="AI14" s="278"/>
      <c r="AJ14" s="262" t="str">
        <f aca="true" t="shared" si="21" ref="AJ14">IF(CELL("type",AI14)="L","",IF(AI14*($G14+$X14)=0,"",IF($G14&gt;0,+$G14*AI14*8.34,$X14*AI14*8.34)))</f>
        <v/>
      </c>
      <c r="AK14" s="278"/>
      <c r="AL14" s="262" t="str">
        <f aca="true" t="shared" si="22" ref="AL14">IF(CELL("type",AK14)="L","",IF(AK14*($G14+$X14)=0,"",IF($G14&gt;0,+$G14*AK14*8.34,$X14*AK14*8.34)))</f>
        <v/>
      </c>
      <c r="AM14" s="283"/>
      <c r="AN14" s="600"/>
      <c r="AO14" s="601"/>
      <c r="AP14" s="601"/>
      <c r="AQ14" s="602"/>
      <c r="AR14" s="44"/>
      <c r="AS14" s="44"/>
      <c r="BB14" s="22"/>
      <c r="BD14" s="22"/>
      <c r="BF14" s="22"/>
      <c r="BJ14" s="22"/>
      <c r="BL14" s="22"/>
      <c r="BN14" s="22"/>
      <c r="BO14" s="22"/>
    </row>
    <row r="15" spans="1:67" ht="10.5" customHeight="1">
      <c r="A15" s="353">
        <v>5</v>
      </c>
      <c r="B15" s="348" t="str">
        <f t="shared" si="0"/>
        <v>Sat</v>
      </c>
      <c r="C15" s="287"/>
      <c r="D15" s="288"/>
      <c r="E15" s="349"/>
      <c r="F15" s="354"/>
      <c r="G15" s="286"/>
      <c r="H15" s="355"/>
      <c r="I15" s="287"/>
      <c r="J15" s="253" t="str">
        <f ca="1" t="shared" si="3"/>
        <v/>
      </c>
      <c r="K15" s="287"/>
      <c r="L15" s="253" t="str">
        <f ca="1" t="shared" si="3"/>
        <v/>
      </c>
      <c r="M15" s="287"/>
      <c r="N15" s="253" t="str">
        <f aca="true" t="shared" si="23" ref="N15">IF(CELL("type",M15)="L","",IF(M15*($G15+$X15)=0,"",IF($G15&gt;0,+$G15*M15*8.34,$X15*M15*8.34)))</f>
        <v/>
      </c>
      <c r="O15" s="288"/>
      <c r="P15" s="255" t="str">
        <f aca="true" t="shared" si="24" ref="P15">IF(CELL("type",O15)="L","",IF(O15*($G15+$X15)=0,"",IF($G15&gt;0,+$G15*O15*8.34,$X15*O15*8.34)))</f>
        <v/>
      </c>
      <c r="Q15" s="282"/>
      <c r="R15" s="278"/>
      <c r="S15" s="342" t="str">
        <f t="shared" si="1"/>
        <v/>
      </c>
      <c r="T15" s="343"/>
      <c r="U15" s="344"/>
      <c r="V15" s="283"/>
      <c r="W15" s="352">
        <f t="shared" si="2"/>
        <v>5</v>
      </c>
      <c r="X15" s="285"/>
      <c r="Y15" s="278"/>
      <c r="Z15" s="278"/>
      <c r="AA15" s="299" t="str">
        <f aca="true" t="shared" si="25" ref="AA15">IF(CELL("type",Z15)="L","",IF(Z15*($G15+$X15)=0,"",IF($G15&gt;0,+$G15*Z15*8.34,$X15*Z15*8.34)))</f>
        <v/>
      </c>
      <c r="AB15" s="278"/>
      <c r="AC15" s="289" t="str">
        <f aca="true" t="shared" si="26" ref="AC15">IF(CELL("type",AB15)="L","",IF(AB15*($G15+$X15)=0,"",IF($G15&gt;0,+$G15*AB15*8.34,$X15*AB15*8.34)))</f>
        <v/>
      </c>
      <c r="AD15" s="285"/>
      <c r="AE15" s="278"/>
      <c r="AF15" s="278"/>
      <c r="AG15" s="278" t="str">
        <f ca="1" t="shared" si="8"/>
        <v/>
      </c>
      <c r="AH15" s="278"/>
      <c r="AI15" s="278"/>
      <c r="AJ15" s="262" t="str">
        <f aca="true" t="shared" si="27" ref="AJ15">IF(CELL("type",AI15)="L","",IF(AI15*($G15+$X15)=0,"",IF($G15&gt;0,+$G15*AI15*8.34,$X15*AI15*8.34)))</f>
        <v/>
      </c>
      <c r="AK15" s="278"/>
      <c r="AL15" s="262" t="str">
        <f aca="true" t="shared" si="28" ref="AL15">IF(CELL("type",AK15)="L","",IF(AK15*($G15+$X15)=0,"",IF($G15&gt;0,+$G15*AK15*8.34,$X15*AK15*8.34)))</f>
        <v/>
      </c>
      <c r="AM15" s="283"/>
      <c r="AN15" s="600"/>
      <c r="AO15" s="601"/>
      <c r="AP15" s="601"/>
      <c r="AQ15" s="602"/>
      <c r="AR15" s="44"/>
      <c r="AS15" s="44"/>
      <c r="BB15" s="22"/>
      <c r="BD15" s="22"/>
      <c r="BF15" s="22"/>
      <c r="BJ15" s="22"/>
      <c r="BL15" s="22"/>
      <c r="BN15" s="22"/>
      <c r="BO15" s="22"/>
    </row>
    <row r="16" spans="1:67" ht="10.5" customHeight="1">
      <c r="A16" s="347">
        <v>6</v>
      </c>
      <c r="B16" s="348" t="str">
        <f t="shared" si="0"/>
        <v>Sun</v>
      </c>
      <c r="C16" s="278"/>
      <c r="D16" s="283"/>
      <c r="E16" s="339"/>
      <c r="F16" s="340"/>
      <c r="G16" s="282"/>
      <c r="H16" s="343"/>
      <c r="I16" s="278"/>
      <c r="J16" s="253" t="str">
        <f ca="1" t="shared" si="3"/>
        <v/>
      </c>
      <c r="K16" s="278"/>
      <c r="L16" s="253" t="str">
        <f ca="1" t="shared" si="3"/>
        <v/>
      </c>
      <c r="M16" s="278"/>
      <c r="N16" s="253" t="str">
        <f aca="true" t="shared" si="29" ref="N16">IF(CELL("type",M16)="L","",IF(M16*($G16+$X16)=0,"",IF($G16&gt;0,+$G16*M16*8.34,$X16*M16*8.34)))</f>
        <v/>
      </c>
      <c r="O16" s="278"/>
      <c r="P16" s="255" t="str">
        <f aca="true" t="shared" si="30" ref="P16">IF(CELL("type",O16)="L","",IF(O16*($G16+$X16)=0,"",IF($G16&gt;0,+$G16*O16*8.34,$X16*O16*8.34)))</f>
        <v/>
      </c>
      <c r="Q16" s="282"/>
      <c r="R16" s="278"/>
      <c r="S16" s="342" t="str">
        <f t="shared" si="1"/>
        <v/>
      </c>
      <c r="T16" s="343"/>
      <c r="U16" s="344"/>
      <c r="V16" s="283"/>
      <c r="W16" s="352">
        <f t="shared" si="2"/>
        <v>6</v>
      </c>
      <c r="X16" s="285"/>
      <c r="Y16" s="278"/>
      <c r="Z16" s="278"/>
      <c r="AA16" s="299" t="str">
        <f aca="true" t="shared" si="31" ref="AA16">IF(CELL("type",Z16)="L","",IF(Z16*($G16+$X16)=0,"",IF($G16&gt;0,+$G16*Z16*8.34,$X16*Z16*8.34)))</f>
        <v/>
      </c>
      <c r="AB16" s="278"/>
      <c r="AC16" s="289" t="str">
        <f aca="true" t="shared" si="32" ref="AC16">IF(CELL("type",AB16)="L","",IF(AB16*($G16+$X16)=0,"",IF($G16&gt;0,+$G16*AB16*8.34,$X16*AB16*8.34)))</f>
        <v/>
      </c>
      <c r="AD16" s="285"/>
      <c r="AE16" s="278"/>
      <c r="AF16" s="278"/>
      <c r="AG16" s="278" t="str">
        <f ca="1" t="shared" si="8"/>
        <v/>
      </c>
      <c r="AH16" s="278"/>
      <c r="AI16" s="278"/>
      <c r="AJ16" s="262" t="str">
        <f aca="true" t="shared" si="33" ref="AJ16">IF(CELL("type",AI16)="L","",IF(AI16*($G16+$X16)=0,"",IF($G16&gt;0,+$G16*AI16*8.34,$X16*AI16*8.34)))</f>
        <v/>
      </c>
      <c r="AK16" s="278"/>
      <c r="AL16" s="262" t="str">
        <f aca="true" t="shared" si="34" ref="AL16">IF(CELL("type",AK16)="L","",IF(AK16*($G16+$X16)=0,"",IF($G16&gt;0,+$G16*AK16*8.34,$X16*AK16*8.34)))</f>
        <v/>
      </c>
      <c r="AM16" s="283"/>
      <c r="AN16" s="600"/>
      <c r="AO16" s="601"/>
      <c r="AP16" s="601"/>
      <c r="AQ16" s="602"/>
      <c r="AR16" s="44"/>
      <c r="AS16" s="44"/>
      <c r="BB16" s="22"/>
      <c r="BD16" s="22"/>
      <c r="BF16" s="22"/>
      <c r="BJ16" s="22"/>
      <c r="BL16" s="22"/>
      <c r="BN16" s="22"/>
      <c r="BO16" s="22"/>
    </row>
    <row r="17" spans="1:67" ht="10.5" customHeight="1">
      <c r="A17" s="347">
        <v>7</v>
      </c>
      <c r="B17" s="348" t="str">
        <f t="shared" si="0"/>
        <v>Mon</v>
      </c>
      <c r="C17" s="278"/>
      <c r="D17" s="284"/>
      <c r="E17" s="349"/>
      <c r="F17" s="350"/>
      <c r="G17" s="282"/>
      <c r="H17" s="343"/>
      <c r="I17" s="278"/>
      <c r="J17" s="253" t="str">
        <f ca="1" t="shared" si="3"/>
        <v/>
      </c>
      <c r="K17" s="278"/>
      <c r="L17" s="253" t="str">
        <f ca="1" t="shared" si="3"/>
        <v/>
      </c>
      <c r="M17" s="278"/>
      <c r="N17" s="253" t="str">
        <f aca="true" t="shared" si="35" ref="N17">IF(CELL("type",M17)="L","",IF(M17*($G17+$X17)=0,"",IF($G17&gt;0,+$G17*M17*8.34,$X17*M17*8.34)))</f>
        <v/>
      </c>
      <c r="O17" s="278"/>
      <c r="P17" s="255" t="str">
        <f aca="true" t="shared" si="36" ref="P17">IF(CELL("type",O17)="L","",IF(O17*($G17+$X17)=0,"",IF($G17&gt;0,+$G17*O17*8.34,$X17*O17*8.34)))</f>
        <v/>
      </c>
      <c r="Q17" s="282"/>
      <c r="R17" s="278"/>
      <c r="S17" s="342" t="str">
        <f t="shared" si="1"/>
        <v/>
      </c>
      <c r="T17" s="343"/>
      <c r="U17" s="344"/>
      <c r="V17" s="283"/>
      <c r="W17" s="352">
        <f t="shared" si="2"/>
        <v>7</v>
      </c>
      <c r="X17" s="285"/>
      <c r="Y17" s="278"/>
      <c r="Z17" s="278"/>
      <c r="AA17" s="299" t="str">
        <f aca="true" t="shared" si="37" ref="AA17">IF(CELL("type",Z17)="L","",IF(Z17*($G17+$X17)=0,"",IF($G17&gt;0,+$G17*Z17*8.34,$X17*Z17*8.34)))</f>
        <v/>
      </c>
      <c r="AB17" s="278"/>
      <c r="AC17" s="289" t="str">
        <f aca="true" t="shared" si="38" ref="AC17">IF(CELL("type",AB17)="L","",IF(AB17*($G17+$X17)=0,"",IF($G17&gt;0,+$G17*AB17*8.34,$X17*AB17*8.34)))</f>
        <v/>
      </c>
      <c r="AD17" s="285"/>
      <c r="AE17" s="278"/>
      <c r="AF17" s="278"/>
      <c r="AG17" s="278" t="str">
        <f ca="1" t="shared" si="8"/>
        <v/>
      </c>
      <c r="AH17" s="278"/>
      <c r="AI17" s="278"/>
      <c r="AJ17" s="262" t="str">
        <f aca="true" t="shared" si="39" ref="AJ17">IF(CELL("type",AI17)="L","",IF(AI17*($G17+$X17)=0,"",IF($G17&gt;0,+$G17*AI17*8.34,$X17*AI17*8.34)))</f>
        <v/>
      </c>
      <c r="AK17" s="278"/>
      <c r="AL17" s="262" t="str">
        <f aca="true" t="shared" si="40" ref="AL17">IF(CELL("type",AK17)="L","",IF(AK17*($G17+$X17)=0,"",IF($G17&gt;0,+$G17*AK17*8.34,$X17*AK17*8.34)))</f>
        <v/>
      </c>
      <c r="AM17" s="283"/>
      <c r="AN17" s="600"/>
      <c r="AO17" s="601"/>
      <c r="AP17" s="601"/>
      <c r="AQ17" s="602"/>
      <c r="AR17" s="44"/>
      <c r="AS17" s="44"/>
      <c r="BB17" s="22"/>
      <c r="BD17" s="22"/>
      <c r="BF17" s="22"/>
      <c r="BJ17" s="22"/>
      <c r="BL17" s="22"/>
      <c r="BN17" s="22"/>
      <c r="BO17" s="22"/>
    </row>
    <row r="18" spans="1:67" ht="10.5" customHeight="1">
      <c r="A18" s="347">
        <v>8</v>
      </c>
      <c r="B18" s="348" t="str">
        <f t="shared" si="0"/>
        <v>Tue</v>
      </c>
      <c r="C18" s="278"/>
      <c r="D18" s="284"/>
      <c r="E18" s="349"/>
      <c r="F18" s="350"/>
      <c r="G18" s="282"/>
      <c r="H18" s="343"/>
      <c r="I18" s="278"/>
      <c r="J18" s="253" t="str">
        <f ca="1" t="shared" si="3"/>
        <v/>
      </c>
      <c r="K18" s="278"/>
      <c r="L18" s="253" t="str">
        <f ca="1" t="shared" si="3"/>
        <v/>
      </c>
      <c r="M18" s="278"/>
      <c r="N18" s="253" t="str">
        <f aca="true" t="shared" si="41" ref="N18">IF(CELL("type",M18)="L","",IF(M18*($G18+$X18)=0,"",IF($G18&gt;0,+$G18*M18*8.34,$X18*M18*8.34)))</f>
        <v/>
      </c>
      <c r="O18" s="278"/>
      <c r="P18" s="255" t="str">
        <f aca="true" t="shared" si="42" ref="P18">IF(CELL("type",O18)="L","",IF(O18*($G18+$X18)=0,"",IF($G18&gt;0,+$G18*O18*8.34,$X18*O18*8.34)))</f>
        <v/>
      </c>
      <c r="Q18" s="282"/>
      <c r="R18" s="278"/>
      <c r="S18" s="342" t="str">
        <f t="shared" si="1"/>
        <v/>
      </c>
      <c r="T18" s="343"/>
      <c r="U18" s="344"/>
      <c r="V18" s="283"/>
      <c r="W18" s="352">
        <f t="shared" si="2"/>
        <v>8</v>
      </c>
      <c r="X18" s="285"/>
      <c r="Y18" s="278"/>
      <c r="Z18" s="278"/>
      <c r="AA18" s="299" t="str">
        <f aca="true" t="shared" si="43" ref="AA18">IF(CELL("type",Z18)="L","",IF(Z18*($G18+$X18)=0,"",IF($G18&gt;0,+$G18*Z18*8.34,$X18*Z18*8.34)))</f>
        <v/>
      </c>
      <c r="AB18" s="278"/>
      <c r="AC18" s="289" t="str">
        <f aca="true" t="shared" si="44" ref="AC18">IF(CELL("type",AB18)="L","",IF(AB18*($G18+$X18)=0,"",IF($G18&gt;0,+$G18*AB18*8.34,$X18*AB18*8.34)))</f>
        <v/>
      </c>
      <c r="AD18" s="285"/>
      <c r="AE18" s="278"/>
      <c r="AF18" s="278"/>
      <c r="AG18" s="278" t="str">
        <f ca="1" t="shared" si="8"/>
        <v/>
      </c>
      <c r="AH18" s="278"/>
      <c r="AI18" s="278"/>
      <c r="AJ18" s="262" t="str">
        <f aca="true" t="shared" si="45" ref="AJ18">IF(CELL("type",AI18)="L","",IF(AI18*($G18+$X18)=0,"",IF($G18&gt;0,+$G18*AI18*8.34,$X18*AI18*8.34)))</f>
        <v/>
      </c>
      <c r="AK18" s="278"/>
      <c r="AL18" s="262" t="str">
        <f aca="true" t="shared" si="46" ref="AL18">IF(CELL("type",AK18)="L","",IF(AK18*($G18+$X18)=0,"",IF($G18&gt;0,+$G18*AK18*8.34,$X18*AK18*8.34)))</f>
        <v/>
      </c>
      <c r="AM18" s="283"/>
      <c r="AN18" s="600"/>
      <c r="AO18" s="601"/>
      <c r="AP18" s="601"/>
      <c r="AQ18" s="602"/>
      <c r="AR18" s="44"/>
      <c r="AS18" s="44"/>
      <c r="BB18" s="22"/>
      <c r="BD18" s="22"/>
      <c r="BF18" s="22"/>
      <c r="BJ18" s="22"/>
      <c r="BL18" s="22"/>
      <c r="BN18" s="22"/>
      <c r="BO18" s="22"/>
    </row>
    <row r="19" spans="1:67" ht="10.5" customHeight="1">
      <c r="A19" s="347">
        <v>9</v>
      </c>
      <c r="B19" s="348" t="str">
        <f t="shared" si="0"/>
        <v>Wed</v>
      </c>
      <c r="C19" s="278"/>
      <c r="D19" s="284"/>
      <c r="E19" s="349"/>
      <c r="F19" s="350"/>
      <c r="G19" s="282"/>
      <c r="H19" s="343"/>
      <c r="I19" s="278"/>
      <c r="J19" s="253" t="str">
        <f ca="1" t="shared" si="3"/>
        <v/>
      </c>
      <c r="K19" s="278"/>
      <c r="L19" s="253" t="str">
        <f ca="1" t="shared" si="3"/>
        <v/>
      </c>
      <c r="M19" s="278"/>
      <c r="N19" s="253" t="str">
        <f aca="true" t="shared" si="47" ref="N19">IF(CELL("type",M19)="L","",IF(M19*($G19+$X19)=0,"",IF($G19&gt;0,+$G19*M19*8.34,$X19*M19*8.34)))</f>
        <v/>
      </c>
      <c r="O19" s="278"/>
      <c r="P19" s="255" t="str">
        <f aca="true" t="shared" si="48" ref="P19">IF(CELL("type",O19)="L","",IF(O19*($G19+$X19)=0,"",IF($G19&gt;0,+$G19*O19*8.34,$X19*O19*8.34)))</f>
        <v/>
      </c>
      <c r="Q19" s="282"/>
      <c r="R19" s="278"/>
      <c r="S19" s="342" t="str">
        <f t="shared" si="1"/>
        <v/>
      </c>
      <c r="T19" s="343"/>
      <c r="U19" s="344"/>
      <c r="V19" s="283"/>
      <c r="W19" s="352">
        <f t="shared" si="2"/>
        <v>9</v>
      </c>
      <c r="X19" s="285"/>
      <c r="Y19" s="278"/>
      <c r="Z19" s="278"/>
      <c r="AA19" s="299" t="str">
        <f aca="true" t="shared" si="49" ref="AA19">IF(CELL("type",Z19)="L","",IF(Z19*($G19+$X19)=0,"",IF($G19&gt;0,+$G19*Z19*8.34,$X19*Z19*8.34)))</f>
        <v/>
      </c>
      <c r="AB19" s="278"/>
      <c r="AC19" s="289" t="str">
        <f aca="true" t="shared" si="50" ref="AC19">IF(CELL("type",AB19)="L","",IF(AB19*($G19+$X19)=0,"",IF($G19&gt;0,+$G19*AB19*8.34,$X19*AB19*8.34)))</f>
        <v/>
      </c>
      <c r="AD19" s="285"/>
      <c r="AE19" s="278"/>
      <c r="AF19" s="278"/>
      <c r="AG19" s="278" t="str">
        <f ca="1" t="shared" si="8"/>
        <v/>
      </c>
      <c r="AH19" s="278"/>
      <c r="AI19" s="278"/>
      <c r="AJ19" s="262" t="str">
        <f aca="true" t="shared" si="51" ref="AJ19">IF(CELL("type",AI19)="L","",IF(AI19*($G19+$X19)=0,"",IF($G19&gt;0,+$G19*AI19*8.34,$X19*AI19*8.34)))</f>
        <v/>
      </c>
      <c r="AK19" s="278"/>
      <c r="AL19" s="262" t="str">
        <f aca="true" t="shared" si="52" ref="AL19">IF(CELL("type",AK19)="L","",IF(AK19*($G19+$X19)=0,"",IF($G19&gt;0,+$G19*AK19*8.34,$X19*AK19*8.34)))</f>
        <v/>
      </c>
      <c r="AM19" s="283"/>
      <c r="AN19" s="600"/>
      <c r="AO19" s="601"/>
      <c r="AP19" s="601"/>
      <c r="AQ19" s="602"/>
      <c r="AR19" s="44"/>
      <c r="AS19" s="44"/>
      <c r="BB19" s="22"/>
      <c r="BD19" s="22"/>
      <c r="BF19" s="22"/>
      <c r="BJ19" s="22"/>
      <c r="BL19" s="22"/>
      <c r="BN19" s="22"/>
      <c r="BO19" s="22"/>
    </row>
    <row r="20" spans="1:67" ht="10.5" customHeight="1">
      <c r="A20" s="353">
        <v>10</v>
      </c>
      <c r="B20" s="348" t="str">
        <f t="shared" si="0"/>
        <v>Thu</v>
      </c>
      <c r="C20" s="287"/>
      <c r="D20" s="283"/>
      <c r="E20" s="349"/>
      <c r="F20" s="354"/>
      <c r="G20" s="282"/>
      <c r="H20" s="343"/>
      <c r="I20" s="278"/>
      <c r="J20" s="253" t="str">
        <f ca="1" t="shared" si="3"/>
        <v/>
      </c>
      <c r="K20" s="278"/>
      <c r="L20" s="253" t="str">
        <f ca="1" t="shared" si="3"/>
        <v/>
      </c>
      <c r="M20" s="278"/>
      <c r="N20" s="253" t="str">
        <f aca="true" t="shared" si="53" ref="N20">IF(CELL("type",M20)="L","",IF(M20*($G20+$X20)=0,"",IF($G20&gt;0,+$G20*M20*8.34,$X20*M20*8.34)))</f>
        <v/>
      </c>
      <c r="O20" s="278"/>
      <c r="P20" s="255" t="str">
        <f aca="true" t="shared" si="54" ref="P20">IF(CELL("type",O20)="L","",IF(O20*($G20+$X20)=0,"",IF($G20&gt;0,+$G20*O20*8.34,$X20*O20*8.34)))</f>
        <v/>
      </c>
      <c r="Q20" s="282"/>
      <c r="R20" s="278"/>
      <c r="S20" s="342" t="str">
        <f t="shared" si="1"/>
        <v/>
      </c>
      <c r="T20" s="343"/>
      <c r="U20" s="344"/>
      <c r="V20" s="283"/>
      <c r="W20" s="352">
        <f t="shared" si="2"/>
        <v>10</v>
      </c>
      <c r="X20" s="285"/>
      <c r="Y20" s="278"/>
      <c r="Z20" s="278"/>
      <c r="AA20" s="299" t="str">
        <f aca="true" t="shared" si="55" ref="AA20">IF(CELL("type",Z20)="L","",IF(Z20*($G20+$X20)=0,"",IF($G20&gt;0,+$G20*Z20*8.34,$X20*Z20*8.34)))</f>
        <v/>
      </c>
      <c r="AB20" s="278"/>
      <c r="AC20" s="289" t="str">
        <f aca="true" t="shared" si="56" ref="AC20">IF(CELL("type",AB20)="L","",IF(AB20*($G20+$X20)=0,"",IF($G20&gt;0,+$G20*AB20*8.34,$X20*AB20*8.34)))</f>
        <v/>
      </c>
      <c r="AD20" s="285"/>
      <c r="AE20" s="278"/>
      <c r="AF20" s="278"/>
      <c r="AG20" s="278" t="str">
        <f ca="1" t="shared" si="8"/>
        <v/>
      </c>
      <c r="AH20" s="278"/>
      <c r="AI20" s="278"/>
      <c r="AJ20" s="262" t="str">
        <f aca="true" t="shared" si="57" ref="AJ20">IF(CELL("type",AI20)="L","",IF(AI20*($G20+$X20)=0,"",IF($G20&gt;0,+$G20*AI20*8.34,$X20*AI20*8.34)))</f>
        <v/>
      </c>
      <c r="AK20" s="278"/>
      <c r="AL20" s="262" t="str">
        <f aca="true" t="shared" si="58" ref="AL20">IF(CELL("type",AK20)="L","",IF(AK20*($G20+$X20)=0,"",IF($G20&gt;0,+$G20*AK20*8.34,$X20*AK20*8.34)))</f>
        <v/>
      </c>
      <c r="AM20" s="283"/>
      <c r="AN20" s="600"/>
      <c r="AO20" s="601"/>
      <c r="AP20" s="601"/>
      <c r="AQ20" s="602"/>
      <c r="AR20" s="44"/>
      <c r="AS20" s="44"/>
      <c r="BB20" s="22"/>
      <c r="BD20" s="22"/>
      <c r="BF20" s="22"/>
      <c r="BJ20" s="22"/>
      <c r="BL20" s="22"/>
      <c r="BN20" s="22"/>
      <c r="BO20" s="22"/>
    </row>
    <row r="21" spans="1:67" ht="10.5" customHeight="1">
      <c r="A21" s="347">
        <v>11</v>
      </c>
      <c r="B21" s="348" t="str">
        <f t="shared" si="0"/>
        <v>Fri</v>
      </c>
      <c r="C21" s="278"/>
      <c r="D21" s="281"/>
      <c r="E21" s="339"/>
      <c r="F21" s="340"/>
      <c r="G21" s="282"/>
      <c r="H21" s="343"/>
      <c r="I21" s="278"/>
      <c r="J21" s="253" t="str">
        <f ca="1" t="shared" si="3"/>
        <v/>
      </c>
      <c r="K21" s="278"/>
      <c r="L21" s="253" t="str">
        <f ca="1" t="shared" si="3"/>
        <v/>
      </c>
      <c r="M21" s="278"/>
      <c r="N21" s="253" t="str">
        <f aca="true" t="shared" si="59" ref="N21">IF(CELL("type",M21)="L","",IF(M21*($G21+$X21)=0,"",IF($G21&gt;0,+$G21*M21*8.34,$X21*M21*8.34)))</f>
        <v/>
      </c>
      <c r="O21" s="278"/>
      <c r="P21" s="255" t="str">
        <f aca="true" t="shared" si="60" ref="P21">IF(CELL("type",O21)="L","",IF(O21*($G21+$X21)=0,"",IF($G21&gt;0,+$G21*O21*8.34,$X21*O21*8.34)))</f>
        <v/>
      </c>
      <c r="Q21" s="282"/>
      <c r="R21" s="278"/>
      <c r="S21" s="342" t="str">
        <f t="shared" si="1"/>
        <v/>
      </c>
      <c r="T21" s="343"/>
      <c r="U21" s="344"/>
      <c r="V21" s="283"/>
      <c r="W21" s="352">
        <f t="shared" si="2"/>
        <v>11</v>
      </c>
      <c r="X21" s="285"/>
      <c r="Y21" s="278"/>
      <c r="Z21" s="278"/>
      <c r="AA21" s="299" t="str">
        <f aca="true" t="shared" si="61" ref="AA21">IF(CELL("type",Z21)="L","",IF(Z21*($G21+$X21)=0,"",IF($G21&gt;0,+$G21*Z21*8.34,$X21*Z21*8.34)))</f>
        <v/>
      </c>
      <c r="AB21" s="278"/>
      <c r="AC21" s="289" t="str">
        <f aca="true" t="shared" si="62" ref="AC21">IF(CELL("type",AB21)="L","",IF(AB21*($G21+$X21)=0,"",IF($G21&gt;0,+$G21*AB21*8.34,$X21*AB21*8.34)))</f>
        <v/>
      </c>
      <c r="AD21" s="285"/>
      <c r="AE21" s="278"/>
      <c r="AF21" s="278"/>
      <c r="AG21" s="278" t="str">
        <f ca="1" t="shared" si="8"/>
        <v/>
      </c>
      <c r="AH21" s="278"/>
      <c r="AI21" s="278"/>
      <c r="AJ21" s="262" t="str">
        <f aca="true" t="shared" si="63" ref="AJ21">IF(CELL("type",AI21)="L","",IF(AI21*($G21+$X21)=0,"",IF($G21&gt;0,+$G21*AI21*8.34,$X21*AI21*8.34)))</f>
        <v/>
      </c>
      <c r="AK21" s="278"/>
      <c r="AL21" s="262" t="str">
        <f aca="true" t="shared" si="64" ref="AL21">IF(CELL("type",AK21)="L","",IF(AK21*($G21+$X21)=0,"",IF($G21&gt;0,+$G21*AK21*8.34,$X21*AK21*8.34)))</f>
        <v/>
      </c>
      <c r="AM21" s="283"/>
      <c r="AN21" s="600"/>
      <c r="AO21" s="601"/>
      <c r="AP21" s="601"/>
      <c r="AQ21" s="602"/>
      <c r="AR21" s="44"/>
      <c r="AS21" s="44"/>
      <c r="BB21" s="22"/>
      <c r="BD21" s="22"/>
      <c r="BF21" s="22"/>
      <c r="BJ21" s="22"/>
      <c r="BL21" s="22"/>
      <c r="BN21" s="22"/>
      <c r="BO21" s="22"/>
    </row>
    <row r="22" spans="1:67" ht="10.5" customHeight="1">
      <c r="A22" s="347">
        <v>12</v>
      </c>
      <c r="B22" s="348" t="str">
        <f t="shared" si="0"/>
        <v>Sat</v>
      </c>
      <c r="C22" s="278"/>
      <c r="D22" s="284"/>
      <c r="E22" s="349"/>
      <c r="F22" s="350"/>
      <c r="G22" s="282"/>
      <c r="H22" s="343"/>
      <c r="I22" s="278"/>
      <c r="J22" s="253" t="str">
        <f ca="1" t="shared" si="3"/>
        <v/>
      </c>
      <c r="K22" s="278"/>
      <c r="L22" s="253" t="str">
        <f ca="1" t="shared" si="3"/>
        <v/>
      </c>
      <c r="M22" s="278"/>
      <c r="N22" s="253" t="str">
        <f aca="true" t="shared" si="65" ref="N22">IF(CELL("type",M22)="L","",IF(M22*($G22+$X22)=0,"",IF($G22&gt;0,+$G22*M22*8.34,$X22*M22*8.34)))</f>
        <v/>
      </c>
      <c r="O22" s="278"/>
      <c r="P22" s="255" t="str">
        <f aca="true" t="shared" si="66" ref="P22">IF(CELL("type",O22)="L","",IF(O22*($G22+$X22)=0,"",IF($G22&gt;0,+$G22*O22*8.34,$X22*O22*8.34)))</f>
        <v/>
      </c>
      <c r="Q22" s="282"/>
      <c r="R22" s="278"/>
      <c r="S22" s="342" t="str">
        <f t="shared" si="1"/>
        <v/>
      </c>
      <c r="T22" s="343"/>
      <c r="U22" s="344"/>
      <c r="V22" s="283"/>
      <c r="W22" s="352">
        <f t="shared" si="2"/>
        <v>12</v>
      </c>
      <c r="X22" s="285"/>
      <c r="Y22" s="278"/>
      <c r="Z22" s="278"/>
      <c r="AA22" s="299" t="str">
        <f aca="true" t="shared" si="67" ref="AA22">IF(CELL("type",Z22)="L","",IF(Z22*($G22+$X22)=0,"",IF($G22&gt;0,+$G22*Z22*8.34,$X22*Z22*8.34)))</f>
        <v/>
      </c>
      <c r="AB22" s="278"/>
      <c r="AC22" s="289" t="str">
        <f aca="true" t="shared" si="68" ref="AC22">IF(CELL("type",AB22)="L","",IF(AB22*($G22+$X22)=0,"",IF($G22&gt;0,+$G22*AB22*8.34,$X22*AB22*8.34)))</f>
        <v/>
      </c>
      <c r="AD22" s="285"/>
      <c r="AE22" s="278"/>
      <c r="AF22" s="278"/>
      <c r="AG22" s="278" t="str">
        <f ca="1" t="shared" si="8"/>
        <v/>
      </c>
      <c r="AH22" s="278"/>
      <c r="AI22" s="278"/>
      <c r="AJ22" s="262" t="str">
        <f aca="true" t="shared" si="69" ref="AJ22">IF(CELL("type",AI22)="L","",IF(AI22*($G22+$X22)=0,"",IF($G22&gt;0,+$G22*AI22*8.34,$X22*AI22*8.34)))</f>
        <v/>
      </c>
      <c r="AK22" s="278"/>
      <c r="AL22" s="262" t="str">
        <f aca="true" t="shared" si="70" ref="AL22">IF(CELL("type",AK22)="L","",IF(AK22*($G22+$X22)=0,"",IF($G22&gt;0,+$G22*AK22*8.34,$X22*AK22*8.34)))</f>
        <v/>
      </c>
      <c r="AM22" s="283"/>
      <c r="AN22" s="600"/>
      <c r="AO22" s="601"/>
      <c r="AP22" s="601"/>
      <c r="AQ22" s="602"/>
      <c r="AR22" s="44"/>
      <c r="AS22" s="44"/>
      <c r="BB22" s="22"/>
      <c r="BD22" s="22"/>
      <c r="BF22" s="22"/>
      <c r="BJ22" s="22"/>
      <c r="BL22" s="22"/>
      <c r="BN22" s="22"/>
      <c r="BO22" s="22"/>
    </row>
    <row r="23" spans="1:67" ht="10.5" customHeight="1">
      <c r="A23" s="347">
        <v>13</v>
      </c>
      <c r="B23" s="348" t="str">
        <f t="shared" si="0"/>
        <v>Sun</v>
      </c>
      <c r="C23" s="278"/>
      <c r="D23" s="284"/>
      <c r="E23" s="349"/>
      <c r="F23" s="350"/>
      <c r="G23" s="282"/>
      <c r="H23" s="343"/>
      <c r="I23" s="278"/>
      <c r="J23" s="253" t="str">
        <f ca="1" t="shared" si="3"/>
        <v/>
      </c>
      <c r="K23" s="278"/>
      <c r="L23" s="253" t="str">
        <f ca="1" t="shared" si="3"/>
        <v/>
      </c>
      <c r="M23" s="278"/>
      <c r="N23" s="253" t="str">
        <f aca="true" t="shared" si="71" ref="N23">IF(CELL("type",M23)="L","",IF(M23*($G23+$X23)=0,"",IF($G23&gt;0,+$G23*M23*8.34,$X23*M23*8.34)))</f>
        <v/>
      </c>
      <c r="O23" s="278"/>
      <c r="P23" s="255" t="str">
        <f aca="true" t="shared" si="72" ref="P23">IF(CELL("type",O23)="L","",IF(O23*($G23+$X23)=0,"",IF($G23&gt;0,+$G23*O23*8.34,$X23*O23*8.34)))</f>
        <v/>
      </c>
      <c r="Q23" s="282"/>
      <c r="R23" s="278"/>
      <c r="S23" s="342" t="str">
        <f t="shared" si="1"/>
        <v/>
      </c>
      <c r="T23" s="343"/>
      <c r="U23" s="344"/>
      <c r="V23" s="283"/>
      <c r="W23" s="352">
        <f t="shared" si="2"/>
        <v>13</v>
      </c>
      <c r="X23" s="285"/>
      <c r="Y23" s="278"/>
      <c r="Z23" s="278"/>
      <c r="AA23" s="299" t="str">
        <f aca="true" t="shared" si="73" ref="AA23">IF(CELL("type",Z23)="L","",IF(Z23*($G23+$X23)=0,"",IF($G23&gt;0,+$G23*Z23*8.34,$X23*Z23*8.34)))</f>
        <v/>
      </c>
      <c r="AB23" s="278"/>
      <c r="AC23" s="289" t="str">
        <f aca="true" t="shared" si="74" ref="AC23">IF(CELL("type",AB23)="L","",IF(AB23*($G23+$X23)=0,"",IF($G23&gt;0,+$G23*AB23*8.34,$X23*AB23*8.34)))</f>
        <v/>
      </c>
      <c r="AD23" s="285"/>
      <c r="AE23" s="278"/>
      <c r="AF23" s="278"/>
      <c r="AG23" s="278" t="str">
        <f ca="1" t="shared" si="8"/>
        <v/>
      </c>
      <c r="AH23" s="278"/>
      <c r="AI23" s="278"/>
      <c r="AJ23" s="262" t="str">
        <f aca="true" t="shared" si="75" ref="AJ23">IF(CELL("type",AI23)="L","",IF(AI23*($G23+$X23)=0,"",IF($G23&gt;0,+$G23*AI23*8.34,$X23*AI23*8.34)))</f>
        <v/>
      </c>
      <c r="AK23" s="278"/>
      <c r="AL23" s="262" t="str">
        <f aca="true" t="shared" si="76" ref="AL23">IF(CELL("type",AK23)="L","",IF(AK23*($G23+$X23)=0,"",IF($G23&gt;0,+$G23*AK23*8.34,$X23*AK23*8.34)))</f>
        <v/>
      </c>
      <c r="AM23" s="283"/>
      <c r="AN23" s="600"/>
      <c r="AO23" s="601"/>
      <c r="AP23" s="601"/>
      <c r="AQ23" s="602"/>
      <c r="AR23" s="44"/>
      <c r="AS23" s="44"/>
      <c r="BB23" s="22"/>
      <c r="BD23" s="22"/>
      <c r="BF23" s="22"/>
      <c r="BJ23" s="22"/>
      <c r="BL23" s="22"/>
      <c r="BN23" s="22"/>
      <c r="BO23" s="22"/>
    </row>
    <row r="24" spans="1:67" ht="10.5" customHeight="1">
      <c r="A24" s="347">
        <v>14</v>
      </c>
      <c r="B24" s="348" t="str">
        <f t="shared" si="0"/>
        <v>Mon</v>
      </c>
      <c r="C24" s="278"/>
      <c r="D24" s="284"/>
      <c r="E24" s="349"/>
      <c r="F24" s="350"/>
      <c r="G24" s="282"/>
      <c r="H24" s="343"/>
      <c r="I24" s="278"/>
      <c r="J24" s="253" t="str">
        <f ca="1" t="shared" si="3"/>
        <v/>
      </c>
      <c r="K24" s="278"/>
      <c r="L24" s="253" t="str">
        <f ca="1" t="shared" si="3"/>
        <v/>
      </c>
      <c r="M24" s="278"/>
      <c r="N24" s="253" t="str">
        <f aca="true" t="shared" si="77" ref="N24">IF(CELL("type",M24)="L","",IF(M24*($G24+$X24)=0,"",IF($G24&gt;0,+$G24*M24*8.34,$X24*M24*8.34)))</f>
        <v/>
      </c>
      <c r="O24" s="278"/>
      <c r="P24" s="255" t="str">
        <f aca="true" t="shared" si="78" ref="P24">IF(CELL("type",O24)="L","",IF(O24*($G24+$X24)=0,"",IF($G24&gt;0,+$G24*O24*8.34,$X24*O24*8.34)))</f>
        <v/>
      </c>
      <c r="Q24" s="282"/>
      <c r="R24" s="278"/>
      <c r="S24" s="342" t="str">
        <f t="shared" si="1"/>
        <v/>
      </c>
      <c r="T24" s="343"/>
      <c r="U24" s="344"/>
      <c r="V24" s="283"/>
      <c r="W24" s="352">
        <f t="shared" si="2"/>
        <v>14</v>
      </c>
      <c r="X24" s="285"/>
      <c r="Y24" s="278"/>
      <c r="Z24" s="278"/>
      <c r="AA24" s="299" t="str">
        <f aca="true" t="shared" si="79" ref="AA24">IF(CELL("type",Z24)="L","",IF(Z24*($G24+$X24)=0,"",IF($G24&gt;0,+$G24*Z24*8.34,$X24*Z24*8.34)))</f>
        <v/>
      </c>
      <c r="AB24" s="278"/>
      <c r="AC24" s="289" t="str">
        <f aca="true" t="shared" si="80" ref="AC24">IF(CELL("type",AB24)="L","",IF(AB24*($G24+$X24)=0,"",IF($G24&gt;0,+$G24*AB24*8.34,$X24*AB24*8.34)))</f>
        <v/>
      </c>
      <c r="AD24" s="285"/>
      <c r="AE24" s="278"/>
      <c r="AF24" s="278"/>
      <c r="AG24" s="278" t="str">
        <f ca="1" t="shared" si="8"/>
        <v/>
      </c>
      <c r="AH24" s="278"/>
      <c r="AI24" s="278"/>
      <c r="AJ24" s="262" t="str">
        <f aca="true" t="shared" si="81" ref="AJ24">IF(CELL("type",AI24)="L","",IF(AI24*($G24+$X24)=0,"",IF($G24&gt;0,+$G24*AI24*8.34,$X24*AI24*8.34)))</f>
        <v/>
      </c>
      <c r="AK24" s="278"/>
      <c r="AL24" s="262" t="str">
        <f aca="true" t="shared" si="82" ref="AL24">IF(CELL("type",AK24)="L","",IF(AK24*($G24+$X24)=0,"",IF($G24&gt;0,+$G24*AK24*8.34,$X24*AK24*8.34)))</f>
        <v/>
      </c>
      <c r="AM24" s="283"/>
      <c r="AN24" s="600"/>
      <c r="AO24" s="601"/>
      <c r="AP24" s="601"/>
      <c r="AQ24" s="602"/>
      <c r="AR24" s="44"/>
      <c r="AS24" s="44"/>
      <c r="BB24" s="22"/>
      <c r="BD24" s="22"/>
      <c r="BF24" s="22"/>
      <c r="BJ24" s="22"/>
      <c r="BL24" s="22"/>
      <c r="BN24" s="22"/>
      <c r="BO24" s="22"/>
    </row>
    <row r="25" spans="1:67" ht="11.25" customHeight="1">
      <c r="A25" s="353">
        <v>15</v>
      </c>
      <c r="B25" s="348" t="str">
        <f t="shared" si="0"/>
        <v>Tue</v>
      </c>
      <c r="C25" s="287"/>
      <c r="D25" s="288"/>
      <c r="E25" s="349"/>
      <c r="F25" s="354"/>
      <c r="G25" s="282"/>
      <c r="H25" s="343"/>
      <c r="I25" s="278"/>
      <c r="J25" s="253" t="str">
        <f ca="1" t="shared" si="3"/>
        <v/>
      </c>
      <c r="K25" s="278"/>
      <c r="L25" s="253" t="str">
        <f ca="1" t="shared" si="3"/>
        <v/>
      </c>
      <c r="M25" s="278"/>
      <c r="N25" s="253" t="str">
        <f aca="true" t="shared" si="83" ref="N25">IF(CELL("type",M25)="L","",IF(M25*($G25+$X25)=0,"",IF($G25&gt;0,+$G25*M25*8.34,$X25*M25*8.34)))</f>
        <v/>
      </c>
      <c r="O25" s="278"/>
      <c r="P25" s="255" t="str">
        <f aca="true" t="shared" si="84" ref="P25">IF(CELL("type",O25)="L","",IF(O25*($G25+$X25)=0,"",IF($G25&gt;0,+$G25*O25*8.34,$X25*O25*8.34)))</f>
        <v/>
      </c>
      <c r="Q25" s="282"/>
      <c r="R25" s="278"/>
      <c r="S25" s="342" t="str">
        <f t="shared" si="1"/>
        <v/>
      </c>
      <c r="T25" s="343"/>
      <c r="U25" s="344"/>
      <c r="V25" s="283"/>
      <c r="W25" s="352">
        <f t="shared" si="2"/>
        <v>15</v>
      </c>
      <c r="X25" s="285"/>
      <c r="Y25" s="278"/>
      <c r="Z25" s="278"/>
      <c r="AA25" s="299" t="str">
        <f aca="true" t="shared" si="85" ref="AA25">IF(CELL("type",Z25)="L","",IF(Z25*($G25+$X25)=0,"",IF($G25&gt;0,+$G25*Z25*8.34,$X25*Z25*8.34)))</f>
        <v/>
      </c>
      <c r="AB25" s="278"/>
      <c r="AC25" s="289" t="str">
        <f aca="true" t="shared" si="86" ref="AC25">IF(CELL("type",AB25)="L","",IF(AB25*($G25+$X25)=0,"",IF($G25&gt;0,+$G25*AB25*8.34,$X25*AB25*8.34)))</f>
        <v/>
      </c>
      <c r="AD25" s="285"/>
      <c r="AE25" s="278"/>
      <c r="AF25" s="278"/>
      <c r="AG25" s="278" t="str">
        <f ca="1" t="shared" si="8"/>
        <v/>
      </c>
      <c r="AH25" s="278"/>
      <c r="AI25" s="278"/>
      <c r="AJ25" s="262" t="str">
        <f aca="true" t="shared" si="87" ref="AJ25">IF(CELL("type",AI25)="L","",IF(AI25*($G25+$X25)=0,"",IF($G25&gt;0,+$G25*AI25*8.34,$X25*AI25*8.34)))</f>
        <v/>
      </c>
      <c r="AK25" s="278"/>
      <c r="AL25" s="262" t="str">
        <f aca="true" t="shared" si="88" ref="AL25">IF(CELL("type",AK25)="L","",IF(AK25*($G25+$X25)=0,"",IF($G25&gt;0,+$G25*AK25*8.34,$X25*AK25*8.34)))</f>
        <v/>
      </c>
      <c r="AM25" s="283"/>
      <c r="AN25" s="600"/>
      <c r="AO25" s="601"/>
      <c r="AP25" s="601"/>
      <c r="AQ25" s="602"/>
      <c r="AR25" s="44"/>
      <c r="AS25" s="44"/>
      <c r="BB25" s="22"/>
      <c r="BD25" s="22"/>
      <c r="BF25" s="22"/>
      <c r="BJ25" s="22"/>
      <c r="BL25" s="22"/>
      <c r="BN25" s="22"/>
      <c r="BO25" s="22"/>
    </row>
    <row r="26" spans="1:67" ht="10.5" customHeight="1">
      <c r="A26" s="347">
        <v>16</v>
      </c>
      <c r="B26" s="348" t="str">
        <f t="shared" si="0"/>
        <v>Wed</v>
      </c>
      <c r="C26" s="278"/>
      <c r="D26" s="283"/>
      <c r="E26" s="339"/>
      <c r="F26" s="340"/>
      <c r="G26" s="282"/>
      <c r="H26" s="343"/>
      <c r="I26" s="278"/>
      <c r="J26" s="253" t="str">
        <f ca="1" t="shared" si="3"/>
        <v/>
      </c>
      <c r="K26" s="278"/>
      <c r="L26" s="253" t="str">
        <f ca="1" t="shared" si="3"/>
        <v/>
      </c>
      <c r="M26" s="278"/>
      <c r="N26" s="253" t="str">
        <f aca="true" t="shared" si="89" ref="N26">IF(CELL("type",M26)="L","",IF(M26*($G26+$X26)=0,"",IF($G26&gt;0,+$G26*M26*8.34,$X26*M26*8.34)))</f>
        <v/>
      </c>
      <c r="O26" s="278"/>
      <c r="P26" s="255" t="str">
        <f aca="true" t="shared" si="90" ref="P26">IF(CELL("type",O26)="L","",IF(O26*($G26+$X26)=0,"",IF($G26&gt;0,+$G26*O26*8.34,$X26*O26*8.34)))</f>
        <v/>
      </c>
      <c r="Q26" s="282"/>
      <c r="R26" s="278"/>
      <c r="S26" s="342" t="str">
        <f t="shared" si="1"/>
        <v/>
      </c>
      <c r="T26" s="343"/>
      <c r="U26" s="344"/>
      <c r="V26" s="283"/>
      <c r="W26" s="352">
        <f t="shared" si="2"/>
        <v>16</v>
      </c>
      <c r="X26" s="285"/>
      <c r="Y26" s="278"/>
      <c r="Z26" s="278"/>
      <c r="AA26" s="299" t="str">
        <f aca="true" t="shared" si="91" ref="AA26">IF(CELL("type",Z26)="L","",IF(Z26*($G26+$X26)=0,"",IF($G26&gt;0,+$G26*Z26*8.34,$X26*Z26*8.34)))</f>
        <v/>
      </c>
      <c r="AB26" s="278"/>
      <c r="AC26" s="289" t="str">
        <f aca="true" t="shared" si="92" ref="AC26">IF(CELL("type",AB26)="L","",IF(AB26*($G26+$X26)=0,"",IF($G26&gt;0,+$G26*AB26*8.34,$X26*AB26*8.34)))</f>
        <v/>
      </c>
      <c r="AD26" s="285"/>
      <c r="AE26" s="278"/>
      <c r="AF26" s="278"/>
      <c r="AG26" s="278" t="str">
        <f ca="1" t="shared" si="8"/>
        <v/>
      </c>
      <c r="AH26" s="278"/>
      <c r="AI26" s="278"/>
      <c r="AJ26" s="262" t="str">
        <f aca="true" t="shared" si="93" ref="AJ26">IF(CELL("type",AI26)="L","",IF(AI26*($G26+$X26)=0,"",IF($G26&gt;0,+$G26*AI26*8.34,$X26*AI26*8.34)))</f>
        <v/>
      </c>
      <c r="AK26" s="278"/>
      <c r="AL26" s="262" t="str">
        <f aca="true" t="shared" si="94" ref="AL26">IF(CELL("type",AK26)="L","",IF(AK26*($G26+$X26)=0,"",IF($G26&gt;0,+$G26*AK26*8.34,$X26*AK26*8.34)))</f>
        <v/>
      </c>
      <c r="AM26" s="283"/>
      <c r="AN26" s="600"/>
      <c r="AO26" s="601"/>
      <c r="AP26" s="601"/>
      <c r="AQ26" s="602"/>
      <c r="AR26" s="44"/>
      <c r="AS26" s="44"/>
      <c r="BB26" s="22"/>
      <c r="BD26" s="22"/>
      <c r="BF26" s="22"/>
      <c r="BJ26" s="22"/>
      <c r="BL26" s="22"/>
      <c r="BN26" s="22"/>
      <c r="BO26" s="22"/>
    </row>
    <row r="27" spans="1:67" ht="10.5" customHeight="1">
      <c r="A27" s="347">
        <v>17</v>
      </c>
      <c r="B27" s="348" t="str">
        <f t="shared" si="0"/>
        <v>Thu</v>
      </c>
      <c r="C27" s="278"/>
      <c r="D27" s="284"/>
      <c r="E27" s="349"/>
      <c r="F27" s="350"/>
      <c r="G27" s="282"/>
      <c r="H27" s="343"/>
      <c r="I27" s="278"/>
      <c r="J27" s="253" t="str">
        <f ca="1" t="shared" si="3"/>
        <v/>
      </c>
      <c r="K27" s="278"/>
      <c r="L27" s="253" t="str">
        <f ca="1" t="shared" si="3"/>
        <v/>
      </c>
      <c r="M27" s="278"/>
      <c r="N27" s="253" t="str">
        <f aca="true" t="shared" si="95" ref="N27">IF(CELL("type",M27)="L","",IF(M27*($G27+$X27)=0,"",IF($G27&gt;0,+$G27*M27*8.34,$X27*M27*8.34)))</f>
        <v/>
      </c>
      <c r="O27" s="278"/>
      <c r="P27" s="255" t="str">
        <f aca="true" t="shared" si="96" ref="P27">IF(CELL("type",O27)="L","",IF(O27*($G27+$X27)=0,"",IF($G27&gt;0,+$G27*O27*8.34,$X27*O27*8.34)))</f>
        <v/>
      </c>
      <c r="Q27" s="282"/>
      <c r="R27" s="278"/>
      <c r="S27" s="342" t="str">
        <f t="shared" si="1"/>
        <v/>
      </c>
      <c r="T27" s="343"/>
      <c r="U27" s="344"/>
      <c r="V27" s="283"/>
      <c r="W27" s="352">
        <f t="shared" si="2"/>
        <v>17</v>
      </c>
      <c r="X27" s="285"/>
      <c r="Y27" s="278"/>
      <c r="Z27" s="278"/>
      <c r="AA27" s="299" t="str">
        <f aca="true" t="shared" si="97" ref="AA27">IF(CELL("type",Z27)="L","",IF(Z27*($G27+$X27)=0,"",IF($G27&gt;0,+$G27*Z27*8.34,$X27*Z27*8.34)))</f>
        <v/>
      </c>
      <c r="AB27" s="278"/>
      <c r="AC27" s="289" t="str">
        <f aca="true" t="shared" si="98" ref="AC27">IF(CELL("type",AB27)="L","",IF(AB27*($G27+$X27)=0,"",IF($G27&gt;0,+$G27*AB27*8.34,$X27*AB27*8.34)))</f>
        <v/>
      </c>
      <c r="AD27" s="285"/>
      <c r="AE27" s="278"/>
      <c r="AF27" s="278"/>
      <c r="AG27" s="278" t="str">
        <f ca="1" t="shared" si="8"/>
        <v/>
      </c>
      <c r="AH27" s="278"/>
      <c r="AI27" s="278"/>
      <c r="AJ27" s="262" t="str">
        <f aca="true" t="shared" si="99" ref="AJ27">IF(CELL("type",AI27)="L","",IF(AI27*($G27+$X27)=0,"",IF($G27&gt;0,+$G27*AI27*8.34,$X27*AI27*8.34)))</f>
        <v/>
      </c>
      <c r="AK27" s="278"/>
      <c r="AL27" s="262" t="str">
        <f aca="true" t="shared" si="100" ref="AL27">IF(CELL("type",AK27)="L","",IF(AK27*($G27+$X27)=0,"",IF($G27&gt;0,+$G27*AK27*8.34,$X27*AK27*8.34)))</f>
        <v/>
      </c>
      <c r="AM27" s="283"/>
      <c r="AN27" s="600"/>
      <c r="AO27" s="601"/>
      <c r="AP27" s="601"/>
      <c r="AQ27" s="602"/>
      <c r="AR27" s="44"/>
      <c r="AS27" s="44"/>
      <c r="BB27" s="22"/>
      <c r="BD27" s="22"/>
      <c r="BF27" s="22"/>
      <c r="BJ27" s="22"/>
      <c r="BL27" s="22"/>
      <c r="BN27" s="22"/>
      <c r="BO27" s="22"/>
    </row>
    <row r="28" spans="1:67" ht="10.5" customHeight="1">
      <c r="A28" s="347">
        <v>18</v>
      </c>
      <c r="B28" s="348" t="str">
        <f t="shared" si="0"/>
        <v>Fri</v>
      </c>
      <c r="C28" s="278"/>
      <c r="D28" s="284"/>
      <c r="E28" s="349"/>
      <c r="F28" s="350"/>
      <c r="G28" s="282"/>
      <c r="H28" s="343"/>
      <c r="I28" s="278"/>
      <c r="J28" s="253" t="str">
        <f ca="1" t="shared" si="3"/>
        <v/>
      </c>
      <c r="K28" s="278"/>
      <c r="L28" s="253" t="str">
        <f ca="1" t="shared" si="3"/>
        <v/>
      </c>
      <c r="M28" s="278"/>
      <c r="N28" s="253" t="str">
        <f aca="true" t="shared" si="101" ref="N28">IF(CELL("type",M28)="L","",IF(M28*($G28+$X28)=0,"",IF($G28&gt;0,+$G28*M28*8.34,$X28*M28*8.34)))</f>
        <v/>
      </c>
      <c r="O28" s="278"/>
      <c r="P28" s="255" t="str">
        <f aca="true" t="shared" si="102" ref="P28">IF(CELL("type",O28)="L","",IF(O28*($G28+$X28)=0,"",IF($G28&gt;0,+$G28*O28*8.34,$X28*O28*8.34)))</f>
        <v/>
      </c>
      <c r="Q28" s="282"/>
      <c r="R28" s="278"/>
      <c r="S28" s="342" t="str">
        <f t="shared" si="1"/>
        <v/>
      </c>
      <c r="T28" s="343"/>
      <c r="U28" s="344"/>
      <c r="V28" s="283"/>
      <c r="W28" s="352">
        <f t="shared" si="2"/>
        <v>18</v>
      </c>
      <c r="X28" s="285"/>
      <c r="Y28" s="278"/>
      <c r="Z28" s="278"/>
      <c r="AA28" s="299" t="str">
        <f aca="true" t="shared" si="103" ref="AA28">IF(CELL("type",Z28)="L","",IF(Z28*($G28+$X28)=0,"",IF($G28&gt;0,+$G28*Z28*8.34,$X28*Z28*8.34)))</f>
        <v/>
      </c>
      <c r="AB28" s="278"/>
      <c r="AC28" s="289" t="str">
        <f aca="true" t="shared" si="104" ref="AC28">IF(CELL("type",AB28)="L","",IF(AB28*($G28+$X28)=0,"",IF($G28&gt;0,+$G28*AB28*8.34,$X28*AB28*8.34)))</f>
        <v/>
      </c>
      <c r="AD28" s="285"/>
      <c r="AE28" s="278"/>
      <c r="AF28" s="278"/>
      <c r="AG28" s="278" t="str">
        <f ca="1" t="shared" si="8"/>
        <v/>
      </c>
      <c r="AH28" s="278"/>
      <c r="AI28" s="278"/>
      <c r="AJ28" s="262" t="str">
        <f aca="true" t="shared" si="105" ref="AJ28">IF(CELL("type",AI28)="L","",IF(AI28*($G28+$X28)=0,"",IF($G28&gt;0,+$G28*AI28*8.34,$X28*AI28*8.34)))</f>
        <v/>
      </c>
      <c r="AK28" s="278"/>
      <c r="AL28" s="262" t="str">
        <f aca="true" t="shared" si="106" ref="AL28">IF(CELL("type",AK28)="L","",IF(AK28*($G28+$X28)=0,"",IF($G28&gt;0,+$G28*AK28*8.34,$X28*AK28*8.34)))</f>
        <v/>
      </c>
      <c r="AM28" s="283"/>
      <c r="AN28" s="600"/>
      <c r="AO28" s="601"/>
      <c r="AP28" s="601"/>
      <c r="AQ28" s="602"/>
      <c r="AR28" s="44"/>
      <c r="AS28" s="44"/>
      <c r="BB28" s="22"/>
      <c r="BD28" s="22"/>
      <c r="BF28" s="22"/>
      <c r="BJ28" s="22"/>
      <c r="BL28" s="22"/>
      <c r="BN28" s="22"/>
      <c r="BO28" s="22"/>
    </row>
    <row r="29" spans="1:67" ht="10.5" customHeight="1">
      <c r="A29" s="347">
        <v>19</v>
      </c>
      <c r="B29" s="348" t="str">
        <f t="shared" si="0"/>
        <v>Sat</v>
      </c>
      <c r="C29" s="278"/>
      <c r="D29" s="284"/>
      <c r="E29" s="349"/>
      <c r="F29" s="350"/>
      <c r="G29" s="282"/>
      <c r="H29" s="343"/>
      <c r="I29" s="278"/>
      <c r="J29" s="253" t="str">
        <f ca="1" t="shared" si="3"/>
        <v/>
      </c>
      <c r="K29" s="278"/>
      <c r="L29" s="253" t="str">
        <f ca="1" t="shared" si="3"/>
        <v/>
      </c>
      <c r="M29" s="278"/>
      <c r="N29" s="253" t="str">
        <f aca="true" t="shared" si="107" ref="N29">IF(CELL("type",M29)="L","",IF(M29*($G29+$X29)=0,"",IF($G29&gt;0,+$G29*M29*8.34,$X29*M29*8.34)))</f>
        <v/>
      </c>
      <c r="O29" s="278"/>
      <c r="P29" s="255" t="str">
        <f aca="true" t="shared" si="108" ref="P29">IF(CELL("type",O29)="L","",IF(O29*($G29+$X29)=0,"",IF($G29&gt;0,+$G29*O29*8.34,$X29*O29*8.34)))</f>
        <v/>
      </c>
      <c r="Q29" s="282"/>
      <c r="R29" s="278"/>
      <c r="S29" s="342" t="str">
        <f t="shared" si="1"/>
        <v/>
      </c>
      <c r="T29" s="343"/>
      <c r="U29" s="344"/>
      <c r="V29" s="283"/>
      <c r="W29" s="352">
        <f t="shared" si="2"/>
        <v>19</v>
      </c>
      <c r="X29" s="285"/>
      <c r="Y29" s="278"/>
      <c r="Z29" s="278"/>
      <c r="AA29" s="299" t="str">
        <f aca="true" t="shared" si="109" ref="AA29">IF(CELL("type",Z29)="L","",IF(Z29*($G29+$X29)=0,"",IF($G29&gt;0,+$G29*Z29*8.34,$X29*Z29*8.34)))</f>
        <v/>
      </c>
      <c r="AB29" s="278"/>
      <c r="AC29" s="289" t="str">
        <f aca="true" t="shared" si="110" ref="AC29">IF(CELL("type",AB29)="L","",IF(AB29*($G29+$X29)=0,"",IF($G29&gt;0,+$G29*AB29*8.34,$X29*AB29*8.34)))</f>
        <v/>
      </c>
      <c r="AD29" s="285"/>
      <c r="AE29" s="278"/>
      <c r="AF29" s="278"/>
      <c r="AG29" s="278" t="str">
        <f ca="1" t="shared" si="8"/>
        <v/>
      </c>
      <c r="AH29" s="278"/>
      <c r="AI29" s="278"/>
      <c r="AJ29" s="262" t="str">
        <f aca="true" t="shared" si="111" ref="AJ29">IF(CELL("type",AI29)="L","",IF(AI29*($G29+$X29)=0,"",IF($G29&gt;0,+$G29*AI29*8.34,$X29*AI29*8.34)))</f>
        <v/>
      </c>
      <c r="AK29" s="278"/>
      <c r="AL29" s="262" t="str">
        <f aca="true" t="shared" si="112" ref="AL29">IF(CELL("type",AK29)="L","",IF(AK29*($G29+$X29)=0,"",IF($G29&gt;0,+$G29*AK29*8.34,$X29*AK29*8.34)))</f>
        <v/>
      </c>
      <c r="AM29" s="283"/>
      <c r="AN29" s="600"/>
      <c r="AO29" s="601"/>
      <c r="AP29" s="601"/>
      <c r="AQ29" s="602"/>
      <c r="AR29" s="44"/>
      <c r="AS29" s="44"/>
      <c r="BB29" s="22"/>
      <c r="BD29" s="22"/>
      <c r="BF29" s="22"/>
      <c r="BJ29" s="22"/>
      <c r="BL29" s="22"/>
      <c r="BN29" s="22"/>
      <c r="BO29" s="22"/>
    </row>
    <row r="30" spans="1:67" ht="10.5" customHeight="1">
      <c r="A30" s="347">
        <v>20</v>
      </c>
      <c r="B30" s="348" t="str">
        <f t="shared" si="0"/>
        <v>Sun</v>
      </c>
      <c r="C30" s="278"/>
      <c r="D30" s="288"/>
      <c r="E30" s="356"/>
      <c r="F30" s="357"/>
      <c r="G30" s="282"/>
      <c r="H30" s="343"/>
      <c r="I30" s="278"/>
      <c r="J30" s="253" t="str">
        <f ca="1" t="shared" si="3"/>
        <v/>
      </c>
      <c r="K30" s="278"/>
      <c r="L30" s="253" t="str">
        <f ca="1" t="shared" si="3"/>
        <v/>
      </c>
      <c r="M30" s="278"/>
      <c r="N30" s="253" t="str">
        <f aca="true" t="shared" si="113" ref="N30">IF(CELL("type",M30)="L","",IF(M30*($G30+$X30)=0,"",IF($G30&gt;0,+$G30*M30*8.34,$X30*M30*8.34)))</f>
        <v/>
      </c>
      <c r="O30" s="278"/>
      <c r="P30" s="255" t="str">
        <f aca="true" t="shared" si="114" ref="P30">IF(CELL("type",O30)="L","",IF(O30*($G30+$X30)=0,"",IF($G30&gt;0,+$G30*O30*8.34,$X30*O30*8.34)))</f>
        <v/>
      </c>
      <c r="Q30" s="282"/>
      <c r="R30" s="278"/>
      <c r="S30" s="342" t="str">
        <f t="shared" si="1"/>
        <v/>
      </c>
      <c r="T30" s="343"/>
      <c r="U30" s="344"/>
      <c r="V30" s="283"/>
      <c r="W30" s="352">
        <f t="shared" si="2"/>
        <v>20</v>
      </c>
      <c r="X30" s="285"/>
      <c r="Y30" s="278"/>
      <c r="Z30" s="278"/>
      <c r="AA30" s="299" t="str">
        <f aca="true" t="shared" si="115" ref="AA30">IF(CELL("type",Z30)="L","",IF(Z30*($G30+$X30)=0,"",IF($G30&gt;0,+$G30*Z30*8.34,$X30*Z30*8.34)))</f>
        <v/>
      </c>
      <c r="AB30" s="278"/>
      <c r="AC30" s="289" t="str">
        <f aca="true" t="shared" si="116" ref="AC30">IF(CELL("type",AB30)="L","",IF(AB30*($G30+$X30)=0,"",IF($G30&gt;0,+$G30*AB30*8.34,$X30*AB30*8.34)))</f>
        <v/>
      </c>
      <c r="AD30" s="285"/>
      <c r="AE30" s="278"/>
      <c r="AF30" s="278"/>
      <c r="AG30" s="278" t="str">
        <f ca="1" t="shared" si="8"/>
        <v/>
      </c>
      <c r="AH30" s="278"/>
      <c r="AI30" s="278"/>
      <c r="AJ30" s="262" t="str">
        <f aca="true" t="shared" si="117" ref="AJ30">IF(CELL("type",AI30)="L","",IF(AI30*($G30+$X30)=0,"",IF($G30&gt;0,+$G30*AI30*8.34,$X30*AI30*8.34)))</f>
        <v/>
      </c>
      <c r="AK30" s="278"/>
      <c r="AL30" s="262" t="str">
        <f aca="true" t="shared" si="118" ref="AL30">IF(CELL("type",AK30)="L","",IF(AK30*($G30+$X30)=0,"",IF($G30&gt;0,+$G30*AK30*8.34,$X30*AK30*8.34)))</f>
        <v/>
      </c>
      <c r="AM30" s="283"/>
      <c r="AN30" s="600"/>
      <c r="AO30" s="601"/>
      <c r="AP30" s="601"/>
      <c r="AQ30" s="602"/>
      <c r="AR30" s="44"/>
      <c r="AS30" s="44"/>
      <c r="BB30" s="22"/>
      <c r="BD30" s="22"/>
      <c r="BF30" s="22"/>
      <c r="BJ30" s="22"/>
      <c r="BL30" s="22"/>
      <c r="BN30" s="22"/>
      <c r="BO30" s="22"/>
    </row>
    <row r="31" spans="1:67" ht="10.5" customHeight="1">
      <c r="A31" s="347">
        <v>21</v>
      </c>
      <c r="B31" s="348" t="str">
        <f t="shared" si="0"/>
        <v>Mon</v>
      </c>
      <c r="C31" s="266"/>
      <c r="D31" s="283"/>
      <c r="E31" s="349"/>
      <c r="F31" s="354"/>
      <c r="G31" s="282"/>
      <c r="H31" s="343"/>
      <c r="I31" s="278"/>
      <c r="J31" s="253" t="str">
        <f ca="1" t="shared" si="3"/>
        <v/>
      </c>
      <c r="K31" s="278"/>
      <c r="L31" s="253" t="str">
        <f ca="1" t="shared" si="3"/>
        <v/>
      </c>
      <c r="M31" s="278"/>
      <c r="N31" s="253" t="str">
        <f aca="true" t="shared" si="119" ref="N31">IF(CELL("type",M31)="L","",IF(M31*($G31+$X31)=0,"",IF($G31&gt;0,+$G31*M31*8.34,$X31*M31*8.34)))</f>
        <v/>
      </c>
      <c r="O31" s="278"/>
      <c r="P31" s="255" t="str">
        <f aca="true" t="shared" si="120" ref="P31">IF(CELL("type",O31)="L","",IF(O31*($G31+$X31)=0,"",IF($G31&gt;0,+$G31*O31*8.34,$X31*O31*8.34)))</f>
        <v/>
      </c>
      <c r="Q31" s="282"/>
      <c r="R31" s="278"/>
      <c r="S31" s="342" t="str">
        <f t="shared" si="1"/>
        <v/>
      </c>
      <c r="T31" s="343"/>
      <c r="U31" s="344"/>
      <c r="V31" s="283"/>
      <c r="W31" s="352">
        <f t="shared" si="2"/>
        <v>21</v>
      </c>
      <c r="X31" s="285"/>
      <c r="Y31" s="278"/>
      <c r="Z31" s="278"/>
      <c r="AA31" s="299" t="str">
        <f aca="true" t="shared" si="121" ref="AA31">IF(CELL("type",Z31)="L","",IF(Z31*($G31+$X31)=0,"",IF($G31&gt;0,+$G31*Z31*8.34,$X31*Z31*8.34)))</f>
        <v/>
      </c>
      <c r="AB31" s="278"/>
      <c r="AC31" s="289" t="str">
        <f aca="true" t="shared" si="122" ref="AC31">IF(CELL("type",AB31)="L","",IF(AB31*($G31+$X31)=0,"",IF($G31&gt;0,+$G31*AB31*8.34,$X31*AB31*8.34)))</f>
        <v/>
      </c>
      <c r="AD31" s="285"/>
      <c r="AE31" s="278"/>
      <c r="AF31" s="278"/>
      <c r="AG31" s="278" t="str">
        <f ca="1" t="shared" si="8"/>
        <v/>
      </c>
      <c r="AH31" s="278"/>
      <c r="AI31" s="278"/>
      <c r="AJ31" s="262" t="str">
        <f aca="true" t="shared" si="123" ref="AJ31">IF(CELL("type",AI31)="L","",IF(AI31*($G31+$X31)=0,"",IF($G31&gt;0,+$G31*AI31*8.34,$X31*AI31*8.34)))</f>
        <v/>
      </c>
      <c r="AK31" s="278"/>
      <c r="AL31" s="262" t="str">
        <f aca="true" t="shared" si="124" ref="AL31">IF(CELL("type",AK31)="L","",IF(AK31*($G31+$X31)=0,"",IF($G31&gt;0,+$G31*AK31*8.34,$X31*AK31*8.34)))</f>
        <v/>
      </c>
      <c r="AM31" s="283"/>
      <c r="AN31" s="600"/>
      <c r="AO31" s="601"/>
      <c r="AP31" s="601"/>
      <c r="AQ31" s="602"/>
      <c r="AR31" s="44"/>
      <c r="AS31" s="44"/>
      <c r="BB31" s="22"/>
      <c r="BD31" s="22"/>
      <c r="BF31" s="22"/>
      <c r="BJ31" s="22"/>
      <c r="BL31" s="22"/>
      <c r="BN31" s="22"/>
      <c r="BO31" s="22"/>
    </row>
    <row r="32" spans="1:67" ht="10.5" customHeight="1">
      <c r="A32" s="347">
        <v>22</v>
      </c>
      <c r="B32" s="348" t="str">
        <f t="shared" si="0"/>
        <v>Tue</v>
      </c>
      <c r="C32" s="278"/>
      <c r="D32" s="284"/>
      <c r="E32" s="349"/>
      <c r="F32" s="350"/>
      <c r="G32" s="282"/>
      <c r="H32" s="343"/>
      <c r="I32" s="278"/>
      <c r="J32" s="253" t="str">
        <f ca="1" t="shared" si="3"/>
        <v/>
      </c>
      <c r="K32" s="278"/>
      <c r="L32" s="253" t="str">
        <f ca="1" t="shared" si="3"/>
        <v/>
      </c>
      <c r="M32" s="278"/>
      <c r="N32" s="253" t="str">
        <f aca="true" t="shared" si="125" ref="N32">IF(CELL("type",M32)="L","",IF(M32*($G32+$X32)=0,"",IF($G32&gt;0,+$G32*M32*8.34,$X32*M32*8.34)))</f>
        <v/>
      </c>
      <c r="O32" s="278"/>
      <c r="P32" s="255" t="str">
        <f aca="true" t="shared" si="126" ref="P32">IF(CELL("type",O32)="L","",IF(O32*($G32+$X32)=0,"",IF($G32&gt;0,+$G32*O32*8.34,$X32*O32*8.34)))</f>
        <v/>
      </c>
      <c r="Q32" s="282"/>
      <c r="R32" s="278"/>
      <c r="S32" s="342" t="str">
        <f t="shared" si="1"/>
        <v/>
      </c>
      <c r="T32" s="343"/>
      <c r="U32" s="344"/>
      <c r="V32" s="283"/>
      <c r="W32" s="352">
        <f t="shared" si="2"/>
        <v>22</v>
      </c>
      <c r="X32" s="285"/>
      <c r="Y32" s="278"/>
      <c r="Z32" s="278"/>
      <c r="AA32" s="299" t="str">
        <f aca="true" t="shared" si="127" ref="AA32">IF(CELL("type",Z32)="L","",IF(Z32*($G32+$X32)=0,"",IF($G32&gt;0,+$G32*Z32*8.34,$X32*Z32*8.34)))</f>
        <v/>
      </c>
      <c r="AB32" s="278"/>
      <c r="AC32" s="289" t="str">
        <f aca="true" t="shared" si="128" ref="AC32">IF(CELL("type",AB32)="L","",IF(AB32*($G32+$X32)=0,"",IF($G32&gt;0,+$G32*AB32*8.34,$X32*AB32*8.34)))</f>
        <v/>
      </c>
      <c r="AD32" s="285"/>
      <c r="AE32" s="278"/>
      <c r="AF32" s="278"/>
      <c r="AG32" s="278" t="str">
        <f ca="1" t="shared" si="8"/>
        <v/>
      </c>
      <c r="AH32" s="278"/>
      <c r="AI32" s="278"/>
      <c r="AJ32" s="262" t="str">
        <f aca="true" t="shared" si="129" ref="AJ32">IF(CELL("type",AI32)="L","",IF(AI32*($G32+$X32)=0,"",IF($G32&gt;0,+$G32*AI32*8.34,$X32*AI32*8.34)))</f>
        <v/>
      </c>
      <c r="AK32" s="278"/>
      <c r="AL32" s="262" t="str">
        <f aca="true" t="shared" si="130" ref="AL32">IF(CELL("type",AK32)="L","",IF(AK32*($G32+$X32)=0,"",IF($G32&gt;0,+$G32*AK32*8.34,$X32*AK32*8.34)))</f>
        <v/>
      </c>
      <c r="AM32" s="283"/>
      <c r="AN32" s="600"/>
      <c r="AO32" s="601"/>
      <c r="AP32" s="601"/>
      <c r="AQ32" s="602"/>
      <c r="AR32" s="44"/>
      <c r="AS32" s="44"/>
      <c r="BB32" s="22"/>
      <c r="BD32" s="22"/>
      <c r="BF32" s="22"/>
      <c r="BJ32" s="22"/>
      <c r="BL32" s="22"/>
      <c r="BN32" s="22"/>
      <c r="BO32" s="22"/>
    </row>
    <row r="33" spans="1:67" ht="10.5" customHeight="1">
      <c r="A33" s="347">
        <v>23</v>
      </c>
      <c r="B33" s="348" t="str">
        <f t="shared" si="0"/>
        <v>Wed</v>
      </c>
      <c r="C33" s="278"/>
      <c r="D33" s="284"/>
      <c r="E33" s="349"/>
      <c r="F33" s="350"/>
      <c r="G33" s="282"/>
      <c r="H33" s="343"/>
      <c r="I33" s="278"/>
      <c r="J33" s="253" t="str">
        <f ca="1" t="shared" si="3"/>
        <v/>
      </c>
      <c r="K33" s="278"/>
      <c r="L33" s="253" t="str">
        <f ca="1" t="shared" si="3"/>
        <v/>
      </c>
      <c r="M33" s="278"/>
      <c r="N33" s="253" t="str">
        <f aca="true" t="shared" si="131" ref="N33">IF(CELL("type",M33)="L","",IF(M33*($G33+$X33)=0,"",IF($G33&gt;0,+$G33*M33*8.34,$X33*M33*8.34)))</f>
        <v/>
      </c>
      <c r="O33" s="278"/>
      <c r="P33" s="255" t="str">
        <f aca="true" t="shared" si="132" ref="P33">IF(CELL("type",O33)="L","",IF(O33*($G33+$X33)=0,"",IF($G33&gt;0,+$G33*O33*8.34,$X33*O33*8.34)))</f>
        <v/>
      </c>
      <c r="Q33" s="282"/>
      <c r="R33" s="278"/>
      <c r="S33" s="342" t="str">
        <f t="shared" si="1"/>
        <v/>
      </c>
      <c r="T33" s="343"/>
      <c r="U33" s="344"/>
      <c r="V33" s="283"/>
      <c r="W33" s="352">
        <f t="shared" si="2"/>
        <v>23</v>
      </c>
      <c r="X33" s="285"/>
      <c r="Y33" s="278"/>
      <c r="Z33" s="278"/>
      <c r="AA33" s="299" t="str">
        <f aca="true" t="shared" si="133" ref="AA33">IF(CELL("type",Z33)="L","",IF(Z33*($G33+$X33)=0,"",IF($G33&gt;0,+$G33*Z33*8.34,$X33*Z33*8.34)))</f>
        <v/>
      </c>
      <c r="AB33" s="278"/>
      <c r="AC33" s="289" t="str">
        <f aca="true" t="shared" si="134" ref="AC33">IF(CELL("type",AB33)="L","",IF(AB33*($G33+$X33)=0,"",IF($G33&gt;0,+$G33*AB33*8.34,$X33*AB33*8.34)))</f>
        <v/>
      </c>
      <c r="AD33" s="285"/>
      <c r="AE33" s="278"/>
      <c r="AF33" s="278"/>
      <c r="AG33" s="278" t="str">
        <f ca="1" t="shared" si="8"/>
        <v/>
      </c>
      <c r="AH33" s="278"/>
      <c r="AI33" s="278"/>
      <c r="AJ33" s="262" t="str">
        <f aca="true" t="shared" si="135" ref="AJ33">IF(CELL("type",AI33)="L","",IF(AI33*($G33+$X33)=0,"",IF($G33&gt;0,+$G33*AI33*8.34,$X33*AI33*8.34)))</f>
        <v/>
      </c>
      <c r="AK33" s="278"/>
      <c r="AL33" s="262" t="str">
        <f aca="true" t="shared" si="136" ref="AL33">IF(CELL("type",AK33)="L","",IF(AK33*($G33+$X33)=0,"",IF($G33&gt;0,+$G33*AK33*8.34,$X33*AK33*8.34)))</f>
        <v/>
      </c>
      <c r="AM33" s="283"/>
      <c r="AN33" s="600"/>
      <c r="AO33" s="601"/>
      <c r="AP33" s="601"/>
      <c r="AQ33" s="602"/>
      <c r="AR33" s="44"/>
      <c r="AS33" s="44"/>
      <c r="BB33" s="22"/>
      <c r="BD33" s="22"/>
      <c r="BF33" s="22"/>
      <c r="BJ33" s="22"/>
      <c r="BL33" s="22"/>
      <c r="BN33" s="22"/>
      <c r="BO33" s="22"/>
    </row>
    <row r="34" spans="1:67" ht="10.5" customHeight="1">
      <c r="A34" s="347">
        <v>24</v>
      </c>
      <c r="B34" s="348" t="str">
        <f t="shared" si="0"/>
        <v>Thu</v>
      </c>
      <c r="C34" s="278"/>
      <c r="D34" s="284"/>
      <c r="E34" s="349"/>
      <c r="F34" s="350"/>
      <c r="G34" s="282"/>
      <c r="H34" s="343"/>
      <c r="I34" s="278"/>
      <c r="J34" s="253" t="str">
        <f ca="1" t="shared" si="3"/>
        <v/>
      </c>
      <c r="K34" s="278"/>
      <c r="L34" s="253" t="str">
        <f ca="1" t="shared" si="3"/>
        <v/>
      </c>
      <c r="M34" s="278"/>
      <c r="N34" s="253" t="str">
        <f aca="true" t="shared" si="137" ref="N34">IF(CELL("type",M34)="L","",IF(M34*($G34+$X34)=0,"",IF($G34&gt;0,+$G34*M34*8.34,$X34*M34*8.34)))</f>
        <v/>
      </c>
      <c r="O34" s="278"/>
      <c r="P34" s="255" t="str">
        <f aca="true" t="shared" si="138" ref="P34">IF(CELL("type",O34)="L","",IF(O34*($G34+$X34)=0,"",IF($G34&gt;0,+$G34*O34*8.34,$X34*O34*8.34)))</f>
        <v/>
      </c>
      <c r="Q34" s="282"/>
      <c r="R34" s="278"/>
      <c r="S34" s="342" t="str">
        <f t="shared" si="1"/>
        <v/>
      </c>
      <c r="T34" s="343"/>
      <c r="U34" s="344"/>
      <c r="V34" s="283"/>
      <c r="W34" s="352">
        <f t="shared" si="2"/>
        <v>24</v>
      </c>
      <c r="X34" s="285"/>
      <c r="Y34" s="278"/>
      <c r="Z34" s="278"/>
      <c r="AA34" s="299" t="str">
        <f aca="true" t="shared" si="139" ref="AA34">IF(CELL("type",Z34)="L","",IF(Z34*($G34+$X34)=0,"",IF($G34&gt;0,+$G34*Z34*8.34,$X34*Z34*8.34)))</f>
        <v/>
      </c>
      <c r="AB34" s="278"/>
      <c r="AC34" s="289" t="str">
        <f aca="true" t="shared" si="140" ref="AC34">IF(CELL("type",AB34)="L","",IF(AB34*($G34+$X34)=0,"",IF($G34&gt;0,+$G34*AB34*8.34,$X34*AB34*8.34)))</f>
        <v/>
      </c>
      <c r="AD34" s="285"/>
      <c r="AE34" s="278"/>
      <c r="AF34" s="278"/>
      <c r="AG34" s="278" t="str">
        <f ca="1" t="shared" si="8"/>
        <v/>
      </c>
      <c r="AH34" s="278"/>
      <c r="AI34" s="278"/>
      <c r="AJ34" s="262" t="str">
        <f aca="true" t="shared" si="141" ref="AJ34">IF(CELL("type",AI34)="L","",IF(AI34*($G34+$X34)=0,"",IF($G34&gt;0,+$G34*AI34*8.34,$X34*AI34*8.34)))</f>
        <v/>
      </c>
      <c r="AK34" s="278"/>
      <c r="AL34" s="262" t="str">
        <f aca="true" t="shared" si="142" ref="AL34">IF(CELL("type",AK34)="L","",IF(AK34*($G34+$X34)=0,"",IF($G34&gt;0,+$G34*AK34*8.34,$X34*AK34*8.34)))</f>
        <v/>
      </c>
      <c r="AM34" s="283"/>
      <c r="AN34" s="600"/>
      <c r="AO34" s="601"/>
      <c r="AP34" s="601"/>
      <c r="AQ34" s="602"/>
      <c r="AR34" s="44"/>
      <c r="AS34" s="44"/>
      <c r="BB34" s="22"/>
      <c r="BD34" s="22"/>
      <c r="BF34" s="22"/>
      <c r="BJ34" s="22"/>
      <c r="BL34" s="22"/>
      <c r="BN34" s="22"/>
      <c r="BO34" s="22"/>
    </row>
    <row r="35" spans="1:67" ht="10.5" customHeight="1">
      <c r="A35" s="347">
        <v>25</v>
      </c>
      <c r="B35" s="348" t="str">
        <f t="shared" si="0"/>
        <v>Fri</v>
      </c>
      <c r="C35" s="287"/>
      <c r="D35" s="288"/>
      <c r="E35" s="349"/>
      <c r="F35" s="357"/>
      <c r="G35" s="282"/>
      <c r="H35" s="343"/>
      <c r="I35" s="278"/>
      <c r="J35" s="253" t="str">
        <f ca="1" t="shared" si="3"/>
        <v/>
      </c>
      <c r="K35" s="278"/>
      <c r="L35" s="253" t="str">
        <f ca="1" t="shared" si="3"/>
        <v/>
      </c>
      <c r="M35" s="278"/>
      <c r="N35" s="253" t="str">
        <f aca="true" t="shared" si="143" ref="N35">IF(CELL("type",M35)="L","",IF(M35*($G35+$X35)=0,"",IF($G35&gt;0,+$G35*M35*8.34,$X35*M35*8.34)))</f>
        <v/>
      </c>
      <c r="O35" s="278"/>
      <c r="P35" s="255" t="str">
        <f aca="true" t="shared" si="144" ref="P35">IF(CELL("type",O35)="L","",IF(O35*($G35+$X35)=0,"",IF($G35&gt;0,+$G35*O35*8.34,$X35*O35*8.34)))</f>
        <v/>
      </c>
      <c r="Q35" s="282"/>
      <c r="R35" s="278"/>
      <c r="S35" s="342" t="str">
        <f t="shared" si="1"/>
        <v/>
      </c>
      <c r="T35" s="343"/>
      <c r="U35" s="344"/>
      <c r="V35" s="283"/>
      <c r="W35" s="352">
        <f t="shared" si="2"/>
        <v>25</v>
      </c>
      <c r="X35" s="285"/>
      <c r="Y35" s="278"/>
      <c r="Z35" s="278"/>
      <c r="AA35" s="299" t="str">
        <f aca="true" t="shared" si="145" ref="AA35">IF(CELL("type",Z35)="L","",IF(Z35*($G35+$X35)=0,"",IF($G35&gt;0,+$G35*Z35*8.34,$X35*Z35*8.34)))</f>
        <v/>
      </c>
      <c r="AB35" s="278"/>
      <c r="AC35" s="289" t="str">
        <f aca="true" t="shared" si="146" ref="AC35">IF(CELL("type",AB35)="L","",IF(AB35*($G35+$X35)=0,"",IF($G35&gt;0,+$G35*AB35*8.34,$X35*AB35*8.34)))</f>
        <v/>
      </c>
      <c r="AD35" s="285"/>
      <c r="AE35" s="278"/>
      <c r="AF35" s="278"/>
      <c r="AG35" s="278" t="str">
        <f ca="1" t="shared" si="8"/>
        <v/>
      </c>
      <c r="AH35" s="278"/>
      <c r="AI35" s="278"/>
      <c r="AJ35" s="262" t="str">
        <f aca="true" t="shared" si="147" ref="AJ35">IF(CELL("type",AI35)="L","",IF(AI35*($G35+$X35)=0,"",IF($G35&gt;0,+$G35*AI35*8.34,$X35*AI35*8.34)))</f>
        <v/>
      </c>
      <c r="AK35" s="278"/>
      <c r="AL35" s="262" t="str">
        <f aca="true" t="shared" si="148" ref="AL35">IF(CELL("type",AK35)="L","",IF(AK35*($G35+$X35)=0,"",IF($G35&gt;0,+$G35*AK35*8.34,$X35*AK35*8.34)))</f>
        <v/>
      </c>
      <c r="AM35" s="283"/>
      <c r="AN35" s="600"/>
      <c r="AO35" s="601"/>
      <c r="AP35" s="601"/>
      <c r="AQ35" s="602"/>
      <c r="AR35" s="44"/>
      <c r="AS35" s="44"/>
      <c r="BB35" s="22"/>
      <c r="BD35" s="22"/>
      <c r="BF35" s="22"/>
      <c r="BJ35" s="22"/>
      <c r="BL35" s="22"/>
      <c r="BN35" s="22"/>
      <c r="BO35" s="22"/>
    </row>
    <row r="36" spans="1:67" ht="10.5" customHeight="1">
      <c r="A36" s="347">
        <v>26</v>
      </c>
      <c r="B36" s="348" t="str">
        <f t="shared" si="0"/>
        <v>Sat</v>
      </c>
      <c r="C36" s="278"/>
      <c r="D36" s="283"/>
      <c r="E36" s="339"/>
      <c r="F36" s="354"/>
      <c r="G36" s="282"/>
      <c r="H36" s="343"/>
      <c r="I36" s="278"/>
      <c r="J36" s="253" t="str">
        <f ca="1" t="shared" si="3"/>
        <v/>
      </c>
      <c r="K36" s="278"/>
      <c r="L36" s="253" t="str">
        <f ca="1" t="shared" si="3"/>
        <v/>
      </c>
      <c r="M36" s="278"/>
      <c r="N36" s="253" t="str">
        <f aca="true" t="shared" si="149" ref="N36">IF(CELL("type",M36)="L","",IF(M36*($G36+$X36)=0,"",IF($G36&gt;0,+$G36*M36*8.34,$X36*M36*8.34)))</f>
        <v/>
      </c>
      <c r="O36" s="278"/>
      <c r="P36" s="255" t="str">
        <f aca="true" t="shared" si="150" ref="P36">IF(CELL("type",O36)="L","",IF(O36*($G36+$X36)=0,"",IF($G36&gt;0,+$G36*O36*8.34,$X36*O36*8.34)))</f>
        <v/>
      </c>
      <c r="Q36" s="282"/>
      <c r="R36" s="278"/>
      <c r="S36" s="342" t="str">
        <f t="shared" si="1"/>
        <v/>
      </c>
      <c r="T36" s="343"/>
      <c r="U36" s="344"/>
      <c r="V36" s="283"/>
      <c r="W36" s="352">
        <f t="shared" si="2"/>
        <v>26</v>
      </c>
      <c r="X36" s="285"/>
      <c r="Y36" s="278"/>
      <c r="Z36" s="278"/>
      <c r="AA36" s="299" t="str">
        <f aca="true" t="shared" si="151" ref="AA36">IF(CELL("type",Z36)="L","",IF(Z36*($G36+$X36)=0,"",IF($G36&gt;0,+$G36*Z36*8.34,$X36*Z36*8.34)))</f>
        <v/>
      </c>
      <c r="AB36" s="278"/>
      <c r="AC36" s="289" t="str">
        <f aca="true" t="shared" si="152" ref="AC36">IF(CELL("type",AB36)="L","",IF(AB36*($G36+$X36)=0,"",IF($G36&gt;0,+$G36*AB36*8.34,$X36*AB36*8.34)))</f>
        <v/>
      </c>
      <c r="AD36" s="285"/>
      <c r="AE36" s="278"/>
      <c r="AF36" s="278"/>
      <c r="AG36" s="278" t="str">
        <f ca="1" t="shared" si="8"/>
        <v/>
      </c>
      <c r="AH36" s="278"/>
      <c r="AI36" s="278"/>
      <c r="AJ36" s="262" t="str">
        <f aca="true" t="shared" si="153" ref="AJ36">IF(CELL("type",AI36)="L","",IF(AI36*($G36+$X36)=0,"",IF($G36&gt;0,+$G36*AI36*8.34,$X36*AI36*8.34)))</f>
        <v/>
      </c>
      <c r="AK36" s="278"/>
      <c r="AL36" s="262" t="str">
        <f aca="true" t="shared" si="154" ref="AL36">IF(CELL("type",AK36)="L","",IF(AK36*($G36+$X36)=0,"",IF($G36&gt;0,+$G36*AK36*8.34,$X36*AK36*8.34)))</f>
        <v/>
      </c>
      <c r="AM36" s="283"/>
      <c r="AN36" s="600"/>
      <c r="AO36" s="601"/>
      <c r="AP36" s="601"/>
      <c r="AQ36" s="602"/>
      <c r="AR36" s="44"/>
      <c r="AS36" s="44"/>
      <c r="BB36" s="22"/>
      <c r="BD36" s="22"/>
      <c r="BF36" s="22"/>
      <c r="BJ36" s="22"/>
      <c r="BL36" s="22"/>
      <c r="BN36" s="22"/>
      <c r="BO36" s="22"/>
    </row>
    <row r="37" spans="1:67" ht="10.5" customHeight="1">
      <c r="A37" s="347">
        <v>27</v>
      </c>
      <c r="B37" s="348" t="str">
        <f t="shared" si="0"/>
        <v>Sun</v>
      </c>
      <c r="C37" s="278"/>
      <c r="D37" s="284"/>
      <c r="E37" s="349"/>
      <c r="F37" s="350"/>
      <c r="G37" s="282"/>
      <c r="H37" s="343"/>
      <c r="I37" s="278"/>
      <c r="J37" s="253" t="str">
        <f ca="1" t="shared" si="3"/>
        <v/>
      </c>
      <c r="K37" s="278"/>
      <c r="L37" s="253" t="str">
        <f ca="1" t="shared" si="3"/>
        <v/>
      </c>
      <c r="M37" s="278"/>
      <c r="N37" s="253" t="str">
        <f aca="true" t="shared" si="155" ref="N37">IF(CELL("type",M37)="L","",IF(M37*($G37+$X37)=0,"",IF($G37&gt;0,+$G37*M37*8.34,$X37*M37*8.34)))</f>
        <v/>
      </c>
      <c r="O37" s="278"/>
      <c r="P37" s="255" t="str">
        <f aca="true" t="shared" si="156" ref="P37">IF(CELL("type",O37)="L","",IF(O37*($G37+$X37)=0,"",IF($G37&gt;0,+$G37*O37*8.34,$X37*O37*8.34)))</f>
        <v/>
      </c>
      <c r="Q37" s="282"/>
      <c r="R37" s="278"/>
      <c r="S37" s="342" t="str">
        <f t="shared" si="1"/>
        <v/>
      </c>
      <c r="T37" s="343"/>
      <c r="U37" s="344"/>
      <c r="V37" s="283"/>
      <c r="W37" s="352">
        <f t="shared" si="2"/>
        <v>27</v>
      </c>
      <c r="X37" s="285"/>
      <c r="Y37" s="278"/>
      <c r="Z37" s="278"/>
      <c r="AA37" s="299" t="str">
        <f aca="true" t="shared" si="157" ref="AA37">IF(CELL("type",Z37)="L","",IF(Z37*($G37+$X37)=0,"",IF($G37&gt;0,+$G37*Z37*8.34,$X37*Z37*8.34)))</f>
        <v/>
      </c>
      <c r="AB37" s="278"/>
      <c r="AC37" s="289" t="str">
        <f aca="true" t="shared" si="158" ref="AC37">IF(CELL("type",AB37)="L","",IF(AB37*($G37+$X37)=0,"",IF($G37&gt;0,+$G37*AB37*8.34,$X37*AB37*8.34)))</f>
        <v/>
      </c>
      <c r="AD37" s="285"/>
      <c r="AE37" s="278"/>
      <c r="AF37" s="278"/>
      <c r="AG37" s="278" t="str">
        <f ca="1" t="shared" si="8"/>
        <v/>
      </c>
      <c r="AH37" s="278"/>
      <c r="AI37" s="278"/>
      <c r="AJ37" s="262" t="str">
        <f aca="true" t="shared" si="159" ref="AJ37">IF(CELL("type",AI37)="L","",IF(AI37*($G37+$X37)=0,"",IF($G37&gt;0,+$G37*AI37*8.34,$X37*AI37*8.34)))</f>
        <v/>
      </c>
      <c r="AK37" s="278"/>
      <c r="AL37" s="262" t="str">
        <f aca="true" t="shared" si="160" ref="AL37">IF(CELL("type",AK37)="L","",IF(AK37*($G37+$X37)=0,"",IF($G37&gt;0,+$G37*AK37*8.34,$X37*AK37*8.34)))</f>
        <v/>
      </c>
      <c r="AM37" s="283"/>
      <c r="AN37" s="600"/>
      <c r="AO37" s="601"/>
      <c r="AP37" s="601"/>
      <c r="AQ37" s="602"/>
      <c r="AR37" s="44"/>
      <c r="AS37" s="44"/>
      <c r="BB37" s="22"/>
      <c r="BD37" s="22"/>
      <c r="BF37" s="22"/>
      <c r="BJ37" s="22"/>
      <c r="BL37" s="22"/>
      <c r="BN37" s="22"/>
      <c r="BO37" s="22"/>
    </row>
    <row r="38" spans="1:67" ht="10.5" customHeight="1">
      <c r="A38" s="347">
        <v>28</v>
      </c>
      <c r="B38" s="348" t="str">
        <f t="shared" si="0"/>
        <v>Mon</v>
      </c>
      <c r="C38" s="278"/>
      <c r="D38" s="284"/>
      <c r="E38" s="349"/>
      <c r="F38" s="350"/>
      <c r="G38" s="282"/>
      <c r="H38" s="343"/>
      <c r="I38" s="278"/>
      <c r="J38" s="253" t="str">
        <f ca="1" t="shared" si="3"/>
        <v/>
      </c>
      <c r="K38" s="278"/>
      <c r="L38" s="253" t="str">
        <f ca="1" t="shared" si="3"/>
        <v/>
      </c>
      <c r="M38" s="278"/>
      <c r="N38" s="253" t="str">
        <f aca="true" t="shared" si="161" ref="N38">IF(CELL("type",M38)="L","",IF(M38*($G38+$X38)=0,"",IF($G38&gt;0,+$G38*M38*8.34,$X38*M38*8.34)))</f>
        <v/>
      </c>
      <c r="O38" s="278"/>
      <c r="P38" s="255" t="str">
        <f aca="true" t="shared" si="162" ref="P38">IF(CELL("type",O38)="L","",IF(O38*($G38+$X38)=0,"",IF($G38&gt;0,+$G38*O38*8.34,$X38*O38*8.34)))</f>
        <v/>
      </c>
      <c r="Q38" s="282"/>
      <c r="R38" s="278"/>
      <c r="S38" s="342" t="str">
        <f t="shared" si="1"/>
        <v/>
      </c>
      <c r="T38" s="343"/>
      <c r="U38" s="344"/>
      <c r="V38" s="283"/>
      <c r="W38" s="352">
        <f t="shared" si="2"/>
        <v>28</v>
      </c>
      <c r="X38" s="285"/>
      <c r="Y38" s="278"/>
      <c r="Z38" s="278"/>
      <c r="AA38" s="299" t="str">
        <f aca="true" t="shared" si="163" ref="AA38">IF(CELL("type",Z38)="L","",IF(Z38*($G38+$X38)=0,"",IF($G38&gt;0,+$G38*Z38*8.34,$X38*Z38*8.34)))</f>
        <v/>
      </c>
      <c r="AB38" s="278"/>
      <c r="AC38" s="289" t="str">
        <f aca="true" t="shared" si="164" ref="AC38">IF(CELL("type",AB38)="L","",IF(AB38*($G38+$X38)=0,"",IF($G38&gt;0,+$G38*AB38*8.34,$X38*AB38*8.34)))</f>
        <v/>
      </c>
      <c r="AD38" s="285"/>
      <c r="AE38" s="278"/>
      <c r="AF38" s="278"/>
      <c r="AG38" s="278" t="str">
        <f ca="1" t="shared" si="8"/>
        <v/>
      </c>
      <c r="AH38" s="278"/>
      <c r="AI38" s="278"/>
      <c r="AJ38" s="262" t="str">
        <f aca="true" t="shared" si="165" ref="AJ38">IF(CELL("type",AI38)="L","",IF(AI38*($G38+$X38)=0,"",IF($G38&gt;0,+$G38*AI38*8.34,$X38*AI38*8.34)))</f>
        <v/>
      </c>
      <c r="AK38" s="278"/>
      <c r="AL38" s="262" t="str">
        <f aca="true" t="shared" si="166" ref="AL38">IF(CELL("type",AK38)="L","",IF(AK38*($G38+$X38)=0,"",IF($G38&gt;0,+$G38*AK38*8.34,$X38*AK38*8.34)))</f>
        <v/>
      </c>
      <c r="AM38" s="283"/>
      <c r="AN38" s="600"/>
      <c r="AO38" s="601"/>
      <c r="AP38" s="601"/>
      <c r="AQ38" s="602"/>
      <c r="AR38" s="44"/>
      <c r="AS38" s="44"/>
      <c r="BB38" s="22"/>
      <c r="BD38" s="22"/>
      <c r="BF38" s="22"/>
      <c r="BJ38" s="22"/>
      <c r="BL38" s="22"/>
      <c r="BN38" s="22"/>
      <c r="BO38" s="22"/>
    </row>
    <row r="39" spans="1:67" ht="10.5" customHeight="1">
      <c r="A39" s="347">
        <v>29</v>
      </c>
      <c r="B39" s="348" t="str">
        <f t="shared" si="0"/>
        <v>Tue</v>
      </c>
      <c r="C39" s="278"/>
      <c r="D39" s="284"/>
      <c r="E39" s="349"/>
      <c r="F39" s="350"/>
      <c r="G39" s="282"/>
      <c r="H39" s="343"/>
      <c r="I39" s="278"/>
      <c r="J39" s="253" t="str">
        <f ca="1" t="shared" si="3"/>
        <v/>
      </c>
      <c r="K39" s="278"/>
      <c r="L39" s="253" t="str">
        <f ca="1" t="shared" si="3"/>
        <v/>
      </c>
      <c r="M39" s="278"/>
      <c r="N39" s="253" t="str">
        <f aca="true" t="shared" si="167" ref="N39">IF(CELL("type",M39)="L","",IF(M39*($G39+$X39)=0,"",IF($G39&gt;0,+$G39*M39*8.34,$X39*M39*8.34)))</f>
        <v/>
      </c>
      <c r="O39" s="278"/>
      <c r="P39" s="255" t="str">
        <f aca="true" t="shared" si="168" ref="P39">IF(CELL("type",O39)="L","",IF(O39*($G39+$X39)=0,"",IF($G39&gt;0,+$G39*O39*8.34,$X39*O39*8.34)))</f>
        <v/>
      </c>
      <c r="Q39" s="282"/>
      <c r="R39" s="278"/>
      <c r="S39" s="342" t="str">
        <f t="shared" si="1"/>
        <v/>
      </c>
      <c r="T39" s="343"/>
      <c r="U39" s="344"/>
      <c r="V39" s="283"/>
      <c r="W39" s="352">
        <f t="shared" si="2"/>
        <v>29</v>
      </c>
      <c r="X39" s="285"/>
      <c r="Y39" s="278"/>
      <c r="Z39" s="278"/>
      <c r="AA39" s="299" t="str">
        <f aca="true" t="shared" si="169" ref="AA39">IF(CELL("type",Z39)="L","",IF(Z39*($G39+$X39)=0,"",IF($G39&gt;0,+$G39*Z39*8.34,$X39*Z39*8.34)))</f>
        <v/>
      </c>
      <c r="AB39" s="278"/>
      <c r="AC39" s="289" t="str">
        <f aca="true" t="shared" si="170" ref="AC39">IF(CELL("type",AB39)="L","",IF(AB39*($G39+$X39)=0,"",IF($G39&gt;0,+$G39*AB39*8.34,$X39*AB39*8.34)))</f>
        <v/>
      </c>
      <c r="AD39" s="285"/>
      <c r="AE39" s="278"/>
      <c r="AF39" s="278"/>
      <c r="AG39" s="278" t="str">
        <f ca="1" t="shared" si="8"/>
        <v/>
      </c>
      <c r="AH39" s="278"/>
      <c r="AI39" s="278"/>
      <c r="AJ39" s="262" t="str">
        <f aca="true" t="shared" si="171" ref="AJ39">IF(CELL("type",AI39)="L","",IF(AI39*($G39+$X39)=0,"",IF($G39&gt;0,+$G39*AI39*8.34,$X39*AI39*8.34)))</f>
        <v/>
      </c>
      <c r="AK39" s="278"/>
      <c r="AL39" s="262" t="str">
        <f aca="true" t="shared" si="172" ref="AL39">IF(CELL("type",AK39)="L","",IF(AK39*($G39+$X39)=0,"",IF($G39&gt;0,+$G39*AK39*8.34,$X39*AK39*8.34)))</f>
        <v/>
      </c>
      <c r="AM39" s="283"/>
      <c r="AN39" s="600"/>
      <c r="AO39" s="601"/>
      <c r="AP39" s="601"/>
      <c r="AQ39" s="602"/>
      <c r="AR39" s="3"/>
      <c r="BB39" s="22"/>
      <c r="BD39" s="22"/>
      <c r="BF39" s="22"/>
      <c r="BJ39" s="22"/>
      <c r="BL39" s="22"/>
      <c r="BN39" s="22"/>
      <c r="BO39" s="22"/>
    </row>
    <row r="40" spans="1:67" ht="10.5" customHeight="1">
      <c r="A40" s="347">
        <v>30</v>
      </c>
      <c r="B40" s="348" t="str">
        <f t="shared" si="0"/>
        <v>Wed</v>
      </c>
      <c r="C40" s="278"/>
      <c r="D40" s="284"/>
      <c r="E40" s="349"/>
      <c r="F40" s="350"/>
      <c r="G40" s="282"/>
      <c r="H40" s="343"/>
      <c r="I40" s="278"/>
      <c r="J40" s="253" t="str">
        <f ca="1" t="shared" si="3"/>
        <v/>
      </c>
      <c r="K40" s="278"/>
      <c r="L40" s="253" t="str">
        <f ca="1" t="shared" si="3"/>
        <v/>
      </c>
      <c r="M40" s="278"/>
      <c r="N40" s="253" t="str">
        <f aca="true" t="shared" si="173" ref="N40">IF(CELL("type",M40)="L","",IF(M40*($G40+$X40)=0,"",IF($G40&gt;0,+$G40*M40*8.34,$X40*M40*8.34)))</f>
        <v/>
      </c>
      <c r="O40" s="278"/>
      <c r="P40" s="255" t="str">
        <f aca="true" t="shared" si="174" ref="P40">IF(CELL("type",O40)="L","",IF(O40*($G40+$X40)=0,"",IF($G40&gt;0,+$G40*O40*8.34,$X40*O40*8.34)))</f>
        <v/>
      </c>
      <c r="Q40" s="282"/>
      <c r="R40" s="278"/>
      <c r="S40" s="342" t="str">
        <f t="shared" si="1"/>
        <v/>
      </c>
      <c r="T40" s="343"/>
      <c r="U40" s="344"/>
      <c r="V40" s="283"/>
      <c r="W40" s="352">
        <f t="shared" si="2"/>
        <v>30</v>
      </c>
      <c r="X40" s="285"/>
      <c r="Y40" s="278"/>
      <c r="Z40" s="278"/>
      <c r="AA40" s="299" t="str">
        <f aca="true" t="shared" si="175" ref="AA40">IF(CELL("type",Z40)="L","",IF(Z40*($G40+$X40)=0,"",IF($G40&gt;0,+$G40*Z40*8.34,$X40*Z40*8.34)))</f>
        <v/>
      </c>
      <c r="AB40" s="278"/>
      <c r="AC40" s="289" t="str">
        <f aca="true" t="shared" si="176" ref="AC40">IF(CELL("type",AB40)="L","",IF(AB40*($G40+$X40)=0,"",IF($G40&gt;0,+$G40*AB40*8.34,$X40*AB40*8.34)))</f>
        <v/>
      </c>
      <c r="AD40" s="285"/>
      <c r="AE40" s="278"/>
      <c r="AF40" s="278"/>
      <c r="AG40" s="278" t="str">
        <f ca="1" t="shared" si="8"/>
        <v/>
      </c>
      <c r="AH40" s="278"/>
      <c r="AI40" s="278"/>
      <c r="AJ40" s="262" t="str">
        <f aca="true" t="shared" si="177" ref="AJ40">IF(CELL("type",AI40)="L","",IF(AI40*($G40+$X40)=0,"",IF($G40&gt;0,+$G40*AI40*8.34,$X40*AI40*8.34)))</f>
        <v/>
      </c>
      <c r="AK40" s="278"/>
      <c r="AL40" s="262" t="str">
        <f aca="true" t="shared" si="178" ref="AL40">IF(CELL("type",AK40)="L","",IF(AK40*($G40+$X40)=0,"",IF($G40&gt;0,+$G40*AK40*8.34,$X40*AK40*8.34)))</f>
        <v/>
      </c>
      <c r="AM40" s="283"/>
      <c r="AN40" s="600"/>
      <c r="AO40" s="601"/>
      <c r="AP40" s="601"/>
      <c r="AQ40" s="602"/>
      <c r="AR40" s="3"/>
      <c r="BB40" s="22"/>
      <c r="BD40" s="22"/>
      <c r="BF40" s="22"/>
      <c r="BJ40" s="22"/>
      <c r="BL40" s="22"/>
      <c r="BN40" s="22"/>
      <c r="BO40" s="22"/>
    </row>
    <row r="41" spans="1:67" ht="10.5" customHeight="1" thickBot="1">
      <c r="A41" s="347">
        <v>31</v>
      </c>
      <c r="B41" s="348" t="str">
        <f t="shared" si="0"/>
        <v>Thu</v>
      </c>
      <c r="C41" s="287"/>
      <c r="D41" s="288"/>
      <c r="E41" s="358"/>
      <c r="F41" s="359"/>
      <c r="G41" s="282"/>
      <c r="H41" s="343"/>
      <c r="I41" s="278"/>
      <c r="J41" s="270" t="str">
        <f ca="1" t="shared" si="3"/>
        <v/>
      </c>
      <c r="K41" s="278"/>
      <c r="L41" s="270" t="str">
        <f ca="1" t="shared" si="3"/>
        <v/>
      </c>
      <c r="M41" s="278"/>
      <c r="N41" s="270" t="str">
        <f aca="true" t="shared" si="179" ref="N41">IF(CELL("type",M41)="L","",IF(M41*($G41+$X41)=0,"",IF($G41&gt;0,+$G41*M41*8.34,$X41*M41*8.34)))</f>
        <v/>
      </c>
      <c r="O41" s="278"/>
      <c r="P41" s="289" t="str">
        <f aca="true" t="shared" si="180" ref="P41">IF(CELL("type",O41)="L","",IF(O41*($G41+$X41)=0,"",IF($G41&gt;0,+$G41*O41*8.34,$X41*O41*8.34)))</f>
        <v/>
      </c>
      <c r="Q41" s="282"/>
      <c r="R41" s="278"/>
      <c r="S41" s="342" t="str">
        <f t="shared" si="1"/>
        <v/>
      </c>
      <c r="T41" s="343"/>
      <c r="U41" s="344"/>
      <c r="V41" s="283"/>
      <c r="W41" s="351">
        <f t="shared" si="2"/>
        <v>31</v>
      </c>
      <c r="X41" s="285"/>
      <c r="Y41" s="278"/>
      <c r="Z41" s="278"/>
      <c r="AA41" s="299" t="str">
        <f aca="true" t="shared" si="181" ref="AA41">IF(CELL("type",Z41)="L","",IF(Z41*($G41+$X41)=0,"",IF($G41&gt;0,+$G41*Z41*8.34,$X41*Z41*8.34)))</f>
        <v/>
      </c>
      <c r="AB41" s="278"/>
      <c r="AC41" s="289" t="str">
        <f aca="true" t="shared" si="182" ref="AC41">IF(CELL("type",AB41)="L","",IF(AB41*($G41+$X41)=0,"",IF($G41&gt;0,+$G41*AB41*8.34,$X41*AB41*8.34)))</f>
        <v/>
      </c>
      <c r="AD41" s="291"/>
      <c r="AE41" s="278"/>
      <c r="AF41" s="285"/>
      <c r="AG41" s="278" t="str">
        <f ca="1" t="shared" si="8"/>
        <v/>
      </c>
      <c r="AH41" s="278"/>
      <c r="AI41" s="278"/>
      <c r="AJ41" s="262" t="str">
        <f aca="true" t="shared" si="183" ref="AJ41">IF(CELL("type",AI41)="L","",IF(AI41*($G41+$X41)=0,"",IF($G41&gt;0,+$G41*AI41*8.34,$X41*AI41*8.34)))</f>
        <v/>
      </c>
      <c r="AK41" s="278"/>
      <c r="AL41" s="262" t="str">
        <f aca="true" t="shared" si="184" ref="AL41">IF(CELL("type",AK41)="L","",IF(AK41*($G41+$X41)=0,"",IF($G41&gt;0,+$G41*AK41*8.34,$X41*AK41*8.34)))</f>
        <v/>
      </c>
      <c r="AM41" s="283"/>
      <c r="AN41" s="600"/>
      <c r="AO41" s="601"/>
      <c r="AP41" s="601"/>
      <c r="AQ41" s="602"/>
      <c r="AR41" s="3"/>
      <c r="BB41" s="22"/>
      <c r="BD41" s="22"/>
      <c r="BF41" s="22"/>
      <c r="BJ41" s="22"/>
      <c r="BL41" s="22"/>
      <c r="BN41" s="22"/>
      <c r="BO41" s="22"/>
    </row>
    <row r="42" spans="1:67" ht="10.5" customHeight="1" thickBot="1" thickTop="1">
      <c r="A42" s="360" t="s">
        <v>15</v>
      </c>
      <c r="B42" s="361"/>
      <c r="C42" s="362"/>
      <c r="D42" s="362"/>
      <c r="E42" s="363"/>
      <c r="F42" s="364"/>
      <c r="G42" s="292" t="str">
        <f>IF(SUM(G11:G41)&gt;0,AVERAGE(G11:G41)," ")</f>
        <v xml:space="preserve"> </v>
      </c>
      <c r="H42" s="365"/>
      <c r="I42" s="366" t="str">
        <f aca="true" t="shared" si="185" ref="I42:P42">IF(SUM(I11:I41)&gt;0,AVERAGE(I11:I41)," ")</f>
        <v xml:space="preserve"> </v>
      </c>
      <c r="J42" s="253" t="str">
        <f ca="1" t="shared" si="185"/>
        <v xml:space="preserve"> </v>
      </c>
      <c r="K42" s="366" t="str">
        <f t="shared" si="185"/>
        <v xml:space="preserve"> </v>
      </c>
      <c r="L42" s="253" t="str">
        <f ca="1" t="shared" si="185"/>
        <v xml:space="preserve"> </v>
      </c>
      <c r="M42" s="253" t="str">
        <f t="shared" si="185"/>
        <v xml:space="preserve"> </v>
      </c>
      <c r="N42" s="262" t="str">
        <f ca="1" t="shared" si="185"/>
        <v xml:space="preserve"> </v>
      </c>
      <c r="O42" s="262" t="str">
        <f t="shared" si="185"/>
        <v xml:space="preserve"> </v>
      </c>
      <c r="P42" s="255" t="str">
        <f ca="1" t="shared" si="185"/>
        <v xml:space="preserve"> </v>
      </c>
      <c r="Q42" s="367" t="str">
        <f>IF(SUM(Q11:Q41)&gt;0,AVERAGE(Q11:Q41)," ")</f>
        <v xml:space="preserve"> </v>
      </c>
      <c r="R42" s="366" t="str">
        <f aca="true" t="shared" si="186" ref="R42:AC42">IF(SUM(R11:R41)&gt;0,AVERAGE(R11:R41)," ")</f>
        <v xml:space="preserve"> </v>
      </c>
      <c r="S42" s="366" t="str">
        <f t="shared" si="186"/>
        <v xml:space="preserve"> </v>
      </c>
      <c r="T42" s="368" t="str">
        <f t="shared" si="186"/>
        <v xml:space="preserve"> </v>
      </c>
      <c r="U42" s="366" t="str">
        <f t="shared" si="186"/>
        <v xml:space="preserve"> </v>
      </c>
      <c r="V42" s="255" t="str">
        <f t="shared" si="186"/>
        <v xml:space="preserve"> </v>
      </c>
      <c r="W42" s="352" t="s">
        <v>30</v>
      </c>
      <c r="X42" s="464" t="str">
        <f t="shared" si="186"/>
        <v xml:space="preserve"> </v>
      </c>
      <c r="Y42" s="471" t="str">
        <f t="shared" si="186"/>
        <v xml:space="preserve"> </v>
      </c>
      <c r="Z42" s="453" t="str">
        <f t="shared" si="186"/>
        <v xml:space="preserve"> </v>
      </c>
      <c r="AA42" s="450" t="str">
        <f ca="1" t="shared" si="186"/>
        <v xml:space="preserve"> </v>
      </c>
      <c r="AB42" s="449" t="str">
        <f t="shared" si="186"/>
        <v xml:space="preserve"> </v>
      </c>
      <c r="AC42" s="464" t="str">
        <f ca="1" t="shared" si="186"/>
        <v xml:space="preserve"> </v>
      </c>
      <c r="AD42" s="469" t="str">
        <f>IF(SUM(AD11:AD41)&gt;0,AVERAGE(AD11:AD41)," ")</f>
        <v xml:space="preserve"> </v>
      </c>
      <c r="AE42" s="438" t="str">
        <f>IF(SUM(AE11:AE41)&gt;0,AVERAGE(AE11:AE41)," ")</f>
        <v xml:space="preserve"> </v>
      </c>
      <c r="AF42" s="439" t="str">
        <f>IF(SUM(AF11:AF41)&gt;0,AVERAGE(AF11:AF41)," ")</f>
        <v xml:space="preserve"> </v>
      </c>
      <c r="AG42" s="296"/>
      <c r="AH42" s="442" t="str">
        <f ca="1">IF(SUM(AG11:AG41)&gt;0,GEOMEAN(AG11:AG41),"")</f>
        <v/>
      </c>
      <c r="AI42" s="450" t="str">
        <f>IF(SUM(AI11:AI41)&gt;0,AVERAGE(AI11:AI41)," ")</f>
        <v xml:space="preserve"> </v>
      </c>
      <c r="AJ42" s="451" t="str">
        <f ca="1">IF(SUM(AJ11:AJ41)&gt;0,AVERAGE(AJ11:AJ41)," ")</f>
        <v xml:space="preserve"> </v>
      </c>
      <c r="AK42" s="270" t="str">
        <f>IF(SUM(AK11:AK41)&gt;0,AVERAGE(AK11:AK41)," ")</f>
        <v xml:space="preserve"> </v>
      </c>
      <c r="AL42" s="297" t="str">
        <f ca="1">IF(SUM(AL11:AL41)&gt;0,AVERAGE(AL11:AL41)," ")</f>
        <v xml:space="preserve"> </v>
      </c>
      <c r="AM42" s="289" t="str">
        <f>IF(SUM(AM11:AM41)&gt;0,AVERAGE(AM11:AM41)," ")</f>
        <v xml:space="preserve"> </v>
      </c>
      <c r="AN42" s="600"/>
      <c r="AO42" s="601"/>
      <c r="AP42" s="601"/>
      <c r="AQ42" s="602"/>
      <c r="AR42" s="41"/>
      <c r="AS42" s="41"/>
      <c r="AT42" s="41"/>
      <c r="AU42" s="41"/>
      <c r="AV42" s="41"/>
      <c r="BB42" s="22"/>
      <c r="BD42" s="22"/>
      <c r="BF42" s="22"/>
      <c r="BH42" s="22"/>
      <c r="BJ42" s="22"/>
      <c r="BL42" s="22"/>
      <c r="BN42" s="22"/>
      <c r="BO42" s="22"/>
    </row>
    <row r="43" spans="1:67" ht="10.5" customHeight="1" thickBot="1" thickTop="1">
      <c r="A43" s="369" t="s">
        <v>16</v>
      </c>
      <c r="B43" s="370"/>
      <c r="C43" s="371"/>
      <c r="D43" s="371" t="str">
        <f>IF(SUM(D11:D41)&gt;0,MAX(D11:D41)," ")</f>
        <v xml:space="preserve"> </v>
      </c>
      <c r="E43" s="372"/>
      <c r="F43" s="373"/>
      <c r="G43" s="298" t="str">
        <f aca="true" t="shared" si="187" ref="G43:AI43">IF(SUM(G11:G41)&gt;0,MAX(G11:G41)," ")</f>
        <v xml:space="preserve"> </v>
      </c>
      <c r="H43" s="374" t="str">
        <f t="shared" si="187"/>
        <v xml:space="preserve"> </v>
      </c>
      <c r="I43" s="270" t="str">
        <f t="shared" si="187"/>
        <v xml:space="preserve"> </v>
      </c>
      <c r="J43" s="299" t="str">
        <f ca="1" t="shared" si="187"/>
        <v xml:space="preserve"> </v>
      </c>
      <c r="K43" s="270" t="str">
        <f t="shared" si="187"/>
        <v xml:space="preserve"> </v>
      </c>
      <c r="L43" s="299" t="str">
        <f ca="1" t="shared" si="187"/>
        <v xml:space="preserve"> </v>
      </c>
      <c r="M43" s="270" t="str">
        <f t="shared" si="187"/>
        <v xml:space="preserve"> </v>
      </c>
      <c r="N43" s="297" t="str">
        <f ca="1" t="shared" si="187"/>
        <v xml:space="preserve"> </v>
      </c>
      <c r="O43" s="297" t="str">
        <f t="shared" si="187"/>
        <v xml:space="preserve"> </v>
      </c>
      <c r="P43" s="289" t="str">
        <f ca="1">IF(SUM(P11:P41)&gt;0,MAX(P11:P41)," ")</f>
        <v xml:space="preserve"> </v>
      </c>
      <c r="Q43" s="295" t="str">
        <f t="shared" si="187"/>
        <v xml:space="preserve"> </v>
      </c>
      <c r="R43" s="270" t="str">
        <f t="shared" si="187"/>
        <v xml:space="preserve"> </v>
      </c>
      <c r="S43" s="342" t="str">
        <f t="shared" si="187"/>
        <v xml:space="preserve"> </v>
      </c>
      <c r="T43" s="270" t="str">
        <f t="shared" si="187"/>
        <v xml:space="preserve"> </v>
      </c>
      <c r="U43" s="342" t="str">
        <f>IF(SUM(U11:U41)&gt;0,MAX(U11:U41)," ")</f>
        <v xml:space="preserve"> </v>
      </c>
      <c r="V43" s="289" t="str">
        <f t="shared" si="187"/>
        <v xml:space="preserve"> </v>
      </c>
      <c r="W43" s="351" t="s">
        <v>31</v>
      </c>
      <c r="X43" s="458" t="str">
        <f t="shared" si="187"/>
        <v xml:space="preserve"> </v>
      </c>
      <c r="Y43" s="462" t="str">
        <f t="shared" si="187"/>
        <v xml:space="preserve"> </v>
      </c>
      <c r="Z43" s="449" t="str">
        <f t="shared" si="187"/>
        <v xml:space="preserve"> </v>
      </c>
      <c r="AA43" s="449" t="str">
        <f ca="1" t="shared" si="187"/>
        <v xml:space="preserve"> </v>
      </c>
      <c r="AB43" s="450" t="str">
        <f t="shared" si="187"/>
        <v xml:space="preserve"> </v>
      </c>
      <c r="AC43" s="449" t="str">
        <f ca="1" t="shared" si="187"/>
        <v xml:space="preserve"> </v>
      </c>
      <c r="AD43" s="468" t="str">
        <f t="shared" si="187"/>
        <v xml:space="preserve"> </v>
      </c>
      <c r="AE43" s="440" t="str">
        <f t="shared" si="187"/>
        <v xml:space="preserve"> </v>
      </c>
      <c r="AF43" s="438" t="str">
        <f>IF(SUM(AF11:AF41)&gt;0,MAX(AF11:AF41)," ")</f>
        <v xml:space="preserve"> </v>
      </c>
      <c r="AG43" s="296" t="str">
        <f ca="1">IF(AH42&lt;&gt;"",MAX(AG11:AG41),"")</f>
        <v/>
      </c>
      <c r="AH43" s="448" t="str">
        <f ca="1">IF(AG43=63200,"TNTC",AG43)</f>
        <v/>
      </c>
      <c r="AI43" s="449" t="str">
        <f t="shared" si="187"/>
        <v xml:space="preserve"> </v>
      </c>
      <c r="AJ43" s="452" t="str">
        <f ca="1">IF(SUM(AJ11:AJ41)&gt;0,MAX(AJ11:AJ41)," ")</f>
        <v xml:space="preserve"> </v>
      </c>
      <c r="AK43" s="270" t="str">
        <f>IF(SUM(AK11:AK41)&gt;0,MAX(AK11:AK41)," ")</f>
        <v xml:space="preserve"> </v>
      </c>
      <c r="AL43" s="270" t="str">
        <f ca="1">IF(SUM(AL11:AL41)&gt;0,MAX(AL11:AL41)," ")</f>
        <v xml:space="preserve"> </v>
      </c>
      <c r="AM43" s="289" t="str">
        <f>IF(SUM(AM11:AM41)&gt;0,MAX(AM11:AM41)," ")</f>
        <v xml:space="preserve"> </v>
      </c>
      <c r="AN43" s="600"/>
      <c r="AO43" s="601"/>
      <c r="AP43" s="601"/>
      <c r="AQ43" s="602"/>
      <c r="BB43" s="22"/>
      <c r="BD43" s="22"/>
      <c r="BF43" s="22"/>
      <c r="BH43" s="22"/>
      <c r="BJ43" s="22"/>
      <c r="BL43" s="22"/>
      <c r="BN43" s="22"/>
      <c r="BO43" s="22"/>
    </row>
    <row r="44" spans="1:67" ht="10.5" customHeight="1" thickBot="1" thickTop="1">
      <c r="A44" s="369" t="s">
        <v>17</v>
      </c>
      <c r="B44" s="370"/>
      <c r="C44" s="371"/>
      <c r="D44" s="375"/>
      <c r="E44" s="376"/>
      <c r="F44" s="377"/>
      <c r="G44" s="300" t="str">
        <f aca="true" t="shared" si="188" ref="G44:AJ44">IF(SUM(G11:G41)&gt;0,MIN(G11:G41),"")</f>
        <v/>
      </c>
      <c r="H44" s="378" t="str">
        <f t="shared" si="188"/>
        <v/>
      </c>
      <c r="I44" s="299" t="str">
        <f t="shared" si="188"/>
        <v/>
      </c>
      <c r="J44" s="299" t="str">
        <f ca="1" t="shared" si="188"/>
        <v/>
      </c>
      <c r="K44" s="299" t="str">
        <f t="shared" si="188"/>
        <v/>
      </c>
      <c r="L44" s="299" t="str">
        <f ca="1" t="shared" si="188"/>
        <v/>
      </c>
      <c r="M44" s="299" t="str">
        <f t="shared" si="188"/>
        <v/>
      </c>
      <c r="N44" s="301" t="str">
        <f ca="1" t="shared" si="188"/>
        <v/>
      </c>
      <c r="O44" s="301" t="str">
        <f t="shared" si="188"/>
        <v/>
      </c>
      <c r="P44" s="302" t="str">
        <f ca="1">IF(SUM(P11:P41)&gt;0,MIN(P11:P41),"")</f>
        <v/>
      </c>
      <c r="Q44" s="303" t="str">
        <f t="shared" si="188"/>
        <v/>
      </c>
      <c r="R44" s="299" t="str">
        <f t="shared" si="188"/>
        <v/>
      </c>
      <c r="S44" s="379" t="str">
        <f t="shared" si="188"/>
        <v/>
      </c>
      <c r="T44" s="299" t="str">
        <f t="shared" si="188"/>
        <v/>
      </c>
      <c r="U44" s="379" t="str">
        <f>IF(SUM(U11:U41)&gt;0,MIN(U11:U41),"")</f>
        <v/>
      </c>
      <c r="V44" s="302" t="str">
        <f t="shared" si="188"/>
        <v/>
      </c>
      <c r="W44" s="380" t="s">
        <v>32</v>
      </c>
      <c r="X44" s="305" t="str">
        <f t="shared" si="188"/>
        <v/>
      </c>
      <c r="Y44" s="297" t="str">
        <f t="shared" si="188"/>
        <v/>
      </c>
      <c r="Z44" s="465" t="str">
        <f t="shared" si="188"/>
        <v/>
      </c>
      <c r="AA44" s="466" t="str">
        <f ca="1" t="shared" si="188"/>
        <v/>
      </c>
      <c r="AB44" s="466" t="str">
        <f t="shared" si="188"/>
        <v/>
      </c>
      <c r="AC44" s="467" t="str">
        <f ca="1" t="shared" si="188"/>
        <v/>
      </c>
      <c r="AD44" s="447" t="str">
        <f t="shared" si="188"/>
        <v/>
      </c>
      <c r="AE44" s="460" t="str">
        <f t="shared" si="188"/>
        <v/>
      </c>
      <c r="AF44" s="441" t="str">
        <f>IF(SUM(AF11:AF41)&gt;0,MIN(AF11:AF41),"")</f>
        <v/>
      </c>
      <c r="AG44" s="270"/>
      <c r="AH44" s="443" t="str">
        <f>IF(SUM(AH11:AH41)&gt;0,MIN(AH11:AH41),"")</f>
        <v/>
      </c>
      <c r="AI44" s="466" t="str">
        <f t="shared" si="188"/>
        <v/>
      </c>
      <c r="AJ44" s="466" t="str">
        <f ca="1" t="shared" si="188"/>
        <v/>
      </c>
      <c r="AK44" s="270" t="str">
        <f>IF(SUM(AK11:AK41)&gt;0,MIN(AK11:AK41),"")</f>
        <v/>
      </c>
      <c r="AL44" s="270" t="str">
        <f ca="1">IF(SUM(AL11:AL41)&gt;0,MIN(AL11:AL41),"")</f>
        <v/>
      </c>
      <c r="AM44" s="289" t="str">
        <f>IF(SUM(AM11:AM41)&gt;0,MIN(AM11:AM41),"")</f>
        <v/>
      </c>
      <c r="AN44" s="600"/>
      <c r="AO44" s="601"/>
      <c r="AP44" s="601"/>
      <c r="AQ44" s="602"/>
      <c r="BB44" s="22"/>
      <c r="BD44" s="22"/>
      <c r="BF44" s="22"/>
      <c r="BH44" s="22"/>
      <c r="BJ44" s="22"/>
      <c r="BL44" s="22"/>
      <c r="BM44" s="22"/>
      <c r="BO44" s="22"/>
    </row>
    <row r="45" spans="1:43" ht="10.5" customHeight="1" thickBot="1" thickTop="1">
      <c r="A45" s="305"/>
      <c r="B45" s="307"/>
      <c r="C45" s="307"/>
      <c r="D45" s="307"/>
      <c r="E45" s="381"/>
      <c r="F45" s="382"/>
      <c r="G45" s="305"/>
      <c r="H45" s="306"/>
      <c r="I45" s="307"/>
      <c r="J45" s="307"/>
      <c r="K45" s="307"/>
      <c r="L45" s="307"/>
      <c r="M45" s="307"/>
      <c r="N45" s="307"/>
      <c r="O45" s="307"/>
      <c r="P45" s="308"/>
      <c r="Q45" s="307"/>
      <c r="R45" s="307"/>
      <c r="S45" s="309"/>
      <c r="T45" s="307"/>
      <c r="U45" s="309"/>
      <c r="V45" s="308"/>
      <c r="W45" s="671" t="s">
        <v>89</v>
      </c>
      <c r="X45" s="672"/>
      <c r="Y45" s="672"/>
      <c r="Z45" s="754"/>
      <c r="AA45" s="398"/>
      <c r="AB45" s="399"/>
      <c r="AC45" s="307"/>
      <c r="AD45" s="305"/>
      <c r="AE45" s="307"/>
      <c r="AF45" s="312"/>
      <c r="AG45" s="313"/>
      <c r="AH45" s="442" t="str">
        <f ca="1">'E.coli Standalone Calculation'!O38</f>
        <v/>
      </c>
      <c r="AI45" s="314"/>
      <c r="AJ45" s="307"/>
      <c r="AK45" s="307"/>
      <c r="AL45" s="307"/>
      <c r="AM45" s="308"/>
      <c r="AN45" s="600"/>
      <c r="AO45" s="601"/>
      <c r="AP45" s="601"/>
      <c r="AQ45" s="602"/>
    </row>
    <row r="46" spans="1:43" ht="10.5" customHeight="1" thickBot="1" thickTop="1">
      <c r="A46" s="315"/>
      <c r="B46" s="317"/>
      <c r="C46" s="317"/>
      <c r="D46" s="317"/>
      <c r="E46" s="383"/>
      <c r="F46" s="384"/>
      <c r="G46" s="315"/>
      <c r="H46" s="316"/>
      <c r="I46" s="317"/>
      <c r="J46" s="317"/>
      <c r="K46" s="317"/>
      <c r="L46" s="317"/>
      <c r="M46" s="317"/>
      <c r="N46" s="317"/>
      <c r="O46" s="317"/>
      <c r="P46" s="318"/>
      <c r="Q46" s="317"/>
      <c r="R46" s="317"/>
      <c r="S46" s="319"/>
      <c r="T46" s="317"/>
      <c r="U46" s="319"/>
      <c r="V46" s="318"/>
      <c r="W46" s="671" t="s">
        <v>103</v>
      </c>
      <c r="X46" s="672"/>
      <c r="Y46" s="672"/>
      <c r="Z46" s="754"/>
      <c r="AA46" s="320"/>
      <c r="AB46" s="321"/>
      <c r="AC46" s="317"/>
      <c r="AD46" s="315"/>
      <c r="AE46" s="317"/>
      <c r="AF46" s="322"/>
      <c r="AG46" s="313"/>
      <c r="AH46" s="444" t="str">
        <f ca="1">'E.coli Standalone Calculation'!O41</f>
        <v/>
      </c>
      <c r="AI46" s="323"/>
      <c r="AJ46" s="317"/>
      <c r="AK46" s="317"/>
      <c r="AL46" s="317"/>
      <c r="AM46" s="318"/>
      <c r="AN46" s="600"/>
      <c r="AO46" s="601"/>
      <c r="AP46" s="601"/>
      <c r="AQ46" s="602"/>
    </row>
    <row r="47" spans="1:52" ht="14.4" customHeight="1" thickBot="1">
      <c r="A47" s="385" t="s">
        <v>88</v>
      </c>
      <c r="B47" s="386"/>
      <c r="C47" s="387">
        <f>COUNT(C11:C41)</f>
        <v>0</v>
      </c>
      <c r="D47" s="387">
        <f>COUNT(D11:D41)</f>
        <v>0</v>
      </c>
      <c r="E47" s="388">
        <f>COUNTA(E11:E41)</f>
        <v>0</v>
      </c>
      <c r="F47" s="389">
        <f>COUNTA(F11:F41)</f>
        <v>0</v>
      </c>
      <c r="G47" s="324">
        <f aca="true" t="shared" si="189" ref="G47:O47">COUNT(G11:G41)</f>
        <v>0</v>
      </c>
      <c r="H47" s="325">
        <f t="shared" si="189"/>
        <v>0</v>
      </c>
      <c r="I47" s="326">
        <f t="shared" si="189"/>
        <v>0</v>
      </c>
      <c r="J47" s="326">
        <f ca="1" t="shared" si="189"/>
        <v>0</v>
      </c>
      <c r="K47" s="327">
        <f t="shared" si="189"/>
        <v>0</v>
      </c>
      <c r="L47" s="325">
        <f ca="1" t="shared" si="189"/>
        <v>0</v>
      </c>
      <c r="M47" s="326">
        <f t="shared" si="189"/>
        <v>0</v>
      </c>
      <c r="N47" s="326">
        <f ca="1" t="shared" si="189"/>
        <v>0</v>
      </c>
      <c r="O47" s="328">
        <f t="shared" si="189"/>
        <v>0</v>
      </c>
      <c r="P47" s="329">
        <f ca="1">COUNT(P11:P41)</f>
        <v>0</v>
      </c>
      <c r="Q47" s="328">
        <f aca="true" t="shared" si="190" ref="Q47:V47">COUNT(Q11:Q41)</f>
        <v>0</v>
      </c>
      <c r="R47" s="330">
        <f t="shared" si="190"/>
        <v>0</v>
      </c>
      <c r="S47" s="331">
        <f t="shared" si="190"/>
        <v>0</v>
      </c>
      <c r="T47" s="330">
        <f t="shared" si="190"/>
        <v>0</v>
      </c>
      <c r="U47" s="330">
        <f t="shared" si="190"/>
        <v>0</v>
      </c>
      <c r="V47" s="329">
        <f t="shared" si="190"/>
        <v>0</v>
      </c>
      <c r="W47" s="396" t="s">
        <v>27</v>
      </c>
      <c r="X47" s="332">
        <f>COUNT(X11:X41)</f>
        <v>0</v>
      </c>
      <c r="Y47" s="333">
        <f>COUNT(Y11:Y41)</f>
        <v>0</v>
      </c>
      <c r="Z47" s="333">
        <f>COUNT(Z11:Z41)</f>
        <v>0</v>
      </c>
      <c r="AA47" s="333">
        <f aca="true" t="shared" si="191" ref="AA47:AB47">COUNT(AA11:AA41)</f>
        <v>0</v>
      </c>
      <c r="AB47" s="333">
        <f t="shared" si="191"/>
        <v>0</v>
      </c>
      <c r="AC47" s="333">
        <f ca="1">COUNT(AC11:AC41)</f>
        <v>0</v>
      </c>
      <c r="AD47" s="300">
        <f>COUNT(AD11:AD41)</f>
        <v>0</v>
      </c>
      <c r="AE47" s="325">
        <f>COUNT(AE11:AE41)</f>
        <v>0</v>
      </c>
      <c r="AF47" s="326">
        <f>COUNT(AF11:AF41)</f>
        <v>0</v>
      </c>
      <c r="AG47" s="326">
        <f aca="true" t="shared" si="192" ref="AG47:AM47">COUNT(AG11:AG41)</f>
        <v>0</v>
      </c>
      <c r="AH47" s="445">
        <f ca="1">COUNT(AG11:AG41)</f>
        <v>0</v>
      </c>
      <c r="AI47" s="299">
        <f t="shared" si="192"/>
        <v>0</v>
      </c>
      <c r="AJ47" s="299">
        <f ca="1" t="shared" si="192"/>
        <v>0</v>
      </c>
      <c r="AK47" s="326">
        <f t="shared" si="192"/>
        <v>0</v>
      </c>
      <c r="AL47" s="326">
        <f ca="1" t="shared" si="192"/>
        <v>0</v>
      </c>
      <c r="AM47" s="334">
        <f t="shared" si="192"/>
        <v>0</v>
      </c>
      <c r="AN47" s="603"/>
      <c r="AO47" s="604"/>
      <c r="AP47" s="604"/>
      <c r="AQ47" s="605"/>
      <c r="AZ47" s="6"/>
    </row>
    <row r="48" spans="1:112" ht="15" customHeight="1">
      <c r="A48" s="730" t="s">
        <v>154</v>
      </c>
      <c r="B48" s="731"/>
      <c r="C48" s="731"/>
      <c r="D48" s="731"/>
      <c r="E48" s="732"/>
      <c r="F48" s="733" t="s">
        <v>53</v>
      </c>
      <c r="G48" s="734"/>
      <c r="H48" s="734"/>
      <c r="I48" s="734"/>
      <c r="J48" s="734"/>
      <c r="K48" s="735"/>
      <c r="L48" s="28" t="s">
        <v>56</v>
      </c>
      <c r="M48" s="24"/>
      <c r="N48" s="24"/>
      <c r="O48" s="24"/>
      <c r="P48" s="24"/>
      <c r="Q48" s="49"/>
      <c r="R48" s="48" t="s">
        <v>54</v>
      </c>
      <c r="S48" s="24"/>
      <c r="T48" s="24"/>
      <c r="U48" s="24"/>
      <c r="V48" s="231"/>
      <c r="W48" s="26"/>
      <c r="X48" s="512" t="s">
        <v>19</v>
      </c>
      <c r="Y48" s="513"/>
      <c r="Z48" s="513"/>
      <c r="AA48" s="513"/>
      <c r="AB48" s="513"/>
      <c r="AC48" s="513"/>
      <c r="AD48" s="513"/>
      <c r="AE48" s="513"/>
      <c r="AF48" s="513"/>
      <c r="AG48" s="513"/>
      <c r="AH48" s="513"/>
      <c r="AI48" s="513"/>
      <c r="AJ48" s="514"/>
      <c r="AK48" s="32"/>
      <c r="AL48" s="32"/>
      <c r="AM48" s="32"/>
      <c r="CZ48" s="6"/>
      <c r="DH48" s="1"/>
    </row>
    <row r="49" spans="1:39" ht="10.5" customHeight="1">
      <c r="A49" s="652"/>
      <c r="B49" s="653"/>
      <c r="C49" s="653"/>
      <c r="D49" s="653"/>
      <c r="E49" s="654"/>
      <c r="F49" s="736"/>
      <c r="G49" s="737"/>
      <c r="H49" s="737"/>
      <c r="I49" s="737"/>
      <c r="J49" s="737"/>
      <c r="K49" s="738"/>
      <c r="L49" s="578"/>
      <c r="M49" s="579"/>
      <c r="N49" s="579"/>
      <c r="O49" s="579"/>
      <c r="P49" s="579"/>
      <c r="Q49" s="580"/>
      <c r="R49" s="584"/>
      <c r="S49" s="585"/>
      <c r="T49" s="585"/>
      <c r="U49" s="585"/>
      <c r="V49" s="586"/>
      <c r="W49" s="230"/>
      <c r="X49" s="688"/>
      <c r="Y49" s="689"/>
      <c r="Z49" s="689"/>
      <c r="AA49" s="690"/>
      <c r="AB49" s="563" t="s">
        <v>21</v>
      </c>
      <c r="AC49" s="564"/>
      <c r="AD49" s="515" t="s">
        <v>22</v>
      </c>
      <c r="AE49" s="516"/>
      <c r="AF49" s="691" t="s">
        <v>23</v>
      </c>
      <c r="AG49" s="692"/>
      <c r="AH49" s="693"/>
      <c r="AI49" s="515" t="s">
        <v>24</v>
      </c>
      <c r="AJ49" s="606"/>
      <c r="AK49" s="32"/>
      <c r="AL49" s="32"/>
      <c r="AM49" s="32"/>
    </row>
    <row r="50" spans="1:39" ht="14.25" customHeight="1" thickBot="1">
      <c r="A50" s="652"/>
      <c r="B50" s="653"/>
      <c r="C50" s="653"/>
      <c r="D50" s="653"/>
      <c r="E50" s="654"/>
      <c r="F50" s="736"/>
      <c r="G50" s="737"/>
      <c r="H50" s="737"/>
      <c r="I50" s="737"/>
      <c r="J50" s="737"/>
      <c r="K50" s="738"/>
      <c r="L50" s="578"/>
      <c r="M50" s="579"/>
      <c r="N50" s="579"/>
      <c r="O50" s="579"/>
      <c r="P50" s="579"/>
      <c r="Q50" s="580"/>
      <c r="R50" s="584"/>
      <c r="S50" s="585"/>
      <c r="T50" s="585"/>
      <c r="U50" s="585"/>
      <c r="V50" s="586"/>
      <c r="W50" s="230"/>
      <c r="X50" s="668" t="s">
        <v>20</v>
      </c>
      <c r="Y50" s="669"/>
      <c r="Z50" s="669"/>
      <c r="AA50" s="670"/>
      <c r="AB50" s="561" t="str">
        <f>IF(I42=" "," NA",(+I42-Z42)/I42*100)</f>
        <v xml:space="preserve"> NA</v>
      </c>
      <c r="AC50" s="562" t="e">
        <f>IF(#REF!=" "," NA",(+#REF!-I85)/#REF!*100)</f>
        <v>#REF!</v>
      </c>
      <c r="AD50" s="561" t="str">
        <f>IF(K42=" "," NA",(+K42-AB42)/K42*100)</f>
        <v xml:space="preserve"> NA</v>
      </c>
      <c r="AE50" s="562" t="e">
        <f>IF(#REF!=" "," NA",(+#REF!-L85)/#REF!*100)</f>
        <v>#REF!</v>
      </c>
      <c r="AF50" s="677" t="str">
        <f>IF(M42=" "," NA",(+M42-AI42)/M42*100)</f>
        <v xml:space="preserve"> NA</v>
      </c>
      <c r="AG50" s="746" t="e">
        <f>IF(#REF!=" "," NA",(+#REF!-V85)/#REF!*100)</f>
        <v>#REF!</v>
      </c>
      <c r="AH50" s="747" t="e">
        <f>IF(#REF!=" "," NA",(+#REF!-W85)/#REF!*100)</f>
        <v>#REF!</v>
      </c>
      <c r="AI50" s="677" t="str">
        <f>IF(O42=" "," NA",(+O42-AK42)/O42*100)</f>
        <v xml:space="preserve"> NA</v>
      </c>
      <c r="AJ50" s="678" t="e">
        <f>IF(C85=" "," NA",(+C85-Z85)/C85*100)</f>
        <v>#DIV/0!</v>
      </c>
      <c r="AK50" s="32"/>
      <c r="AL50" s="32"/>
      <c r="AM50" s="32"/>
    </row>
    <row r="51" spans="1:39" ht="14.25" customHeight="1" thickBot="1">
      <c r="A51" s="652"/>
      <c r="B51" s="653"/>
      <c r="C51" s="653"/>
      <c r="D51" s="653"/>
      <c r="E51" s="654"/>
      <c r="F51" s="736"/>
      <c r="G51" s="737"/>
      <c r="H51" s="737"/>
      <c r="I51" s="737"/>
      <c r="J51" s="737"/>
      <c r="K51" s="738"/>
      <c r="L51" s="581"/>
      <c r="M51" s="582"/>
      <c r="N51" s="582"/>
      <c r="O51" s="582"/>
      <c r="P51" s="582"/>
      <c r="Q51" s="583"/>
      <c r="R51" s="587"/>
      <c r="S51" s="588"/>
      <c r="T51" s="588"/>
      <c r="U51" s="588"/>
      <c r="V51" s="589"/>
      <c r="W51" s="23"/>
      <c r="X51" s="32"/>
      <c r="Y51" s="32"/>
      <c r="Z51" s="32"/>
      <c r="AA51" s="32"/>
      <c r="AB51" s="32"/>
      <c r="AC51" s="32"/>
      <c r="AD51" s="32"/>
      <c r="AE51" s="32"/>
      <c r="AF51" s="32"/>
      <c r="AG51" s="32"/>
      <c r="AH51" s="32"/>
      <c r="AI51" s="32"/>
      <c r="AJ51" s="32"/>
      <c r="AK51" s="32"/>
      <c r="AL51" s="32"/>
      <c r="AM51" s="32"/>
    </row>
    <row r="52" spans="1:39" ht="14.25" customHeight="1">
      <c r="A52" s="652"/>
      <c r="B52" s="653"/>
      <c r="C52" s="653"/>
      <c r="D52" s="653"/>
      <c r="E52" s="654"/>
      <c r="F52" s="736"/>
      <c r="G52" s="737"/>
      <c r="H52" s="737"/>
      <c r="I52" s="737"/>
      <c r="J52" s="737"/>
      <c r="K52" s="738"/>
      <c r="L52" s="28" t="s">
        <v>55</v>
      </c>
      <c r="M52" s="29"/>
      <c r="N52" s="24"/>
      <c r="O52" s="24"/>
      <c r="P52" s="24"/>
      <c r="Q52" s="43"/>
      <c r="R52" s="48" t="s">
        <v>54</v>
      </c>
      <c r="S52" s="24"/>
      <c r="T52" s="24"/>
      <c r="U52" s="24"/>
      <c r="V52" s="231"/>
      <c r="W52" s="23"/>
      <c r="X52" s="721" t="s">
        <v>170</v>
      </c>
      <c r="Y52" s="722"/>
      <c r="Z52" s="722"/>
      <c r="AA52" s="722"/>
      <c r="AB52" s="722"/>
      <c r="AC52" s="722"/>
      <c r="AD52" s="722"/>
      <c r="AE52" s="722"/>
      <c r="AF52" s="722"/>
      <c r="AG52" s="722"/>
      <c r="AH52" s="722"/>
      <c r="AI52" s="722"/>
      <c r="AJ52" s="723"/>
      <c r="AK52" s="32"/>
      <c r="AL52" s="32"/>
      <c r="AM52" s="32"/>
    </row>
    <row r="53" spans="1:39" ht="14.25" customHeight="1">
      <c r="A53" s="652"/>
      <c r="B53" s="653"/>
      <c r="C53" s="653"/>
      <c r="D53" s="653"/>
      <c r="E53" s="654"/>
      <c r="F53" s="736"/>
      <c r="G53" s="737"/>
      <c r="H53" s="737"/>
      <c r="I53" s="737"/>
      <c r="J53" s="737"/>
      <c r="K53" s="738"/>
      <c r="L53" s="30" t="s">
        <v>57</v>
      </c>
      <c r="M53" s="25"/>
      <c r="N53" s="25"/>
      <c r="O53" s="25"/>
      <c r="P53" s="25"/>
      <c r="Q53" s="27"/>
      <c r="R53" s="584"/>
      <c r="S53" s="585"/>
      <c r="T53" s="585"/>
      <c r="U53" s="585"/>
      <c r="V53" s="586"/>
      <c r="W53" s="229"/>
      <c r="X53" s="724"/>
      <c r="Y53" s="725"/>
      <c r="Z53" s="725"/>
      <c r="AA53" s="725"/>
      <c r="AB53" s="725"/>
      <c r="AC53" s="725"/>
      <c r="AD53" s="725"/>
      <c r="AE53" s="725"/>
      <c r="AF53" s="725"/>
      <c r="AG53" s="725"/>
      <c r="AH53" s="725"/>
      <c r="AI53" s="725"/>
      <c r="AJ53" s="726"/>
      <c r="AK53" s="32"/>
      <c r="AL53" s="32"/>
      <c r="AM53" s="32"/>
    </row>
    <row r="54" spans="1:39" ht="14.25" customHeight="1">
      <c r="A54" s="652"/>
      <c r="B54" s="653"/>
      <c r="C54" s="653"/>
      <c r="D54" s="653"/>
      <c r="E54" s="654"/>
      <c r="F54" s="736"/>
      <c r="G54" s="737"/>
      <c r="H54" s="737"/>
      <c r="I54" s="737"/>
      <c r="J54" s="737"/>
      <c r="K54" s="738"/>
      <c r="L54" s="578"/>
      <c r="M54" s="579"/>
      <c r="N54" s="579"/>
      <c r="O54" s="579"/>
      <c r="P54" s="579"/>
      <c r="Q54" s="580"/>
      <c r="R54" s="584"/>
      <c r="S54" s="585"/>
      <c r="T54" s="585"/>
      <c r="U54" s="585"/>
      <c r="V54" s="586"/>
      <c r="W54" s="229"/>
      <c r="X54" s="724"/>
      <c r="Y54" s="725"/>
      <c r="Z54" s="725"/>
      <c r="AA54" s="725"/>
      <c r="AB54" s="725"/>
      <c r="AC54" s="725"/>
      <c r="AD54" s="725"/>
      <c r="AE54" s="725"/>
      <c r="AF54" s="725"/>
      <c r="AG54" s="725"/>
      <c r="AH54" s="725"/>
      <c r="AI54" s="725"/>
      <c r="AJ54" s="726"/>
      <c r="AK54" s="32"/>
      <c r="AL54" s="32"/>
      <c r="AM54" s="32"/>
    </row>
    <row r="55" spans="1:68" ht="14.25" customHeight="1" thickBot="1">
      <c r="A55" s="655"/>
      <c r="B55" s="656"/>
      <c r="C55" s="656"/>
      <c r="D55" s="656"/>
      <c r="E55" s="657"/>
      <c r="F55" s="739"/>
      <c r="G55" s="740"/>
      <c r="H55" s="740"/>
      <c r="I55" s="740"/>
      <c r="J55" s="740"/>
      <c r="K55" s="741"/>
      <c r="L55" s="581"/>
      <c r="M55" s="582"/>
      <c r="N55" s="582"/>
      <c r="O55" s="582"/>
      <c r="P55" s="582"/>
      <c r="Q55" s="583"/>
      <c r="R55" s="587"/>
      <c r="S55" s="588"/>
      <c r="T55" s="588"/>
      <c r="U55" s="588"/>
      <c r="V55" s="589"/>
      <c r="W55" s="23"/>
      <c r="X55" s="727"/>
      <c r="Y55" s="728"/>
      <c r="Z55" s="728"/>
      <c r="AA55" s="728"/>
      <c r="AB55" s="728"/>
      <c r="AC55" s="728"/>
      <c r="AD55" s="728"/>
      <c r="AE55" s="728"/>
      <c r="AF55" s="728"/>
      <c r="AG55" s="728"/>
      <c r="AH55" s="728"/>
      <c r="AI55" s="728"/>
      <c r="AJ55" s="729"/>
      <c r="AK55" s="32"/>
      <c r="AL55" s="32"/>
      <c r="AM55" s="32"/>
      <c r="AN55" s="35"/>
      <c r="AO55" s="35"/>
      <c r="AP55" s="35"/>
      <c r="AQ55" s="35"/>
      <c r="AR55" s="35"/>
      <c r="AS55" s="35"/>
      <c r="AT55" s="35"/>
      <c r="AU55" s="35"/>
      <c r="AV55" s="35"/>
      <c r="AW55" s="35"/>
      <c r="AX55" s="35"/>
      <c r="AY55" s="35"/>
      <c r="AZ55" s="559"/>
      <c r="BA55" s="559"/>
      <c r="BB55" s="559"/>
      <c r="BC55" s="559"/>
      <c r="BD55" s="559"/>
      <c r="BE55" s="559"/>
      <c r="BF55" s="559"/>
      <c r="BG55" s="559"/>
      <c r="BH55" s="559"/>
      <c r="BI55" s="559"/>
      <c r="BJ55" s="559"/>
      <c r="BK55" s="559"/>
      <c r="BL55" s="559"/>
      <c r="BM55" s="559"/>
      <c r="BN55" s="559"/>
      <c r="BO55" s="559"/>
      <c r="BP55" s="559"/>
    </row>
    <row r="56" spans="1:68" ht="15" customHeight="1">
      <c r="A56" s="560" t="s">
        <v>148</v>
      </c>
      <c r="B56" s="560"/>
      <c r="C56" s="560"/>
      <c r="D56" s="560"/>
      <c r="E56" s="560"/>
      <c r="F56" s="560"/>
      <c r="G56" s="560"/>
      <c r="H56" s="560"/>
      <c r="I56" s="560"/>
      <c r="J56" s="560"/>
      <c r="K56" s="560"/>
      <c r="L56" s="560"/>
      <c r="M56" s="560"/>
      <c r="N56" s="560"/>
      <c r="O56" s="560"/>
      <c r="P56" s="560"/>
      <c r="Q56" s="568"/>
      <c r="R56" s="568"/>
      <c r="S56" s="568"/>
      <c r="T56" s="568"/>
      <c r="U56" s="568"/>
      <c r="V56" s="568"/>
      <c r="W56" s="568"/>
      <c r="X56" s="568"/>
      <c r="Y56" s="568"/>
      <c r="Z56" s="568"/>
      <c r="AA56" s="568"/>
      <c r="AB56" s="568"/>
      <c r="AC56" s="568"/>
      <c r="AD56" s="568" t="s">
        <v>150</v>
      </c>
      <c r="AE56" s="568"/>
      <c r="AF56" s="568"/>
      <c r="AG56" s="568"/>
      <c r="AH56" s="568"/>
      <c r="AI56" s="568"/>
      <c r="AJ56" s="568"/>
      <c r="AK56" s="568"/>
      <c r="AL56" s="568"/>
      <c r="AM56" s="568"/>
      <c r="AN56" s="559"/>
      <c r="AO56" s="559"/>
      <c r="AP56" s="559"/>
      <c r="AQ56" s="559"/>
      <c r="AR56" s="559"/>
      <c r="AS56" s="559"/>
      <c r="AT56" s="559"/>
      <c r="AU56" s="559"/>
      <c r="AV56" s="559"/>
      <c r="AW56" s="559"/>
      <c r="AX56" s="559"/>
      <c r="AY56" s="559"/>
      <c r="AZ56" s="559"/>
      <c r="BA56" s="559"/>
      <c r="BB56" s="559"/>
      <c r="BC56" s="559"/>
      <c r="BD56" s="559"/>
      <c r="BE56" s="559"/>
      <c r="BF56" s="559"/>
      <c r="BG56" s="559"/>
      <c r="BH56" s="559"/>
      <c r="BI56" s="559"/>
      <c r="BJ56" s="559"/>
      <c r="BK56" s="559"/>
      <c r="BL56" s="559"/>
      <c r="BM56" s="559"/>
      <c r="BN56" s="559"/>
      <c r="BO56" s="559"/>
      <c r="BP56" s="559"/>
    </row>
    <row r="59" ht="16.5" customHeight="1"/>
    <row r="66" ht="13.5" customHeight="1"/>
    <row r="67" ht="13.5" customHeight="1"/>
    <row r="68" ht="72" customHeight="1"/>
    <row r="69" ht="15" customHeight="1"/>
    <row r="70" ht="12.75">
      <c r="E70" s="23"/>
    </row>
    <row r="109" ht="13.5" customHeight="1"/>
    <row r="110" ht="12.75" customHeight="1"/>
  </sheetData>
  <sheetProtection algorithmName="SHA-512" hashValue="Bf8iUc8XgeYsng0TrMVvIIsFiDlqcN/c/2tnKV0twmm2qYjedmsZPzVy2pRiiMvPnGkWMV6rwRHuIV4jL3gWpA==" saltValue="7MG9NxMVE+8UKM6U1OLj8g==" spinCount="100000" sheet="1" selectLockedCells="1"/>
  <mergeCells count="101">
    <mergeCell ref="AN9:AQ47"/>
    <mergeCell ref="AJ9:AJ10"/>
    <mergeCell ref="AK9:AK10"/>
    <mergeCell ref="AL9:AL10"/>
    <mergeCell ref="AM9:AM10"/>
    <mergeCell ref="X8:AM8"/>
    <mergeCell ref="W4:AB4"/>
    <mergeCell ref="X9:X10"/>
    <mergeCell ref="AA9:AA10"/>
    <mergeCell ref="AB9:AB10"/>
    <mergeCell ref="AC9:AC10"/>
    <mergeCell ref="AD9:AD10"/>
    <mergeCell ref="C1:I3"/>
    <mergeCell ref="J1:O1"/>
    <mergeCell ref="J2:O2"/>
    <mergeCell ref="P2:V2"/>
    <mergeCell ref="N3:O3"/>
    <mergeCell ref="P3:V3"/>
    <mergeCell ref="AN8:AQ8"/>
    <mergeCell ref="AJ4:AM5"/>
    <mergeCell ref="AJ6:AM7"/>
    <mergeCell ref="AI5:AI7"/>
    <mergeCell ref="AF5:AH7"/>
    <mergeCell ref="P1:V1"/>
    <mergeCell ref="J3:K3"/>
    <mergeCell ref="W6:Y6"/>
    <mergeCell ref="Z6:AB6"/>
    <mergeCell ref="AC6:AD6"/>
    <mergeCell ref="J6:M6"/>
    <mergeCell ref="O6:Q6"/>
    <mergeCell ref="R6:V6"/>
    <mergeCell ref="L4:M4"/>
    <mergeCell ref="AC5:AD5"/>
    <mergeCell ref="A8:D8"/>
    <mergeCell ref="E8:F8"/>
    <mergeCell ref="G8:P8"/>
    <mergeCell ref="Q8:V8"/>
    <mergeCell ref="E9:E10"/>
    <mergeCell ref="F9:F10"/>
    <mergeCell ref="G9:G10"/>
    <mergeCell ref="P4:V4"/>
    <mergeCell ref="J5:L5"/>
    <mergeCell ref="M5:V5"/>
    <mergeCell ref="H9:H10"/>
    <mergeCell ref="I9:I10"/>
    <mergeCell ref="J9:J10"/>
    <mergeCell ref="K9:K10"/>
    <mergeCell ref="L9:L10"/>
    <mergeCell ref="M9:M10"/>
    <mergeCell ref="T9:T10"/>
    <mergeCell ref="U9:U10"/>
    <mergeCell ref="V9:V10"/>
    <mergeCell ref="C4:H4"/>
    <mergeCell ref="AN56:AY56"/>
    <mergeCell ref="AZ56:BP56"/>
    <mergeCell ref="L3:M3"/>
    <mergeCell ref="J4:K4"/>
    <mergeCell ref="R7:V7"/>
    <mergeCell ref="J7:M7"/>
    <mergeCell ref="O7:Q7"/>
    <mergeCell ref="X50:AA50"/>
    <mergeCell ref="AB50:AC50"/>
    <mergeCell ref="AD50:AE50"/>
    <mergeCell ref="AF50:AH50"/>
    <mergeCell ref="AI50:AJ50"/>
    <mergeCell ref="AZ55:BP55"/>
    <mergeCell ref="X52:AJ55"/>
    <mergeCell ref="W46:Z46"/>
    <mergeCell ref="X48:AJ48"/>
    <mergeCell ref="X49:AA49"/>
    <mergeCell ref="AB49:AC49"/>
    <mergeCell ref="AD49:AE49"/>
    <mergeCell ref="AF49:AH49"/>
    <mergeCell ref="AI49:AJ49"/>
    <mergeCell ref="W45:Z45"/>
    <mergeCell ref="W5:Y5"/>
    <mergeCell ref="Z5:AB5"/>
    <mergeCell ref="A56:P56"/>
    <mergeCell ref="Q56:AC56"/>
    <mergeCell ref="AD56:AM56"/>
    <mergeCell ref="C9:C10"/>
    <mergeCell ref="D9:D10"/>
    <mergeCell ref="A48:E48"/>
    <mergeCell ref="F48:K55"/>
    <mergeCell ref="A49:E55"/>
    <mergeCell ref="L54:Q55"/>
    <mergeCell ref="L49:Q51"/>
    <mergeCell ref="R49:V51"/>
    <mergeCell ref="R53:V55"/>
    <mergeCell ref="AE9:AE10"/>
    <mergeCell ref="AF9:AF10"/>
    <mergeCell ref="N9:N10"/>
    <mergeCell ref="O9:O10"/>
    <mergeCell ref="P9:P10"/>
    <mergeCell ref="Q9:Q10"/>
    <mergeCell ref="R9:R10"/>
    <mergeCell ref="S9:S10"/>
    <mergeCell ref="Y9:Y10"/>
    <mergeCell ref="Z9:Z10"/>
    <mergeCell ref="AH9:AH10"/>
    <mergeCell ref="AI9:AI10"/>
  </mergeCells>
  <printOptions horizontalCentered="1" verticalCentered="1"/>
  <pageMargins left="0.25" right="0.25" top="0.1" bottom="0.1" header="0.05" footer="0.05"/>
  <pageSetup fitToWidth="0" horizontalDpi="600" verticalDpi="600" orientation="portrait" scale="69" r:id="rId4"/>
  <colBreaks count="2" manualBreakCount="2">
    <brk id="22" max="16383" man="1"/>
    <brk id="46" max="16383" man="1"/>
  </colBreaks>
  <drawing r:id="rId3"/>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I69"/>
  <sheetViews>
    <sheetView showGridLines="0" zoomScaleSheetLayoutView="40" workbookViewId="0" topLeftCell="A1">
      <pane xSplit="2" ySplit="10" topLeftCell="C21" activePane="bottomRight" state="frozen"/>
      <selection pane="topLeft" activeCell="N10" sqref="N10"/>
      <selection pane="topRight" activeCell="N10" sqref="N10"/>
      <selection pane="bottomLeft" activeCell="N10" sqref="N10"/>
      <selection pane="bottomRight" activeCell="T24" sqref="T24"/>
    </sheetView>
  </sheetViews>
  <sheetFormatPr defaultColWidth="6.7109375" defaultRowHeight="12.75"/>
  <cols>
    <col min="1" max="1" width="3.57421875" style="0" customWidth="1"/>
    <col min="2" max="2" width="3.7109375" style="0" customWidth="1"/>
    <col min="3" max="3" width="5.7109375" style="0" customWidth="1"/>
    <col min="4" max="4" width="5.57421875" style="0" customWidth="1"/>
    <col min="5" max="6" width="5.8515625" style="0" customWidth="1"/>
    <col min="7" max="8" width="6.57421875" style="0" customWidth="1"/>
    <col min="9" max="9" width="7.00390625" style="0" customWidth="1"/>
    <col min="10" max="10" width="7.7109375" style="0" customWidth="1"/>
    <col min="11" max="11" width="6.7109375" style="0" customWidth="1"/>
    <col min="12" max="12" width="7.7109375" style="0" customWidth="1"/>
    <col min="13" max="13" width="6.7109375" style="0" customWidth="1"/>
    <col min="14" max="14" width="7.7109375" style="0" customWidth="1"/>
    <col min="15" max="15" width="6.7109375" style="0" customWidth="1"/>
    <col min="16" max="16" width="7.7109375" style="0" customWidth="1"/>
    <col min="17" max="17" width="7.00390625" style="0" customWidth="1"/>
    <col min="18" max="18" width="6.7109375" style="0" customWidth="1"/>
    <col min="19" max="19" width="7.7109375" style="0" customWidth="1"/>
    <col min="20" max="20" width="6.7109375" style="0" customWidth="1"/>
    <col min="21" max="21" width="5.57421875" style="0" customWidth="1"/>
    <col min="22" max="22" width="6.57421875" style="0" customWidth="1"/>
    <col min="23" max="23" width="3.57421875" style="0" customWidth="1"/>
    <col min="24" max="24" width="6.8515625" style="0" customWidth="1"/>
    <col min="25" max="25" width="7.00390625" style="0" customWidth="1"/>
    <col min="26" max="27" width="7.7109375" style="0" customWidth="1"/>
    <col min="28" max="28" width="6.7109375" style="0" customWidth="1"/>
    <col min="29" max="29" width="7.7109375" style="0" customWidth="1"/>
    <col min="30" max="30" width="6.00390625" style="0" customWidth="1"/>
    <col min="31" max="31" width="7.57421875" style="0" customWidth="1"/>
    <col min="32" max="32" width="6.7109375" style="0" customWidth="1"/>
    <col min="33" max="33" width="3.57421875" style="0" hidden="1" customWidth="1"/>
    <col min="34" max="34" width="6.421875" style="0" customWidth="1"/>
    <col min="35" max="35" width="6.28125" style="0" customWidth="1"/>
    <col min="36" max="36" width="7.7109375" style="0" customWidth="1"/>
    <col min="37" max="37" width="6.7109375" style="0" customWidth="1"/>
    <col min="38" max="38" width="7.7109375" style="0" customWidth="1"/>
    <col min="39" max="39" width="6.57421875" style="0" customWidth="1"/>
    <col min="40" max="40" width="5.140625" style="0" customWidth="1"/>
    <col min="41" max="41" width="5.421875" style="0" customWidth="1"/>
    <col min="42" max="42" width="4.7109375" style="0" customWidth="1"/>
    <col min="43" max="44" width="9.7109375" style="0" customWidth="1"/>
    <col min="45" max="45" width="9.8515625" style="0" customWidth="1"/>
    <col min="46" max="46" width="10.7109375" style="0" customWidth="1"/>
  </cols>
  <sheetData>
    <row r="1" spans="1:85" ht="12.75" customHeight="1">
      <c r="A1" s="23"/>
      <c r="B1" s="23"/>
      <c r="C1" s="552" t="s">
        <v>127</v>
      </c>
      <c r="D1" s="552"/>
      <c r="E1" s="552"/>
      <c r="F1" s="552"/>
      <c r="G1" s="552"/>
      <c r="H1" s="552"/>
      <c r="I1" s="791"/>
      <c r="J1" s="528" t="s">
        <v>0</v>
      </c>
      <c r="K1" s="529"/>
      <c r="L1" s="529"/>
      <c r="M1" s="529"/>
      <c r="N1" s="529"/>
      <c r="O1" s="529"/>
      <c r="P1" s="768" t="s">
        <v>1</v>
      </c>
      <c r="Q1" s="769"/>
      <c r="R1" s="769"/>
      <c r="S1" s="769"/>
      <c r="T1" s="769"/>
      <c r="U1" s="769"/>
      <c r="V1" s="770"/>
      <c r="W1" s="82" t="s">
        <v>58</v>
      </c>
      <c r="X1" s="59"/>
      <c r="Y1" s="59"/>
      <c r="Z1" s="24"/>
      <c r="AA1" s="59"/>
      <c r="AB1" s="59"/>
      <c r="AC1" s="59"/>
      <c r="AD1" s="59"/>
      <c r="AE1" s="24"/>
      <c r="AF1" s="24"/>
      <c r="AG1" s="60"/>
      <c r="AH1" s="60"/>
      <c r="AI1" s="60"/>
      <c r="AJ1" s="60"/>
      <c r="AK1" s="60"/>
      <c r="AL1" s="60"/>
      <c r="AM1" s="61"/>
      <c r="BA1" s="36"/>
      <c r="BZ1" s="7"/>
      <c r="CA1" s="7"/>
      <c r="CB1" s="8"/>
      <c r="CC1" s="8"/>
      <c r="CD1" s="8"/>
      <c r="CE1" s="8"/>
      <c r="CF1" s="8"/>
      <c r="CG1" s="8"/>
    </row>
    <row r="2" spans="1:69" ht="16.5" customHeight="1">
      <c r="A2" s="23"/>
      <c r="B2" s="23"/>
      <c r="C2" s="552"/>
      <c r="D2" s="552"/>
      <c r="E2" s="552"/>
      <c r="F2" s="552"/>
      <c r="G2" s="552"/>
      <c r="H2" s="552"/>
      <c r="I2" s="791"/>
      <c r="J2" s="771" t="str">
        <f>Jan!J2</f>
        <v>Exampleville</v>
      </c>
      <c r="K2" s="759"/>
      <c r="L2" s="759"/>
      <c r="M2" s="759"/>
      <c r="N2" s="759"/>
      <c r="O2" s="759"/>
      <c r="P2" s="772" t="str">
        <f>+Jan!P2</f>
        <v>IN0000000</v>
      </c>
      <c r="Q2" s="772"/>
      <c r="R2" s="772"/>
      <c r="S2" s="772"/>
      <c r="T2" s="772"/>
      <c r="U2" s="772"/>
      <c r="V2" s="773"/>
      <c r="W2" s="83" t="s">
        <v>125</v>
      </c>
      <c r="X2" s="25"/>
      <c r="Y2" s="25"/>
      <c r="Z2" s="23"/>
      <c r="AA2" s="23"/>
      <c r="AB2" s="25"/>
      <c r="AC2" s="25"/>
      <c r="AD2" s="25"/>
      <c r="AE2" s="23"/>
      <c r="AF2" s="23"/>
      <c r="AG2" s="23"/>
      <c r="AH2" s="23"/>
      <c r="AI2" s="23"/>
      <c r="AJ2" s="23"/>
      <c r="AK2" s="23"/>
      <c r="AL2" s="63"/>
      <c r="AM2" s="64"/>
      <c r="AN2" s="51"/>
      <c r="AO2" s="51"/>
      <c r="AP2" s="51"/>
      <c r="AQ2" s="51"/>
      <c r="AR2" s="51"/>
      <c r="AS2" s="51"/>
      <c r="AT2" s="51"/>
      <c r="AU2" s="2"/>
      <c r="AV2" s="2"/>
      <c r="AY2" s="2"/>
      <c r="BA2" s="36"/>
      <c r="BK2" s="2"/>
      <c r="BN2" s="2"/>
      <c r="BO2" s="2"/>
      <c r="BP2" s="2"/>
      <c r="BQ2" s="2"/>
    </row>
    <row r="3" spans="1:69" ht="15.75" customHeight="1" thickBot="1">
      <c r="A3" s="23"/>
      <c r="B3" s="23"/>
      <c r="C3" s="552"/>
      <c r="D3" s="552"/>
      <c r="E3" s="552"/>
      <c r="F3" s="552"/>
      <c r="G3" s="552"/>
      <c r="H3" s="552"/>
      <c r="I3" s="791"/>
      <c r="J3" s="764" t="s">
        <v>47</v>
      </c>
      <c r="K3" s="765"/>
      <c r="L3" s="766" t="s">
        <v>3</v>
      </c>
      <c r="M3" s="765"/>
      <c r="N3" s="530" t="s">
        <v>43</v>
      </c>
      <c r="O3" s="530"/>
      <c r="P3" s="530" t="s">
        <v>39</v>
      </c>
      <c r="Q3" s="530"/>
      <c r="R3" s="530"/>
      <c r="S3" s="530"/>
      <c r="T3" s="530"/>
      <c r="U3" s="530"/>
      <c r="V3" s="545"/>
      <c r="W3" s="83" t="s">
        <v>126</v>
      </c>
      <c r="X3" s="25"/>
      <c r="Y3" s="25"/>
      <c r="Z3" s="23"/>
      <c r="AA3" s="23"/>
      <c r="AB3" s="25"/>
      <c r="AC3" s="25"/>
      <c r="AD3" s="25"/>
      <c r="AE3" s="23"/>
      <c r="AF3" s="23"/>
      <c r="AG3" s="42"/>
      <c r="AH3" s="42"/>
      <c r="AI3" s="42"/>
      <c r="AJ3" s="42"/>
      <c r="AL3" s="65"/>
      <c r="AM3" s="66"/>
      <c r="AN3" s="647"/>
      <c r="AO3" s="648"/>
      <c r="AP3" s="648"/>
      <c r="AQ3" s="50"/>
      <c r="AR3" s="50"/>
      <c r="AS3" s="50"/>
      <c r="AT3" s="52"/>
      <c r="AY3" s="2"/>
      <c r="BA3" s="36"/>
      <c r="BH3" s="1"/>
      <c r="BI3" s="1"/>
      <c r="BJ3" s="1"/>
      <c r="BP3" s="33"/>
      <c r="BQ3" s="33"/>
    </row>
    <row r="4" spans="1:65" ht="15.75" customHeight="1" thickBot="1">
      <c r="A4" s="23"/>
      <c r="B4" s="23"/>
      <c r="C4" s="546" t="str">
        <f>Jan!C4</f>
        <v>State Form 53344 (R4 / 4-24)</v>
      </c>
      <c r="D4" s="546"/>
      <c r="E4" s="546"/>
      <c r="F4" s="546"/>
      <c r="G4" s="546"/>
      <c r="H4" s="546"/>
      <c r="I4" s="223" t="str">
        <f>CONCATENATE("9/1/",L4)</f>
        <v>9/1/2023</v>
      </c>
      <c r="J4" s="526" t="s">
        <v>142</v>
      </c>
      <c r="K4" s="527"/>
      <c r="L4" s="758">
        <f>+Jan!L4</f>
        <v>2023</v>
      </c>
      <c r="M4" s="758"/>
      <c r="N4" s="248">
        <f>+Jan!N4</f>
        <v>0.001</v>
      </c>
      <c r="O4" s="68" t="s">
        <v>38</v>
      </c>
      <c r="P4" s="759" t="str">
        <f>+Jan!P4</f>
        <v>555/555-5555</v>
      </c>
      <c r="Q4" s="759"/>
      <c r="R4" s="759"/>
      <c r="S4" s="759"/>
      <c r="T4" s="759"/>
      <c r="U4" s="759"/>
      <c r="V4" s="760"/>
      <c r="W4" s="700" t="str">
        <f>+Jan!W4</f>
        <v>State Form 53344 (R4 / 4-24)</v>
      </c>
      <c r="X4" s="701"/>
      <c r="Y4" s="701"/>
      <c r="Z4" s="701"/>
      <c r="AA4" s="701"/>
      <c r="AB4" s="701"/>
      <c r="AC4" s="23"/>
      <c r="AD4" s="23"/>
      <c r="AE4" s="23"/>
      <c r="AF4" s="224" t="s">
        <v>151</v>
      </c>
      <c r="AG4" s="24"/>
      <c r="AH4" s="24"/>
      <c r="AI4" s="26"/>
      <c r="AJ4" s="607" t="s">
        <v>153</v>
      </c>
      <c r="AK4" s="608"/>
      <c r="AL4" s="608"/>
      <c r="AM4" s="609"/>
      <c r="AN4" s="42"/>
      <c r="AO4" s="42"/>
      <c r="AP4" s="42"/>
      <c r="AQ4" s="53"/>
      <c r="AR4" s="53"/>
      <c r="AS4" s="53"/>
      <c r="AT4" s="53"/>
      <c r="AW4" s="2"/>
      <c r="AX4" s="2"/>
      <c r="AY4" s="2"/>
      <c r="BA4" s="37"/>
      <c r="BL4" s="2"/>
      <c r="BM4" s="2"/>
    </row>
    <row r="5" spans="1:59" ht="13.5" customHeight="1" thickBot="1">
      <c r="A5" s="23"/>
      <c r="B5" s="23"/>
      <c r="C5" s="45"/>
      <c r="D5" s="45"/>
      <c r="E5" s="45"/>
      <c r="F5" s="45"/>
      <c r="G5" s="45"/>
      <c r="H5" s="45"/>
      <c r="I5" s="45"/>
      <c r="J5" s="531" t="s">
        <v>130</v>
      </c>
      <c r="K5" s="532"/>
      <c r="L5" s="532"/>
      <c r="M5" s="761" t="str">
        <f>Jan!M5</f>
        <v>wwtp@city.org</v>
      </c>
      <c r="N5" s="761"/>
      <c r="O5" s="761"/>
      <c r="P5" s="761"/>
      <c r="Q5" s="761"/>
      <c r="R5" s="761"/>
      <c r="S5" s="761"/>
      <c r="T5" s="761"/>
      <c r="U5" s="761"/>
      <c r="V5" s="762"/>
      <c r="W5" s="763" t="s">
        <v>0</v>
      </c>
      <c r="X5" s="667"/>
      <c r="Y5" s="662"/>
      <c r="Z5" s="661" t="s">
        <v>1</v>
      </c>
      <c r="AA5" s="667"/>
      <c r="AB5" s="662"/>
      <c r="AC5" s="661" t="s">
        <v>2</v>
      </c>
      <c r="AD5" s="662"/>
      <c r="AE5" s="46" t="s">
        <v>3</v>
      </c>
      <c r="AF5" s="638">
        <f>IF(SUM(X11:X40)&gt;0,SUM(X11:X40),SUM(G11:G40))</f>
        <v>0</v>
      </c>
      <c r="AG5" s="639"/>
      <c r="AH5" s="639"/>
      <c r="AI5" s="636" t="s">
        <v>152</v>
      </c>
      <c r="AJ5" s="610"/>
      <c r="AK5" s="611"/>
      <c r="AL5" s="611"/>
      <c r="AM5" s="612"/>
      <c r="AN5" s="23"/>
      <c r="AO5" s="23"/>
      <c r="AP5" s="23"/>
      <c r="AQ5" s="23"/>
      <c r="AR5" s="23"/>
      <c r="AS5" s="23"/>
      <c r="AT5" s="23"/>
      <c r="AY5" s="2"/>
      <c r="BA5" s="15"/>
      <c r="BC5" s="15"/>
      <c r="BD5" s="2"/>
      <c r="BE5" s="15"/>
      <c r="BF5" s="2"/>
      <c r="BG5" s="15"/>
    </row>
    <row r="6" spans="1:59" ht="13.5" customHeight="1">
      <c r="A6" s="23"/>
      <c r="B6" s="23"/>
      <c r="C6" s="45"/>
      <c r="D6" s="45"/>
      <c r="E6" s="45"/>
      <c r="F6" s="45"/>
      <c r="G6" s="45"/>
      <c r="H6" s="45"/>
      <c r="I6" s="45"/>
      <c r="J6" s="553" t="s">
        <v>44</v>
      </c>
      <c r="K6" s="554"/>
      <c r="L6" s="554"/>
      <c r="M6" s="554"/>
      <c r="N6" s="56" t="s">
        <v>41</v>
      </c>
      <c r="O6" s="554" t="s">
        <v>4</v>
      </c>
      <c r="P6" s="554"/>
      <c r="Q6" s="554"/>
      <c r="R6" s="554" t="s">
        <v>40</v>
      </c>
      <c r="S6" s="554"/>
      <c r="T6" s="554"/>
      <c r="U6" s="554"/>
      <c r="V6" s="555"/>
      <c r="W6" s="767" t="str">
        <f>+J2</f>
        <v>Exampleville</v>
      </c>
      <c r="X6" s="632"/>
      <c r="Y6" s="633"/>
      <c r="Z6" s="658" t="str">
        <f>+P2</f>
        <v>IN0000000</v>
      </c>
      <c r="AA6" s="659"/>
      <c r="AB6" s="660"/>
      <c r="AC6" s="634" t="str">
        <f>+J4</f>
        <v>September</v>
      </c>
      <c r="AD6" s="635"/>
      <c r="AE6" s="47">
        <f>+L4</f>
        <v>2023</v>
      </c>
      <c r="AF6" s="638"/>
      <c r="AG6" s="639"/>
      <c r="AH6" s="639"/>
      <c r="AI6" s="636"/>
      <c r="AJ6" s="755" t="str">
        <f>IF(SUM(X11:X40)&gt;0,+X41/N4,IF(SUM(G11:G40)&gt;0,+G41/N4,""))</f>
        <v/>
      </c>
      <c r="AK6" s="756"/>
      <c r="AL6" s="756"/>
      <c r="AM6" s="757"/>
      <c r="AN6" s="23"/>
      <c r="AO6" s="23"/>
      <c r="AP6" s="23"/>
      <c r="AQ6" s="23"/>
      <c r="AR6" s="23"/>
      <c r="AS6" s="23"/>
      <c r="AT6" s="23"/>
      <c r="AY6" s="2"/>
      <c r="BA6" s="15"/>
      <c r="BC6" s="15"/>
      <c r="BD6" s="2"/>
      <c r="BE6" s="15"/>
      <c r="BF6" s="2"/>
      <c r="BG6" s="15"/>
    </row>
    <row r="7" spans="1:59" ht="13.5" customHeight="1" thickBot="1">
      <c r="A7" s="23"/>
      <c r="B7" s="23"/>
      <c r="C7" s="45"/>
      <c r="D7" s="45"/>
      <c r="E7" s="45"/>
      <c r="F7" s="45"/>
      <c r="G7" s="55"/>
      <c r="H7" s="55"/>
      <c r="I7" s="45"/>
      <c r="J7" s="718" t="str">
        <f>+Jan!J7</f>
        <v>Chris A. Operator</v>
      </c>
      <c r="K7" s="719"/>
      <c r="L7" s="719"/>
      <c r="M7" s="719"/>
      <c r="N7" s="70" t="str">
        <f>+Jan!N7</f>
        <v>V</v>
      </c>
      <c r="O7" s="720">
        <f>+Jan!O7</f>
        <v>9999</v>
      </c>
      <c r="P7" s="720"/>
      <c r="Q7" s="720"/>
      <c r="R7" s="748">
        <f>+Jan!R7</f>
        <v>43770</v>
      </c>
      <c r="S7" s="749"/>
      <c r="T7" s="749"/>
      <c r="U7" s="749"/>
      <c r="V7" s="750"/>
      <c r="W7" s="86"/>
      <c r="X7" s="72"/>
      <c r="Y7" s="72"/>
      <c r="Z7" s="73"/>
      <c r="AA7" s="74"/>
      <c r="AB7" s="74"/>
      <c r="AC7" s="74"/>
      <c r="AD7" s="74"/>
      <c r="AE7" s="75"/>
      <c r="AF7" s="640"/>
      <c r="AG7" s="641"/>
      <c r="AH7" s="641"/>
      <c r="AI7" s="637"/>
      <c r="AJ7" s="616"/>
      <c r="AK7" s="617"/>
      <c r="AL7" s="617"/>
      <c r="AM7" s="618"/>
      <c r="AN7" s="23"/>
      <c r="AO7" s="23"/>
      <c r="AP7" s="23"/>
      <c r="AQ7" s="23"/>
      <c r="AR7" s="23"/>
      <c r="AS7" s="23"/>
      <c r="AT7" s="23"/>
      <c r="AY7" s="2"/>
      <c r="BA7" s="15"/>
      <c r="BC7" s="15"/>
      <c r="BD7" s="2"/>
      <c r="BE7" s="15"/>
      <c r="BF7" s="2"/>
      <c r="BG7" s="15"/>
    </row>
    <row r="8" spans="1:69" ht="29.25" customHeight="1" thickBot="1">
      <c r="A8" s="540" t="s">
        <v>108</v>
      </c>
      <c r="B8" s="541"/>
      <c r="C8" s="541"/>
      <c r="D8" s="542"/>
      <c r="E8" s="543" t="s">
        <v>155</v>
      </c>
      <c r="F8" s="544"/>
      <c r="G8" s="619" t="s">
        <v>5</v>
      </c>
      <c r="H8" s="620"/>
      <c r="I8" s="620"/>
      <c r="J8" s="620"/>
      <c r="K8" s="620"/>
      <c r="L8" s="620"/>
      <c r="M8" s="620"/>
      <c r="N8" s="620"/>
      <c r="O8" s="620"/>
      <c r="P8" s="620"/>
      <c r="Q8" s="784" t="s">
        <v>7</v>
      </c>
      <c r="R8" s="628"/>
      <c r="S8" s="628"/>
      <c r="T8" s="628"/>
      <c r="U8" s="628"/>
      <c r="V8" s="629"/>
      <c r="W8" s="76" t="s">
        <v>6</v>
      </c>
      <c r="X8" s="619" t="s">
        <v>8</v>
      </c>
      <c r="Y8" s="620"/>
      <c r="Z8" s="620"/>
      <c r="AA8" s="620"/>
      <c r="AB8" s="620"/>
      <c r="AC8" s="620"/>
      <c r="AD8" s="620"/>
      <c r="AE8" s="620"/>
      <c r="AF8" s="620"/>
      <c r="AG8" s="620"/>
      <c r="AH8" s="620"/>
      <c r="AI8" s="620"/>
      <c r="AJ8" s="620"/>
      <c r="AK8" s="620"/>
      <c r="AL8" s="620"/>
      <c r="AM8" s="621"/>
      <c r="AN8" s="774" t="s">
        <v>124</v>
      </c>
      <c r="AO8" s="775"/>
      <c r="AP8" s="775"/>
      <c r="AQ8" s="775"/>
      <c r="AR8" s="776"/>
      <c r="AS8" s="54"/>
      <c r="AT8" s="54"/>
      <c r="AU8" s="488"/>
      <c r="AV8" s="172"/>
      <c r="AW8" s="172"/>
      <c r="AX8" s="172"/>
      <c r="AY8" s="172"/>
      <c r="AZ8" s="172"/>
      <c r="BB8" s="220"/>
      <c r="BC8" s="220"/>
      <c r="BD8" s="220"/>
      <c r="BE8" s="220"/>
      <c r="BF8" s="220"/>
      <c r="BG8" s="204"/>
      <c r="BH8" s="220"/>
      <c r="BI8" s="220"/>
      <c r="BJ8" s="220"/>
      <c r="BK8" s="220"/>
      <c r="BL8" s="220"/>
      <c r="BM8" s="220"/>
      <c r="BN8" s="220"/>
      <c r="BO8" s="220"/>
      <c r="BP8" s="220"/>
      <c r="BQ8" s="220"/>
    </row>
    <row r="9" spans="1:69" ht="13.5" customHeight="1">
      <c r="A9" s="77"/>
      <c r="B9" s="77"/>
      <c r="C9" s="533" t="s">
        <v>129</v>
      </c>
      <c r="D9" s="533" t="s">
        <v>105</v>
      </c>
      <c r="E9" s="535" t="s">
        <v>106</v>
      </c>
      <c r="F9" s="537" t="s">
        <v>107</v>
      </c>
      <c r="G9" s="538" t="s">
        <v>52</v>
      </c>
      <c r="H9" s="500" t="s">
        <v>33</v>
      </c>
      <c r="I9" s="500" t="s">
        <v>11</v>
      </c>
      <c r="J9" s="500" t="s">
        <v>14</v>
      </c>
      <c r="K9" s="500" t="s">
        <v>109</v>
      </c>
      <c r="L9" s="500" t="s">
        <v>110</v>
      </c>
      <c r="M9" s="500" t="s">
        <v>12</v>
      </c>
      <c r="N9" s="500" t="str">
        <f>IF(+M9&lt;&gt;"",CONCATENATE(LEFT(M9,(LEN(+M9)-6)),"(lbs)"),"")</f>
        <v>Ammonia (lbs)</v>
      </c>
      <c r="O9" s="500" t="s">
        <v>111</v>
      </c>
      <c r="P9" s="780" t="str">
        <f>IF(+O9&lt;&gt;"",CONCATENATE(LEFT(O9,(LEN(+O9)-6)),"(lbs)"),"")</f>
        <v>Phosphorus (lbs)</v>
      </c>
      <c r="Q9" s="781" t="s">
        <v>112</v>
      </c>
      <c r="R9" s="504" t="s">
        <v>113</v>
      </c>
      <c r="S9" s="517" t="s">
        <v>114</v>
      </c>
      <c r="T9" s="517" t="s">
        <v>115</v>
      </c>
      <c r="U9" s="517" t="s">
        <v>13</v>
      </c>
      <c r="V9" s="643" t="s">
        <v>116</v>
      </c>
      <c r="W9" s="241"/>
      <c r="X9" s="779" t="s">
        <v>48</v>
      </c>
      <c r="Y9" s="522" t="s">
        <v>33</v>
      </c>
      <c r="Z9" s="522" t="s">
        <v>117</v>
      </c>
      <c r="AA9" s="519" t="s">
        <v>118</v>
      </c>
      <c r="AB9" s="522" t="s">
        <v>109</v>
      </c>
      <c r="AC9" s="782" t="s">
        <v>110</v>
      </c>
      <c r="AD9" s="520" t="s">
        <v>119</v>
      </c>
      <c r="AE9" s="522" t="s">
        <v>120</v>
      </c>
      <c r="AF9" s="522" t="s">
        <v>121</v>
      </c>
      <c r="AG9" s="239"/>
      <c r="AH9" s="519" t="s">
        <v>122</v>
      </c>
      <c r="AI9" s="522" t="s">
        <v>123</v>
      </c>
      <c r="AJ9" s="519" t="str">
        <f>IF(+AI9&lt;&gt;"",CONCATENATE(LEFT(AI9,(LEN(+AI9)-6)),"(lbs)"),"")</f>
        <v>Ammonia (lbs)</v>
      </c>
      <c r="AK9" s="522" t="s">
        <v>111</v>
      </c>
      <c r="AL9" s="519" t="str">
        <f>IF(+AK9&lt;&gt;"",CONCATENATE(LEFT(AK9,(LEN(+AK9)-6)),"(lbs)"),"")</f>
        <v>Phosphorus (lbs)</v>
      </c>
      <c r="AM9" s="622"/>
      <c r="AN9" s="709"/>
      <c r="AO9" s="710"/>
      <c r="AP9" s="710"/>
      <c r="AQ9" s="710"/>
      <c r="AR9" s="711"/>
      <c r="AS9" s="44"/>
      <c r="AT9" s="44"/>
      <c r="AU9" s="220"/>
      <c r="AV9" s="204"/>
      <c r="AW9" s="204"/>
      <c r="AX9" s="204"/>
      <c r="AY9" s="204"/>
      <c r="AZ9" s="204"/>
      <c r="BA9" s="51"/>
      <c r="BB9" s="34"/>
      <c r="BC9" s="34"/>
      <c r="BD9" s="34"/>
      <c r="BE9" s="34"/>
      <c r="BF9" s="34"/>
      <c r="BG9" s="489"/>
      <c r="BH9" s="34"/>
      <c r="BI9" s="34"/>
      <c r="BJ9" s="34"/>
      <c r="BK9" s="34"/>
      <c r="BL9" s="34"/>
      <c r="BM9" s="34"/>
      <c r="BN9" s="34"/>
      <c r="BO9" s="34"/>
      <c r="BP9" s="34"/>
      <c r="BQ9" s="34"/>
    </row>
    <row r="10" spans="1:69" ht="100.5" customHeight="1" thickBot="1">
      <c r="A10" s="78" t="s">
        <v>9</v>
      </c>
      <c r="B10" s="78" t="s">
        <v>10</v>
      </c>
      <c r="C10" s="534"/>
      <c r="D10" s="534"/>
      <c r="E10" s="536"/>
      <c r="F10" s="536"/>
      <c r="G10" s="539"/>
      <c r="H10" s="501"/>
      <c r="I10" s="501"/>
      <c r="J10" s="501"/>
      <c r="K10" s="501"/>
      <c r="L10" s="501"/>
      <c r="M10" s="501"/>
      <c r="N10" s="501"/>
      <c r="O10" s="501"/>
      <c r="P10" s="714"/>
      <c r="Q10" s="716"/>
      <c r="R10" s="505"/>
      <c r="S10" s="518"/>
      <c r="T10" s="518"/>
      <c r="U10" s="518"/>
      <c r="V10" s="644"/>
      <c r="W10" s="245" t="s">
        <v>9</v>
      </c>
      <c r="X10" s="777"/>
      <c r="Y10" s="518"/>
      <c r="Z10" s="518"/>
      <c r="AA10" s="505"/>
      <c r="AB10" s="518"/>
      <c r="AC10" s="707"/>
      <c r="AD10" s="521"/>
      <c r="AE10" s="518"/>
      <c r="AF10" s="518"/>
      <c r="AG10" s="240" t="s">
        <v>34</v>
      </c>
      <c r="AH10" s="505"/>
      <c r="AI10" s="518"/>
      <c r="AJ10" s="505"/>
      <c r="AK10" s="518"/>
      <c r="AL10" s="505"/>
      <c r="AM10" s="623"/>
      <c r="AN10" s="600"/>
      <c r="AO10" s="601"/>
      <c r="AP10" s="601"/>
      <c r="AQ10" s="601"/>
      <c r="AR10" s="602"/>
      <c r="AS10" s="44"/>
      <c r="AT10" s="44"/>
      <c r="AU10" s="34"/>
      <c r="AV10" s="489"/>
      <c r="AW10" s="489"/>
      <c r="AX10" s="6"/>
      <c r="AY10" s="489"/>
      <c r="AZ10" s="6"/>
      <c r="BA10" s="220"/>
      <c r="BB10" s="34"/>
      <c r="BC10" s="34"/>
      <c r="BD10" s="34"/>
      <c r="BE10" s="34"/>
      <c r="BF10" s="34"/>
      <c r="BG10" s="489"/>
      <c r="BH10" s="34"/>
      <c r="BI10" s="34"/>
      <c r="BJ10" s="34"/>
      <c r="BK10" s="34"/>
      <c r="BL10" s="34"/>
      <c r="BM10" s="34"/>
      <c r="BN10" s="34"/>
      <c r="BO10" s="34"/>
      <c r="BP10" s="34"/>
      <c r="BQ10" s="34"/>
    </row>
    <row r="11" spans="1:46" ht="10.5" customHeight="1">
      <c r="A11" s="394">
        <v>1</v>
      </c>
      <c r="B11" s="348" t="str">
        <f aca="true" t="shared" si="0" ref="B11:B40">TEXT(I$4+A11-1,"DDD")</f>
        <v>Fri</v>
      </c>
      <c r="C11" s="337"/>
      <c r="D11" s="395"/>
      <c r="E11" s="339"/>
      <c r="F11" s="340"/>
      <c r="G11" s="280"/>
      <c r="H11" s="341"/>
      <c r="I11" s="266"/>
      <c r="J11" s="253" t="str">
        <f ca="1">IF(CELL("type",I11)="L","",IF(I11*($G11+$X11)=0,"",IF($G11&gt;0,+$G11*I11*8.34,$X11*I11*8.34)))</f>
        <v/>
      </c>
      <c r="K11" s="266"/>
      <c r="L11" s="253" t="str">
        <f ca="1">IF(CELL("type",K11)="L","",IF(K11*($G11+$X11)=0,"",IF($G11&gt;0,+$G11*K11*8.34,$X11*K11*8.34)))</f>
        <v/>
      </c>
      <c r="M11" s="266"/>
      <c r="N11" s="253" t="str">
        <f ca="1">IF(CELL("type",M11)="L","",IF(M11*($G11+$X11)=0,"",IF($G11&gt;0,+$G11*M11*8.34,$X11*M11*8.34)))</f>
        <v/>
      </c>
      <c r="O11" s="281"/>
      <c r="P11" s="255" t="str">
        <f ca="1">IF(CELL("type",O11)="L","",IF(O11*($G11+$X11)=0,"",IF($G11&gt;0,+$G11*O11*8.34,$X11*O11*8.34)))</f>
        <v/>
      </c>
      <c r="Q11" s="282"/>
      <c r="R11" s="278"/>
      <c r="S11" s="342" t="str">
        <f aca="true" t="shared" si="1" ref="S11:S40">IF(Q11*R11=0,"",IF(Q11&lt;100,Q11*10000/R11,Q11*1000/R11))</f>
        <v/>
      </c>
      <c r="T11" s="343"/>
      <c r="U11" s="344"/>
      <c r="V11" s="283"/>
      <c r="W11" s="397">
        <f aca="true" t="shared" si="2" ref="W11:W40">+A11</f>
        <v>1</v>
      </c>
      <c r="X11" s="346"/>
      <c r="Y11" s="278"/>
      <c r="Z11" s="278"/>
      <c r="AA11" s="270" t="str">
        <f ca="1">IF(CELL("type",Z11)="L","",IF(Z11*($G11+$X11)=0,"",IF($G11&gt;0,+$G11*Z11*8.34,$X11*Z11*8.34)))</f>
        <v/>
      </c>
      <c r="AB11" s="278"/>
      <c r="AC11" s="289" t="str">
        <f ca="1">IF(CELL("type",AB11)="L","",IF(AB11*($G11+$X11)=0,"",IF($G11&gt;0,+$G11*AB11*8.34,$X11*AB11*8.34)))</f>
        <v/>
      </c>
      <c r="AD11" s="282"/>
      <c r="AE11" s="278"/>
      <c r="AF11" s="278"/>
      <c r="AG11" s="278" t="str">
        <f ca="1">IF(CELL("type",AH11)="b","",IF(AH11="tntc",63200,IF(AH11=0,1,AH11)))</f>
        <v/>
      </c>
      <c r="AH11" s="278"/>
      <c r="AI11" s="278"/>
      <c r="AJ11" s="262" t="str">
        <f ca="1">IF(CELL("type",AI11)="L","",IF(AI11*($G11+$X11)=0,"",IF($G11&gt;0,+$G11*AI11*8.34,$X11*AI11*8.34)))</f>
        <v/>
      </c>
      <c r="AK11" s="278"/>
      <c r="AL11" s="262" t="str">
        <f ca="1">IF(CELL("type",AK11)="L","",IF(AK11*($G11+$X11)=0,"",IF($G11&gt;0,+$G11*AK11*8.34,$X11*AK11*8.34)))</f>
        <v/>
      </c>
      <c r="AM11" s="283"/>
      <c r="AN11" s="600"/>
      <c r="AO11" s="601"/>
      <c r="AP11" s="601"/>
      <c r="AQ11" s="601"/>
      <c r="AR11" s="602"/>
      <c r="AS11" s="44"/>
      <c r="AT11" s="44"/>
    </row>
    <row r="12" spans="1:68" ht="10.5" customHeight="1">
      <c r="A12" s="347">
        <v>2</v>
      </c>
      <c r="B12" s="348" t="str">
        <f t="shared" si="0"/>
        <v>Sat</v>
      </c>
      <c r="C12" s="278"/>
      <c r="D12" s="284"/>
      <c r="E12" s="349"/>
      <c r="F12" s="350"/>
      <c r="G12" s="282"/>
      <c r="H12" s="343"/>
      <c r="I12" s="278"/>
      <c r="J12" s="253" t="str">
        <f aca="true" t="shared" si="3" ref="J12:J40">IF(CELL("type",I12)="L","",IF(I12*($G12+$X12)=0,"",IF($G12&gt;0,+$G12*I12*8.34,$X12*I12*8.34)))</f>
        <v/>
      </c>
      <c r="K12" s="278"/>
      <c r="L12" s="253" t="str">
        <f aca="true" t="shared" si="4" ref="L12">IF(CELL("type",K12)="L","",IF(K12*($G12+$X12)=0,"",IF($G12&gt;0,+$G12*K12*8.34,$X12*K12*8.34)))</f>
        <v/>
      </c>
      <c r="M12" s="278"/>
      <c r="N12" s="253" t="str">
        <f aca="true" t="shared" si="5" ref="N12">IF(CELL("type",M12)="L","",IF(M12*($G12+$X12)=0,"",IF($G12&gt;0,+$G12*M12*8.34,$X12*M12*8.34)))</f>
        <v/>
      </c>
      <c r="O12" s="284"/>
      <c r="P12" s="255" t="str">
        <f aca="true" t="shared" si="6" ref="P12">IF(CELL("type",O12)="L","",IF(O12*($G12+$X12)=0,"",IF($G12&gt;0,+$G12*O12*8.34,$X12*O12*8.34)))</f>
        <v/>
      </c>
      <c r="Q12" s="282"/>
      <c r="R12" s="278"/>
      <c r="S12" s="342" t="str">
        <f t="shared" si="1"/>
        <v/>
      </c>
      <c r="T12" s="343"/>
      <c r="U12" s="344"/>
      <c r="V12" s="283"/>
      <c r="W12" s="352">
        <f t="shared" si="2"/>
        <v>2</v>
      </c>
      <c r="X12" s="285"/>
      <c r="Y12" s="278"/>
      <c r="Z12" s="278"/>
      <c r="AA12" s="270" t="str">
        <f aca="true" t="shared" si="7" ref="AA12">IF(CELL("type",Z12)="L","",IF(Z12*($G12+$X12)=0,"",IF($G12&gt;0,+$G12*Z12*8.34,$X12*Z12*8.34)))</f>
        <v/>
      </c>
      <c r="AB12" s="278"/>
      <c r="AC12" s="289" t="str">
        <f aca="true" t="shared" si="8" ref="AC12">IF(CELL("type",AB12)="L","",IF(AB12*($G12+$X12)=0,"",IF($G12&gt;0,+$G12*AB12*8.34,$X12*AB12*8.34)))</f>
        <v/>
      </c>
      <c r="AD12" s="285"/>
      <c r="AE12" s="278"/>
      <c r="AF12" s="278"/>
      <c r="AG12" s="278" t="str">
        <f aca="true" t="shared" si="9" ref="AG12:AG40">IF(CELL("type",AH12)="b","",IF(AH12="tntc",63200,IF(AH12=0,1,AH12)))</f>
        <v/>
      </c>
      <c r="AH12" s="278"/>
      <c r="AI12" s="278"/>
      <c r="AJ12" s="262" t="str">
        <f aca="true" t="shared" si="10" ref="AJ12">IF(CELL("type",AI12)="L","",IF(AI12*($G12+$X12)=0,"",IF($G12&gt;0,+$G12*AI12*8.34,$X12*AI12*8.34)))</f>
        <v/>
      </c>
      <c r="AK12" s="278"/>
      <c r="AL12" s="262" t="str">
        <f aca="true" t="shared" si="11" ref="AL12">IF(CELL("type",AK12)="L","",IF(AK12*($G12+$X12)=0,"",IF($G12&gt;0,+$G12*AK12*8.34,$X12*AK12*8.34)))</f>
        <v/>
      </c>
      <c r="AM12" s="283"/>
      <c r="AN12" s="600"/>
      <c r="AO12" s="601"/>
      <c r="AP12" s="601"/>
      <c r="AQ12" s="601"/>
      <c r="AR12" s="602"/>
      <c r="AS12" s="44"/>
      <c r="AT12" s="44"/>
      <c r="BC12" s="22"/>
      <c r="BE12" s="22"/>
      <c r="BG12" s="22"/>
      <c r="BK12" s="22"/>
      <c r="BM12" s="22"/>
      <c r="BO12" s="22"/>
      <c r="BP12" s="22"/>
    </row>
    <row r="13" spans="1:68" ht="10.5" customHeight="1">
      <c r="A13" s="347">
        <v>3</v>
      </c>
      <c r="B13" s="348" t="str">
        <f t="shared" si="0"/>
        <v>Sun</v>
      </c>
      <c r="C13" s="278"/>
      <c r="D13" s="284"/>
      <c r="E13" s="349"/>
      <c r="F13" s="350"/>
      <c r="G13" s="282"/>
      <c r="H13" s="343"/>
      <c r="I13" s="278"/>
      <c r="J13" s="253" t="str">
        <f ca="1" t="shared" si="3"/>
        <v/>
      </c>
      <c r="K13" s="278"/>
      <c r="L13" s="253" t="str">
        <f aca="true" t="shared" si="12" ref="L13">IF(CELL("type",K13)="L","",IF(K13*($G13+$X13)=0,"",IF($G13&gt;0,+$G13*K13*8.34,$X13*K13*8.34)))</f>
        <v/>
      </c>
      <c r="M13" s="278"/>
      <c r="N13" s="253" t="str">
        <f aca="true" t="shared" si="13" ref="N13">IF(CELL("type",M13)="L","",IF(M13*($G13+$X13)=0,"",IF($G13&gt;0,+$G13*M13*8.34,$X13*M13*8.34)))</f>
        <v/>
      </c>
      <c r="O13" s="284"/>
      <c r="P13" s="255" t="str">
        <f aca="true" t="shared" si="14" ref="P13">IF(CELL("type",O13)="L","",IF(O13*($G13+$X13)=0,"",IF($G13&gt;0,+$G13*O13*8.34,$X13*O13*8.34)))</f>
        <v/>
      </c>
      <c r="Q13" s="282"/>
      <c r="R13" s="278"/>
      <c r="S13" s="342" t="str">
        <f t="shared" si="1"/>
        <v/>
      </c>
      <c r="T13" s="343"/>
      <c r="U13" s="344"/>
      <c r="V13" s="283"/>
      <c r="W13" s="352">
        <f t="shared" si="2"/>
        <v>3</v>
      </c>
      <c r="X13" s="285"/>
      <c r="Y13" s="278"/>
      <c r="Z13" s="278"/>
      <c r="AA13" s="270" t="str">
        <f aca="true" t="shared" si="15" ref="AA13">IF(CELL("type",Z13)="L","",IF(Z13*($G13+$X13)=0,"",IF($G13&gt;0,+$G13*Z13*8.34,$X13*Z13*8.34)))</f>
        <v/>
      </c>
      <c r="AB13" s="278"/>
      <c r="AC13" s="289" t="str">
        <f aca="true" t="shared" si="16" ref="AC13">IF(CELL("type",AB13)="L","",IF(AB13*($G13+$X13)=0,"",IF($G13&gt;0,+$G13*AB13*8.34,$X13*AB13*8.34)))</f>
        <v/>
      </c>
      <c r="AD13" s="285"/>
      <c r="AE13" s="278"/>
      <c r="AF13" s="278"/>
      <c r="AG13" s="278" t="str">
        <f ca="1" t="shared" si="9"/>
        <v/>
      </c>
      <c r="AH13" s="278"/>
      <c r="AI13" s="278"/>
      <c r="AJ13" s="262" t="str">
        <f aca="true" t="shared" si="17" ref="AJ13">IF(CELL("type",AI13)="L","",IF(AI13*($G13+$X13)=0,"",IF($G13&gt;0,+$G13*AI13*8.34,$X13*AI13*8.34)))</f>
        <v/>
      </c>
      <c r="AK13" s="278"/>
      <c r="AL13" s="262" t="str">
        <f aca="true" t="shared" si="18" ref="AL13">IF(CELL("type",AK13)="L","",IF(AK13*($G13+$X13)=0,"",IF($G13&gt;0,+$G13*AK13*8.34,$X13*AK13*8.34)))</f>
        <v/>
      </c>
      <c r="AM13" s="283"/>
      <c r="AN13" s="600"/>
      <c r="AO13" s="601"/>
      <c r="AP13" s="601"/>
      <c r="AQ13" s="601"/>
      <c r="AR13" s="602"/>
      <c r="AS13" s="44"/>
      <c r="AT13" s="44"/>
      <c r="BC13" s="22"/>
      <c r="BE13" s="22"/>
      <c r="BG13" s="22"/>
      <c r="BK13" s="22"/>
      <c r="BM13" s="22"/>
      <c r="BO13" s="22"/>
      <c r="BP13" s="22"/>
    </row>
    <row r="14" spans="1:68" ht="10.5" customHeight="1">
      <c r="A14" s="347">
        <v>4</v>
      </c>
      <c r="B14" s="348" t="str">
        <f t="shared" si="0"/>
        <v>Mon</v>
      </c>
      <c r="C14" s="278"/>
      <c r="D14" s="284"/>
      <c r="E14" s="349"/>
      <c r="F14" s="350"/>
      <c r="G14" s="282"/>
      <c r="H14" s="343"/>
      <c r="I14" s="278"/>
      <c r="J14" s="253" t="str">
        <f ca="1" t="shared" si="3"/>
        <v/>
      </c>
      <c r="K14" s="278"/>
      <c r="L14" s="253" t="str">
        <f aca="true" t="shared" si="19" ref="L14">IF(CELL("type",K14)="L","",IF(K14*($G14+$X14)=0,"",IF($G14&gt;0,+$G14*K14*8.34,$X14*K14*8.34)))</f>
        <v/>
      </c>
      <c r="M14" s="278"/>
      <c r="N14" s="253" t="str">
        <f aca="true" t="shared" si="20" ref="N14">IF(CELL("type",M14)="L","",IF(M14*($G14+$X14)=0,"",IF($G14&gt;0,+$G14*M14*8.34,$X14*M14*8.34)))</f>
        <v/>
      </c>
      <c r="O14" s="284"/>
      <c r="P14" s="255" t="str">
        <f aca="true" t="shared" si="21" ref="P14">IF(CELL("type",O14)="L","",IF(O14*($G14+$X14)=0,"",IF($G14&gt;0,+$G14*O14*8.34,$X14*O14*8.34)))</f>
        <v/>
      </c>
      <c r="Q14" s="282"/>
      <c r="R14" s="278"/>
      <c r="S14" s="342" t="str">
        <f t="shared" si="1"/>
        <v/>
      </c>
      <c r="T14" s="343"/>
      <c r="U14" s="344"/>
      <c r="V14" s="283"/>
      <c r="W14" s="352">
        <f t="shared" si="2"/>
        <v>4</v>
      </c>
      <c r="X14" s="285"/>
      <c r="Y14" s="278"/>
      <c r="Z14" s="278"/>
      <c r="AA14" s="270" t="str">
        <f aca="true" t="shared" si="22" ref="AA14">IF(CELL("type",Z14)="L","",IF(Z14*($G14+$X14)=0,"",IF($G14&gt;0,+$G14*Z14*8.34,$X14*Z14*8.34)))</f>
        <v/>
      </c>
      <c r="AB14" s="278"/>
      <c r="AC14" s="289" t="str">
        <f aca="true" t="shared" si="23" ref="AC14">IF(CELL("type",AB14)="L","",IF(AB14*($G14+$X14)=0,"",IF($G14&gt;0,+$G14*AB14*8.34,$X14*AB14*8.34)))</f>
        <v/>
      </c>
      <c r="AD14" s="285"/>
      <c r="AE14" s="278"/>
      <c r="AF14" s="278"/>
      <c r="AG14" s="278" t="str">
        <f ca="1" t="shared" si="9"/>
        <v/>
      </c>
      <c r="AH14" s="278"/>
      <c r="AI14" s="278"/>
      <c r="AJ14" s="262" t="str">
        <f aca="true" t="shared" si="24" ref="AJ14">IF(CELL("type",AI14)="L","",IF(AI14*($G14+$X14)=0,"",IF($G14&gt;0,+$G14*AI14*8.34,$X14*AI14*8.34)))</f>
        <v/>
      </c>
      <c r="AK14" s="278"/>
      <c r="AL14" s="262" t="str">
        <f aca="true" t="shared" si="25" ref="AL14">IF(CELL("type",AK14)="L","",IF(AK14*($G14+$X14)=0,"",IF($G14&gt;0,+$G14*AK14*8.34,$X14*AK14*8.34)))</f>
        <v/>
      </c>
      <c r="AM14" s="283"/>
      <c r="AN14" s="600"/>
      <c r="AO14" s="601"/>
      <c r="AP14" s="601"/>
      <c r="AQ14" s="601"/>
      <c r="AR14" s="602"/>
      <c r="AS14" s="44"/>
      <c r="AT14" s="44"/>
      <c r="BC14" s="22"/>
      <c r="BE14" s="22"/>
      <c r="BG14" s="22"/>
      <c r="BK14" s="22"/>
      <c r="BM14" s="22"/>
      <c r="BO14" s="22"/>
      <c r="BP14" s="22"/>
    </row>
    <row r="15" spans="1:68" ht="9.75" customHeight="1">
      <c r="A15" s="353">
        <v>5</v>
      </c>
      <c r="B15" s="348" t="str">
        <f t="shared" si="0"/>
        <v>Tue</v>
      </c>
      <c r="C15" s="287"/>
      <c r="D15" s="288"/>
      <c r="E15" s="349"/>
      <c r="F15" s="354"/>
      <c r="G15" s="286"/>
      <c r="H15" s="355"/>
      <c r="I15" s="287"/>
      <c r="J15" s="253" t="str">
        <f ca="1" t="shared" si="3"/>
        <v/>
      </c>
      <c r="K15" s="287"/>
      <c r="L15" s="253" t="str">
        <f aca="true" t="shared" si="26" ref="L15">IF(CELL("type",K15)="L","",IF(K15*($G15+$X15)=0,"",IF($G15&gt;0,+$G15*K15*8.34,$X15*K15*8.34)))</f>
        <v/>
      </c>
      <c r="M15" s="287"/>
      <c r="N15" s="253" t="str">
        <f aca="true" t="shared" si="27" ref="N15">IF(CELL("type",M15)="L","",IF(M15*($G15+$X15)=0,"",IF($G15&gt;0,+$G15*M15*8.34,$X15*M15*8.34)))</f>
        <v/>
      </c>
      <c r="O15" s="288"/>
      <c r="P15" s="255" t="str">
        <f aca="true" t="shared" si="28" ref="P15">IF(CELL("type",O15)="L","",IF(O15*($G15+$X15)=0,"",IF($G15&gt;0,+$G15*O15*8.34,$X15*O15*8.34)))</f>
        <v/>
      </c>
      <c r="Q15" s="282"/>
      <c r="R15" s="278"/>
      <c r="S15" s="342" t="str">
        <f t="shared" si="1"/>
        <v/>
      </c>
      <c r="T15" s="343"/>
      <c r="U15" s="344"/>
      <c r="V15" s="283"/>
      <c r="W15" s="352">
        <f t="shared" si="2"/>
        <v>5</v>
      </c>
      <c r="X15" s="285"/>
      <c r="Y15" s="278"/>
      <c r="Z15" s="278"/>
      <c r="AA15" s="270" t="str">
        <f aca="true" t="shared" si="29" ref="AA15">IF(CELL("type",Z15)="L","",IF(Z15*($G15+$X15)=0,"",IF($G15&gt;0,+$G15*Z15*8.34,$X15*Z15*8.34)))</f>
        <v/>
      </c>
      <c r="AB15" s="278"/>
      <c r="AC15" s="289" t="str">
        <f aca="true" t="shared" si="30" ref="AC15">IF(CELL("type",AB15)="L","",IF(AB15*($G15+$X15)=0,"",IF($G15&gt;0,+$G15*AB15*8.34,$X15*AB15*8.34)))</f>
        <v/>
      </c>
      <c r="AD15" s="285"/>
      <c r="AE15" s="278"/>
      <c r="AF15" s="278"/>
      <c r="AG15" s="278" t="str">
        <f ca="1" t="shared" si="9"/>
        <v/>
      </c>
      <c r="AH15" s="278"/>
      <c r="AI15" s="278"/>
      <c r="AJ15" s="262" t="str">
        <f aca="true" t="shared" si="31" ref="AJ15">IF(CELL("type",AI15)="L","",IF(AI15*($G15+$X15)=0,"",IF($G15&gt;0,+$G15*AI15*8.34,$X15*AI15*8.34)))</f>
        <v/>
      </c>
      <c r="AK15" s="278"/>
      <c r="AL15" s="262" t="str">
        <f aca="true" t="shared" si="32" ref="AL15">IF(CELL("type",AK15)="L","",IF(AK15*($G15+$X15)=0,"",IF($G15&gt;0,+$G15*AK15*8.34,$X15*AK15*8.34)))</f>
        <v/>
      </c>
      <c r="AM15" s="283"/>
      <c r="AN15" s="600"/>
      <c r="AO15" s="601"/>
      <c r="AP15" s="601"/>
      <c r="AQ15" s="601"/>
      <c r="AR15" s="602"/>
      <c r="AS15" s="44"/>
      <c r="AT15" s="44"/>
      <c r="BC15" s="22"/>
      <c r="BE15" s="22"/>
      <c r="BG15" s="22"/>
      <c r="BK15" s="22"/>
      <c r="BM15" s="22"/>
      <c r="BO15" s="22"/>
      <c r="BP15" s="22"/>
    </row>
    <row r="16" spans="1:68" ht="10.5" customHeight="1">
      <c r="A16" s="347">
        <v>6</v>
      </c>
      <c r="B16" s="348" t="str">
        <f t="shared" si="0"/>
        <v>Wed</v>
      </c>
      <c r="C16" s="278"/>
      <c r="D16" s="283"/>
      <c r="E16" s="339"/>
      <c r="F16" s="340"/>
      <c r="G16" s="282"/>
      <c r="H16" s="343"/>
      <c r="I16" s="278"/>
      <c r="J16" s="253" t="str">
        <f ca="1" t="shared" si="3"/>
        <v/>
      </c>
      <c r="K16" s="278"/>
      <c r="L16" s="253" t="str">
        <f aca="true" t="shared" si="33" ref="L16">IF(CELL("type",K16)="L","",IF(K16*($G16+$X16)=0,"",IF($G16&gt;0,+$G16*K16*8.34,$X16*K16*8.34)))</f>
        <v/>
      </c>
      <c r="M16" s="278"/>
      <c r="N16" s="253" t="str">
        <f aca="true" t="shared" si="34" ref="N16">IF(CELL("type",M16)="L","",IF(M16*($G16+$X16)=0,"",IF($G16&gt;0,+$G16*M16*8.34,$X16*M16*8.34)))</f>
        <v/>
      </c>
      <c r="O16" s="278"/>
      <c r="P16" s="255" t="str">
        <f aca="true" t="shared" si="35" ref="P16">IF(CELL("type",O16)="L","",IF(O16*($G16+$X16)=0,"",IF($G16&gt;0,+$G16*O16*8.34,$X16*O16*8.34)))</f>
        <v/>
      </c>
      <c r="Q16" s="282"/>
      <c r="R16" s="278"/>
      <c r="S16" s="342" t="str">
        <f t="shared" si="1"/>
        <v/>
      </c>
      <c r="T16" s="343"/>
      <c r="U16" s="344"/>
      <c r="V16" s="283"/>
      <c r="W16" s="352">
        <f t="shared" si="2"/>
        <v>6</v>
      </c>
      <c r="X16" s="285"/>
      <c r="Y16" s="278"/>
      <c r="Z16" s="278"/>
      <c r="AA16" s="270" t="str">
        <f aca="true" t="shared" si="36" ref="AA16">IF(CELL("type",Z16)="L","",IF(Z16*($G16+$X16)=0,"",IF($G16&gt;0,+$G16*Z16*8.34,$X16*Z16*8.34)))</f>
        <v/>
      </c>
      <c r="AB16" s="278"/>
      <c r="AC16" s="289" t="str">
        <f aca="true" t="shared" si="37" ref="AC16">IF(CELL("type",AB16)="L","",IF(AB16*($G16+$X16)=0,"",IF($G16&gt;0,+$G16*AB16*8.34,$X16*AB16*8.34)))</f>
        <v/>
      </c>
      <c r="AD16" s="285"/>
      <c r="AE16" s="278"/>
      <c r="AF16" s="278"/>
      <c r="AG16" s="278" t="str">
        <f ca="1" t="shared" si="9"/>
        <v/>
      </c>
      <c r="AH16" s="278"/>
      <c r="AI16" s="278"/>
      <c r="AJ16" s="262" t="str">
        <f aca="true" t="shared" si="38" ref="AJ16">IF(CELL("type",AI16)="L","",IF(AI16*($G16+$X16)=0,"",IF($G16&gt;0,+$G16*AI16*8.34,$X16*AI16*8.34)))</f>
        <v/>
      </c>
      <c r="AK16" s="278"/>
      <c r="AL16" s="262" t="str">
        <f aca="true" t="shared" si="39" ref="AL16">IF(CELL("type",AK16)="L","",IF(AK16*($G16+$X16)=0,"",IF($G16&gt;0,+$G16*AK16*8.34,$X16*AK16*8.34)))</f>
        <v/>
      </c>
      <c r="AM16" s="283"/>
      <c r="AN16" s="600"/>
      <c r="AO16" s="601"/>
      <c r="AP16" s="601"/>
      <c r="AQ16" s="601"/>
      <c r="AR16" s="602"/>
      <c r="AS16" s="44"/>
      <c r="AT16" s="44"/>
      <c r="BC16" s="22"/>
      <c r="BE16" s="22"/>
      <c r="BG16" s="22"/>
      <c r="BK16" s="22"/>
      <c r="BM16" s="22"/>
      <c r="BO16" s="22"/>
      <c r="BP16" s="22"/>
    </row>
    <row r="17" spans="1:68" ht="10.5" customHeight="1">
      <c r="A17" s="347">
        <v>7</v>
      </c>
      <c r="B17" s="348" t="str">
        <f t="shared" si="0"/>
        <v>Thu</v>
      </c>
      <c r="C17" s="278"/>
      <c r="D17" s="284"/>
      <c r="E17" s="349"/>
      <c r="F17" s="350"/>
      <c r="G17" s="282"/>
      <c r="H17" s="343"/>
      <c r="I17" s="278"/>
      <c r="J17" s="253" t="str">
        <f ca="1" t="shared" si="3"/>
        <v/>
      </c>
      <c r="K17" s="278"/>
      <c r="L17" s="253" t="str">
        <f aca="true" t="shared" si="40" ref="L17">IF(CELL("type",K17)="L","",IF(K17*($G17+$X17)=0,"",IF($G17&gt;0,+$G17*K17*8.34,$X17*K17*8.34)))</f>
        <v/>
      </c>
      <c r="M17" s="278"/>
      <c r="N17" s="253" t="str">
        <f aca="true" t="shared" si="41" ref="N17">IF(CELL("type",M17)="L","",IF(M17*($G17+$X17)=0,"",IF($G17&gt;0,+$G17*M17*8.34,$X17*M17*8.34)))</f>
        <v/>
      </c>
      <c r="O17" s="278"/>
      <c r="P17" s="255" t="str">
        <f aca="true" t="shared" si="42" ref="P17">IF(CELL("type",O17)="L","",IF(O17*($G17+$X17)=0,"",IF($G17&gt;0,+$G17*O17*8.34,$X17*O17*8.34)))</f>
        <v/>
      </c>
      <c r="Q17" s="282"/>
      <c r="R17" s="278"/>
      <c r="S17" s="342" t="str">
        <f t="shared" si="1"/>
        <v/>
      </c>
      <c r="T17" s="343"/>
      <c r="U17" s="344"/>
      <c r="V17" s="283"/>
      <c r="W17" s="352">
        <f t="shared" si="2"/>
        <v>7</v>
      </c>
      <c r="X17" s="285"/>
      <c r="Y17" s="278"/>
      <c r="Z17" s="278"/>
      <c r="AA17" s="270" t="str">
        <f aca="true" t="shared" si="43" ref="AA17">IF(CELL("type",Z17)="L","",IF(Z17*($G17+$X17)=0,"",IF($G17&gt;0,+$G17*Z17*8.34,$X17*Z17*8.34)))</f>
        <v/>
      </c>
      <c r="AB17" s="278"/>
      <c r="AC17" s="289" t="str">
        <f aca="true" t="shared" si="44" ref="AC17">IF(CELL("type",AB17)="L","",IF(AB17*($G17+$X17)=0,"",IF($G17&gt;0,+$G17*AB17*8.34,$X17*AB17*8.34)))</f>
        <v/>
      </c>
      <c r="AD17" s="285"/>
      <c r="AE17" s="278"/>
      <c r="AF17" s="278"/>
      <c r="AG17" s="278" t="str">
        <f ca="1" t="shared" si="9"/>
        <v/>
      </c>
      <c r="AH17" s="278"/>
      <c r="AI17" s="278"/>
      <c r="AJ17" s="262" t="str">
        <f aca="true" t="shared" si="45" ref="AJ17">IF(CELL("type",AI17)="L","",IF(AI17*($G17+$X17)=0,"",IF($G17&gt;0,+$G17*AI17*8.34,$X17*AI17*8.34)))</f>
        <v/>
      </c>
      <c r="AK17" s="278"/>
      <c r="AL17" s="262" t="str">
        <f aca="true" t="shared" si="46" ref="AL17">IF(CELL("type",AK17)="L","",IF(AK17*($G17+$X17)=0,"",IF($G17&gt;0,+$G17*AK17*8.34,$X17*AK17*8.34)))</f>
        <v/>
      </c>
      <c r="AM17" s="283"/>
      <c r="AN17" s="600"/>
      <c r="AO17" s="601"/>
      <c r="AP17" s="601"/>
      <c r="AQ17" s="601"/>
      <c r="AR17" s="602"/>
      <c r="AS17" s="44"/>
      <c r="AT17" s="44"/>
      <c r="BC17" s="22"/>
      <c r="BE17" s="22"/>
      <c r="BG17" s="22"/>
      <c r="BK17" s="22"/>
      <c r="BM17" s="22"/>
      <c r="BO17" s="22"/>
      <c r="BP17" s="22"/>
    </row>
    <row r="18" spans="1:68" ht="10.5" customHeight="1">
      <c r="A18" s="347">
        <v>8</v>
      </c>
      <c r="B18" s="348" t="str">
        <f t="shared" si="0"/>
        <v>Fri</v>
      </c>
      <c r="C18" s="278"/>
      <c r="D18" s="284"/>
      <c r="E18" s="349"/>
      <c r="F18" s="350"/>
      <c r="G18" s="282"/>
      <c r="H18" s="343"/>
      <c r="I18" s="278"/>
      <c r="J18" s="253" t="str">
        <f ca="1" t="shared" si="3"/>
        <v/>
      </c>
      <c r="K18" s="278"/>
      <c r="L18" s="253" t="str">
        <f aca="true" t="shared" si="47" ref="L18">IF(CELL("type",K18)="L","",IF(K18*($G18+$X18)=0,"",IF($G18&gt;0,+$G18*K18*8.34,$X18*K18*8.34)))</f>
        <v/>
      </c>
      <c r="M18" s="278"/>
      <c r="N18" s="253" t="str">
        <f aca="true" t="shared" si="48" ref="N18">IF(CELL("type",M18)="L","",IF(M18*($G18+$X18)=0,"",IF($G18&gt;0,+$G18*M18*8.34,$X18*M18*8.34)))</f>
        <v/>
      </c>
      <c r="O18" s="278"/>
      <c r="P18" s="255" t="str">
        <f aca="true" t="shared" si="49" ref="P18">IF(CELL("type",O18)="L","",IF(O18*($G18+$X18)=0,"",IF($G18&gt;0,+$G18*O18*8.34,$X18*O18*8.34)))</f>
        <v/>
      </c>
      <c r="Q18" s="282"/>
      <c r="R18" s="278"/>
      <c r="S18" s="342" t="str">
        <f t="shared" si="1"/>
        <v/>
      </c>
      <c r="T18" s="343"/>
      <c r="U18" s="344"/>
      <c r="V18" s="283"/>
      <c r="W18" s="352">
        <f t="shared" si="2"/>
        <v>8</v>
      </c>
      <c r="X18" s="285"/>
      <c r="Y18" s="278"/>
      <c r="Z18" s="278"/>
      <c r="AA18" s="270" t="str">
        <f aca="true" t="shared" si="50" ref="AA18">IF(CELL("type",Z18)="L","",IF(Z18*($G18+$X18)=0,"",IF($G18&gt;0,+$G18*Z18*8.34,$X18*Z18*8.34)))</f>
        <v/>
      </c>
      <c r="AB18" s="278"/>
      <c r="AC18" s="289" t="str">
        <f aca="true" t="shared" si="51" ref="AC18">IF(CELL("type",AB18)="L","",IF(AB18*($G18+$X18)=0,"",IF($G18&gt;0,+$G18*AB18*8.34,$X18*AB18*8.34)))</f>
        <v/>
      </c>
      <c r="AD18" s="285"/>
      <c r="AE18" s="278"/>
      <c r="AF18" s="278"/>
      <c r="AG18" s="278" t="str">
        <f ca="1" t="shared" si="9"/>
        <v/>
      </c>
      <c r="AH18" s="278"/>
      <c r="AI18" s="278"/>
      <c r="AJ18" s="262" t="str">
        <f aca="true" t="shared" si="52" ref="AJ18">IF(CELL("type",AI18)="L","",IF(AI18*($G18+$X18)=0,"",IF($G18&gt;0,+$G18*AI18*8.34,$X18*AI18*8.34)))</f>
        <v/>
      </c>
      <c r="AK18" s="278"/>
      <c r="AL18" s="262" t="str">
        <f aca="true" t="shared" si="53" ref="AL18">IF(CELL("type",AK18)="L","",IF(AK18*($G18+$X18)=0,"",IF($G18&gt;0,+$G18*AK18*8.34,$X18*AK18*8.34)))</f>
        <v/>
      </c>
      <c r="AM18" s="283"/>
      <c r="AN18" s="600"/>
      <c r="AO18" s="601"/>
      <c r="AP18" s="601"/>
      <c r="AQ18" s="601"/>
      <c r="AR18" s="602"/>
      <c r="AS18" s="44"/>
      <c r="AT18" s="44"/>
      <c r="BC18" s="22"/>
      <c r="BE18" s="22"/>
      <c r="BG18" s="22"/>
      <c r="BK18" s="22"/>
      <c r="BM18" s="22"/>
      <c r="BO18" s="22"/>
      <c r="BP18" s="22"/>
    </row>
    <row r="19" spans="1:68" ht="10.5" customHeight="1">
      <c r="A19" s="347">
        <v>9</v>
      </c>
      <c r="B19" s="348" t="str">
        <f t="shared" si="0"/>
        <v>Sat</v>
      </c>
      <c r="C19" s="278"/>
      <c r="D19" s="284"/>
      <c r="E19" s="349"/>
      <c r="F19" s="350"/>
      <c r="G19" s="282"/>
      <c r="H19" s="343"/>
      <c r="I19" s="278"/>
      <c r="J19" s="253" t="str">
        <f ca="1" t="shared" si="3"/>
        <v/>
      </c>
      <c r="K19" s="278"/>
      <c r="L19" s="253" t="str">
        <f aca="true" t="shared" si="54" ref="L19">IF(CELL("type",K19)="L","",IF(K19*($G19+$X19)=0,"",IF($G19&gt;0,+$G19*K19*8.34,$X19*K19*8.34)))</f>
        <v/>
      </c>
      <c r="M19" s="278"/>
      <c r="N19" s="253" t="str">
        <f aca="true" t="shared" si="55" ref="N19">IF(CELL("type",M19)="L","",IF(M19*($G19+$X19)=0,"",IF($G19&gt;0,+$G19*M19*8.34,$X19*M19*8.34)))</f>
        <v/>
      </c>
      <c r="O19" s="278"/>
      <c r="P19" s="255" t="str">
        <f aca="true" t="shared" si="56" ref="P19">IF(CELL("type",O19)="L","",IF(O19*($G19+$X19)=0,"",IF($G19&gt;0,+$G19*O19*8.34,$X19*O19*8.34)))</f>
        <v/>
      </c>
      <c r="Q19" s="282"/>
      <c r="R19" s="278"/>
      <c r="S19" s="342" t="str">
        <f t="shared" si="1"/>
        <v/>
      </c>
      <c r="T19" s="343"/>
      <c r="U19" s="344"/>
      <c r="V19" s="283"/>
      <c r="W19" s="352">
        <f t="shared" si="2"/>
        <v>9</v>
      </c>
      <c r="X19" s="285"/>
      <c r="Y19" s="278"/>
      <c r="Z19" s="278"/>
      <c r="AA19" s="270" t="str">
        <f aca="true" t="shared" si="57" ref="AA19">IF(CELL("type",Z19)="L","",IF(Z19*($G19+$X19)=0,"",IF($G19&gt;0,+$G19*Z19*8.34,$X19*Z19*8.34)))</f>
        <v/>
      </c>
      <c r="AB19" s="278"/>
      <c r="AC19" s="289" t="str">
        <f aca="true" t="shared" si="58" ref="AC19">IF(CELL("type",AB19)="L","",IF(AB19*($G19+$X19)=0,"",IF($G19&gt;0,+$G19*AB19*8.34,$X19*AB19*8.34)))</f>
        <v/>
      </c>
      <c r="AD19" s="285"/>
      <c r="AE19" s="278"/>
      <c r="AF19" s="278"/>
      <c r="AG19" s="278" t="str">
        <f ca="1" t="shared" si="9"/>
        <v/>
      </c>
      <c r="AH19" s="278"/>
      <c r="AI19" s="278"/>
      <c r="AJ19" s="262" t="str">
        <f aca="true" t="shared" si="59" ref="AJ19">IF(CELL("type",AI19)="L","",IF(AI19*($G19+$X19)=0,"",IF($G19&gt;0,+$G19*AI19*8.34,$X19*AI19*8.34)))</f>
        <v/>
      </c>
      <c r="AK19" s="278"/>
      <c r="AL19" s="262" t="str">
        <f aca="true" t="shared" si="60" ref="AL19">IF(CELL("type",AK19)="L","",IF(AK19*($G19+$X19)=0,"",IF($G19&gt;0,+$G19*AK19*8.34,$X19*AK19*8.34)))</f>
        <v/>
      </c>
      <c r="AM19" s="283"/>
      <c r="AN19" s="600"/>
      <c r="AO19" s="601"/>
      <c r="AP19" s="601"/>
      <c r="AQ19" s="601"/>
      <c r="AR19" s="602"/>
      <c r="AS19" s="44"/>
      <c r="AT19" s="44"/>
      <c r="BC19" s="22"/>
      <c r="BE19" s="22"/>
      <c r="BG19" s="22"/>
      <c r="BK19" s="22"/>
      <c r="BM19" s="22"/>
      <c r="BO19" s="22"/>
      <c r="BP19" s="22"/>
    </row>
    <row r="20" spans="1:68" ht="10.5" customHeight="1">
      <c r="A20" s="353">
        <v>10</v>
      </c>
      <c r="B20" s="348" t="str">
        <f t="shared" si="0"/>
        <v>Sun</v>
      </c>
      <c r="C20" s="287"/>
      <c r="D20" s="283"/>
      <c r="E20" s="349"/>
      <c r="F20" s="354"/>
      <c r="G20" s="282"/>
      <c r="H20" s="343"/>
      <c r="I20" s="278"/>
      <c r="J20" s="253" t="str">
        <f ca="1" t="shared" si="3"/>
        <v/>
      </c>
      <c r="K20" s="278"/>
      <c r="L20" s="253" t="str">
        <f aca="true" t="shared" si="61" ref="L20">IF(CELL("type",K20)="L","",IF(K20*($G20+$X20)=0,"",IF($G20&gt;0,+$G20*K20*8.34,$X20*K20*8.34)))</f>
        <v/>
      </c>
      <c r="M20" s="278"/>
      <c r="N20" s="253" t="str">
        <f aca="true" t="shared" si="62" ref="N20">IF(CELL("type",M20)="L","",IF(M20*($G20+$X20)=0,"",IF($G20&gt;0,+$G20*M20*8.34,$X20*M20*8.34)))</f>
        <v/>
      </c>
      <c r="O20" s="278"/>
      <c r="P20" s="255" t="str">
        <f aca="true" t="shared" si="63" ref="P20">IF(CELL("type",O20)="L","",IF(O20*($G20+$X20)=0,"",IF($G20&gt;0,+$G20*O20*8.34,$X20*O20*8.34)))</f>
        <v/>
      </c>
      <c r="Q20" s="282"/>
      <c r="R20" s="278"/>
      <c r="S20" s="342" t="str">
        <f t="shared" si="1"/>
        <v/>
      </c>
      <c r="T20" s="343"/>
      <c r="U20" s="344"/>
      <c r="V20" s="283"/>
      <c r="W20" s="352">
        <f t="shared" si="2"/>
        <v>10</v>
      </c>
      <c r="X20" s="285"/>
      <c r="Y20" s="278"/>
      <c r="Z20" s="278"/>
      <c r="AA20" s="270" t="str">
        <f aca="true" t="shared" si="64" ref="AA20">IF(CELL("type",Z20)="L","",IF(Z20*($G20+$X20)=0,"",IF($G20&gt;0,+$G20*Z20*8.34,$X20*Z20*8.34)))</f>
        <v/>
      </c>
      <c r="AB20" s="278"/>
      <c r="AC20" s="289" t="str">
        <f aca="true" t="shared" si="65" ref="AC20">IF(CELL("type",AB20)="L","",IF(AB20*($G20+$X20)=0,"",IF($G20&gt;0,+$G20*AB20*8.34,$X20*AB20*8.34)))</f>
        <v/>
      </c>
      <c r="AD20" s="285"/>
      <c r="AE20" s="278"/>
      <c r="AF20" s="278"/>
      <c r="AG20" s="278" t="str">
        <f ca="1" t="shared" si="9"/>
        <v/>
      </c>
      <c r="AH20" s="278"/>
      <c r="AI20" s="278"/>
      <c r="AJ20" s="262" t="str">
        <f aca="true" t="shared" si="66" ref="AJ20">IF(CELL("type",AI20)="L","",IF(AI20*($G20+$X20)=0,"",IF($G20&gt;0,+$G20*AI20*8.34,$X20*AI20*8.34)))</f>
        <v/>
      </c>
      <c r="AK20" s="278"/>
      <c r="AL20" s="262" t="str">
        <f aca="true" t="shared" si="67" ref="AL20">IF(CELL("type",AK20)="L","",IF(AK20*($G20+$X20)=0,"",IF($G20&gt;0,+$G20*AK20*8.34,$X20*AK20*8.34)))</f>
        <v/>
      </c>
      <c r="AM20" s="283"/>
      <c r="AN20" s="600"/>
      <c r="AO20" s="601"/>
      <c r="AP20" s="601"/>
      <c r="AQ20" s="601"/>
      <c r="AR20" s="602"/>
      <c r="AS20" s="44"/>
      <c r="AT20" s="44"/>
      <c r="BC20" s="22"/>
      <c r="BE20" s="22"/>
      <c r="BG20" s="22"/>
      <c r="BK20" s="22"/>
      <c r="BM20" s="22"/>
      <c r="BO20" s="22"/>
      <c r="BP20" s="22"/>
    </row>
    <row r="21" spans="1:68" ht="10.5" customHeight="1">
      <c r="A21" s="347">
        <v>11</v>
      </c>
      <c r="B21" s="348" t="str">
        <f t="shared" si="0"/>
        <v>Mon</v>
      </c>
      <c r="C21" s="278"/>
      <c r="D21" s="281"/>
      <c r="E21" s="339"/>
      <c r="F21" s="340"/>
      <c r="G21" s="282"/>
      <c r="H21" s="343"/>
      <c r="I21" s="278"/>
      <c r="J21" s="253" t="str">
        <f ca="1" t="shared" si="3"/>
        <v/>
      </c>
      <c r="K21" s="278"/>
      <c r="L21" s="253" t="str">
        <f aca="true" t="shared" si="68" ref="L21">IF(CELL("type",K21)="L","",IF(K21*($G21+$X21)=0,"",IF($G21&gt;0,+$G21*K21*8.34,$X21*K21*8.34)))</f>
        <v/>
      </c>
      <c r="M21" s="278"/>
      <c r="N21" s="253" t="str">
        <f aca="true" t="shared" si="69" ref="N21">IF(CELL("type",M21)="L","",IF(M21*($G21+$X21)=0,"",IF($G21&gt;0,+$G21*M21*8.34,$X21*M21*8.34)))</f>
        <v/>
      </c>
      <c r="O21" s="278"/>
      <c r="P21" s="255" t="str">
        <f aca="true" t="shared" si="70" ref="P21">IF(CELL("type",O21)="L","",IF(O21*($G21+$X21)=0,"",IF($G21&gt;0,+$G21*O21*8.34,$X21*O21*8.34)))</f>
        <v/>
      </c>
      <c r="Q21" s="282"/>
      <c r="R21" s="278"/>
      <c r="S21" s="342" t="str">
        <f t="shared" si="1"/>
        <v/>
      </c>
      <c r="T21" s="343"/>
      <c r="U21" s="344"/>
      <c r="V21" s="283"/>
      <c r="W21" s="352">
        <f t="shared" si="2"/>
        <v>11</v>
      </c>
      <c r="X21" s="285"/>
      <c r="Y21" s="278"/>
      <c r="Z21" s="278"/>
      <c r="AA21" s="270" t="str">
        <f aca="true" t="shared" si="71" ref="AA21">IF(CELL("type",Z21)="L","",IF(Z21*($G21+$X21)=0,"",IF($G21&gt;0,+$G21*Z21*8.34,$X21*Z21*8.34)))</f>
        <v/>
      </c>
      <c r="AB21" s="278"/>
      <c r="AC21" s="289" t="str">
        <f aca="true" t="shared" si="72" ref="AC21">IF(CELL("type",AB21)="L","",IF(AB21*($G21+$X21)=0,"",IF($G21&gt;0,+$G21*AB21*8.34,$X21*AB21*8.34)))</f>
        <v/>
      </c>
      <c r="AD21" s="285"/>
      <c r="AE21" s="278"/>
      <c r="AF21" s="278"/>
      <c r="AG21" s="278" t="str">
        <f ca="1" t="shared" si="9"/>
        <v/>
      </c>
      <c r="AH21" s="278"/>
      <c r="AI21" s="278"/>
      <c r="AJ21" s="262" t="str">
        <f aca="true" t="shared" si="73" ref="AJ21">IF(CELL("type",AI21)="L","",IF(AI21*($G21+$X21)=0,"",IF($G21&gt;0,+$G21*AI21*8.34,$X21*AI21*8.34)))</f>
        <v/>
      </c>
      <c r="AK21" s="278"/>
      <c r="AL21" s="262" t="str">
        <f aca="true" t="shared" si="74" ref="AL21">IF(CELL("type",AK21)="L","",IF(AK21*($G21+$X21)=0,"",IF($G21&gt;0,+$G21*AK21*8.34,$X21*AK21*8.34)))</f>
        <v/>
      </c>
      <c r="AM21" s="283"/>
      <c r="AN21" s="600"/>
      <c r="AO21" s="601"/>
      <c r="AP21" s="601"/>
      <c r="AQ21" s="601"/>
      <c r="AR21" s="602"/>
      <c r="AS21" s="44"/>
      <c r="AT21" s="44"/>
      <c r="BC21" s="22"/>
      <c r="BE21" s="22"/>
      <c r="BG21" s="22"/>
      <c r="BK21" s="22"/>
      <c r="BM21" s="22"/>
      <c r="BO21" s="22"/>
      <c r="BP21" s="22"/>
    </row>
    <row r="22" spans="1:68" ht="10.5" customHeight="1">
      <c r="A22" s="347">
        <v>12</v>
      </c>
      <c r="B22" s="348" t="str">
        <f t="shared" si="0"/>
        <v>Tue</v>
      </c>
      <c r="C22" s="278"/>
      <c r="D22" s="284"/>
      <c r="E22" s="349"/>
      <c r="F22" s="350"/>
      <c r="G22" s="282"/>
      <c r="H22" s="343"/>
      <c r="I22" s="278"/>
      <c r="J22" s="253" t="str">
        <f ca="1" t="shared" si="3"/>
        <v/>
      </c>
      <c r="K22" s="278"/>
      <c r="L22" s="253" t="str">
        <f aca="true" t="shared" si="75" ref="L22">IF(CELL("type",K22)="L","",IF(K22*($G22+$X22)=0,"",IF($G22&gt;0,+$G22*K22*8.34,$X22*K22*8.34)))</f>
        <v/>
      </c>
      <c r="M22" s="278"/>
      <c r="N22" s="253" t="str">
        <f aca="true" t="shared" si="76" ref="N22">IF(CELL("type",M22)="L","",IF(M22*($G22+$X22)=0,"",IF($G22&gt;0,+$G22*M22*8.34,$X22*M22*8.34)))</f>
        <v/>
      </c>
      <c r="O22" s="278"/>
      <c r="P22" s="255" t="str">
        <f aca="true" t="shared" si="77" ref="P22">IF(CELL("type",O22)="L","",IF(O22*($G22+$X22)=0,"",IF($G22&gt;0,+$G22*O22*8.34,$X22*O22*8.34)))</f>
        <v/>
      </c>
      <c r="Q22" s="282"/>
      <c r="R22" s="278"/>
      <c r="S22" s="342" t="str">
        <f t="shared" si="1"/>
        <v/>
      </c>
      <c r="T22" s="343"/>
      <c r="U22" s="344"/>
      <c r="V22" s="283"/>
      <c r="W22" s="352">
        <f t="shared" si="2"/>
        <v>12</v>
      </c>
      <c r="X22" s="285"/>
      <c r="Y22" s="278"/>
      <c r="Z22" s="278"/>
      <c r="AA22" s="270" t="str">
        <f aca="true" t="shared" si="78" ref="AA22">IF(CELL("type",Z22)="L","",IF(Z22*($G22+$X22)=0,"",IF($G22&gt;0,+$G22*Z22*8.34,$X22*Z22*8.34)))</f>
        <v/>
      </c>
      <c r="AB22" s="278"/>
      <c r="AC22" s="289" t="str">
        <f aca="true" t="shared" si="79" ref="AC22">IF(CELL("type",AB22)="L","",IF(AB22*($G22+$X22)=0,"",IF($G22&gt;0,+$G22*AB22*8.34,$X22*AB22*8.34)))</f>
        <v/>
      </c>
      <c r="AD22" s="285"/>
      <c r="AE22" s="278"/>
      <c r="AF22" s="278"/>
      <c r="AG22" s="278" t="str">
        <f ca="1" t="shared" si="9"/>
        <v/>
      </c>
      <c r="AH22" s="278"/>
      <c r="AI22" s="278"/>
      <c r="AJ22" s="262" t="str">
        <f aca="true" t="shared" si="80" ref="AJ22">IF(CELL("type",AI22)="L","",IF(AI22*($G22+$X22)=0,"",IF($G22&gt;0,+$G22*AI22*8.34,$X22*AI22*8.34)))</f>
        <v/>
      </c>
      <c r="AK22" s="278"/>
      <c r="AL22" s="262" t="str">
        <f aca="true" t="shared" si="81" ref="AL22">IF(CELL("type",AK22)="L","",IF(AK22*($G22+$X22)=0,"",IF($G22&gt;0,+$G22*AK22*8.34,$X22*AK22*8.34)))</f>
        <v/>
      </c>
      <c r="AM22" s="283"/>
      <c r="AN22" s="600"/>
      <c r="AO22" s="601"/>
      <c r="AP22" s="601"/>
      <c r="AQ22" s="601"/>
      <c r="AR22" s="602"/>
      <c r="AS22" s="44"/>
      <c r="AT22" s="44"/>
      <c r="BC22" s="22"/>
      <c r="BE22" s="22"/>
      <c r="BG22" s="22"/>
      <c r="BK22" s="22"/>
      <c r="BM22" s="22"/>
      <c r="BO22" s="22"/>
      <c r="BP22" s="22"/>
    </row>
    <row r="23" spans="1:68" ht="10.5" customHeight="1">
      <c r="A23" s="347">
        <v>13</v>
      </c>
      <c r="B23" s="348" t="str">
        <f t="shared" si="0"/>
        <v>Wed</v>
      </c>
      <c r="C23" s="278"/>
      <c r="D23" s="284"/>
      <c r="E23" s="349"/>
      <c r="F23" s="350"/>
      <c r="G23" s="282"/>
      <c r="H23" s="343"/>
      <c r="I23" s="278"/>
      <c r="J23" s="253" t="str">
        <f ca="1" t="shared" si="3"/>
        <v/>
      </c>
      <c r="K23" s="278"/>
      <c r="L23" s="253" t="str">
        <f aca="true" t="shared" si="82" ref="L23">IF(CELL("type",K23)="L","",IF(K23*($G23+$X23)=0,"",IF($G23&gt;0,+$G23*K23*8.34,$X23*K23*8.34)))</f>
        <v/>
      </c>
      <c r="M23" s="278"/>
      <c r="N23" s="253" t="str">
        <f aca="true" t="shared" si="83" ref="N23">IF(CELL("type",M23)="L","",IF(M23*($G23+$X23)=0,"",IF($G23&gt;0,+$G23*M23*8.34,$X23*M23*8.34)))</f>
        <v/>
      </c>
      <c r="O23" s="278"/>
      <c r="P23" s="255" t="str">
        <f aca="true" t="shared" si="84" ref="P23">IF(CELL("type",O23)="L","",IF(O23*($G23+$X23)=0,"",IF($G23&gt;0,+$G23*O23*8.34,$X23*O23*8.34)))</f>
        <v/>
      </c>
      <c r="Q23" s="282"/>
      <c r="R23" s="278"/>
      <c r="S23" s="342" t="str">
        <f t="shared" si="1"/>
        <v/>
      </c>
      <c r="T23" s="343"/>
      <c r="U23" s="344"/>
      <c r="V23" s="283"/>
      <c r="W23" s="352">
        <f t="shared" si="2"/>
        <v>13</v>
      </c>
      <c r="X23" s="285"/>
      <c r="Y23" s="278"/>
      <c r="Z23" s="278"/>
      <c r="AA23" s="270" t="str">
        <f aca="true" t="shared" si="85" ref="AA23">IF(CELL("type",Z23)="L","",IF(Z23*($G23+$X23)=0,"",IF($G23&gt;0,+$G23*Z23*8.34,$X23*Z23*8.34)))</f>
        <v/>
      </c>
      <c r="AB23" s="278"/>
      <c r="AC23" s="289" t="str">
        <f aca="true" t="shared" si="86" ref="AC23">IF(CELL("type",AB23)="L","",IF(AB23*($G23+$X23)=0,"",IF($G23&gt;0,+$G23*AB23*8.34,$X23*AB23*8.34)))</f>
        <v/>
      </c>
      <c r="AD23" s="285"/>
      <c r="AE23" s="278"/>
      <c r="AF23" s="278"/>
      <c r="AG23" s="278" t="str">
        <f ca="1" t="shared" si="9"/>
        <v/>
      </c>
      <c r="AH23" s="278"/>
      <c r="AI23" s="278"/>
      <c r="AJ23" s="262" t="str">
        <f aca="true" t="shared" si="87" ref="AJ23">IF(CELL("type",AI23)="L","",IF(AI23*($G23+$X23)=0,"",IF($G23&gt;0,+$G23*AI23*8.34,$X23*AI23*8.34)))</f>
        <v/>
      </c>
      <c r="AK23" s="278"/>
      <c r="AL23" s="262" t="str">
        <f aca="true" t="shared" si="88" ref="AL23">IF(CELL("type",AK23)="L","",IF(AK23*($G23+$X23)=0,"",IF($G23&gt;0,+$G23*AK23*8.34,$X23*AK23*8.34)))</f>
        <v/>
      </c>
      <c r="AM23" s="283"/>
      <c r="AN23" s="600"/>
      <c r="AO23" s="601"/>
      <c r="AP23" s="601"/>
      <c r="AQ23" s="601"/>
      <c r="AR23" s="602"/>
      <c r="AS23" s="44"/>
      <c r="AT23" s="44"/>
      <c r="BC23" s="22"/>
      <c r="BE23" s="22"/>
      <c r="BG23" s="22"/>
      <c r="BK23" s="22"/>
      <c r="BM23" s="22"/>
      <c r="BO23" s="22"/>
      <c r="BP23" s="22"/>
    </row>
    <row r="24" spans="1:68" ht="10.5" customHeight="1">
      <c r="A24" s="347">
        <v>14</v>
      </c>
      <c r="B24" s="348" t="str">
        <f t="shared" si="0"/>
        <v>Thu</v>
      </c>
      <c r="C24" s="278"/>
      <c r="D24" s="284"/>
      <c r="E24" s="349"/>
      <c r="F24" s="350"/>
      <c r="G24" s="282"/>
      <c r="H24" s="343"/>
      <c r="I24" s="278"/>
      <c r="J24" s="253" t="str">
        <f ca="1" t="shared" si="3"/>
        <v/>
      </c>
      <c r="K24" s="278"/>
      <c r="L24" s="253" t="str">
        <f aca="true" t="shared" si="89" ref="L24">IF(CELL("type",K24)="L","",IF(K24*($G24+$X24)=0,"",IF($G24&gt;0,+$G24*K24*8.34,$X24*K24*8.34)))</f>
        <v/>
      </c>
      <c r="M24" s="278"/>
      <c r="N24" s="253" t="str">
        <f aca="true" t="shared" si="90" ref="N24">IF(CELL("type",M24)="L","",IF(M24*($G24+$X24)=0,"",IF($G24&gt;0,+$G24*M24*8.34,$X24*M24*8.34)))</f>
        <v/>
      </c>
      <c r="O24" s="278"/>
      <c r="P24" s="255" t="str">
        <f aca="true" t="shared" si="91" ref="P24">IF(CELL("type",O24)="L","",IF(O24*($G24+$X24)=0,"",IF($G24&gt;0,+$G24*O24*8.34,$X24*O24*8.34)))</f>
        <v/>
      </c>
      <c r="Q24" s="282"/>
      <c r="R24" s="278"/>
      <c r="S24" s="342" t="str">
        <f t="shared" si="1"/>
        <v/>
      </c>
      <c r="T24" s="343"/>
      <c r="U24" s="344"/>
      <c r="V24" s="283"/>
      <c r="W24" s="352">
        <f t="shared" si="2"/>
        <v>14</v>
      </c>
      <c r="X24" s="285"/>
      <c r="Y24" s="278"/>
      <c r="Z24" s="278"/>
      <c r="AA24" s="270" t="str">
        <f aca="true" t="shared" si="92" ref="AA24">IF(CELL("type",Z24)="L","",IF(Z24*($G24+$X24)=0,"",IF($G24&gt;0,+$G24*Z24*8.34,$X24*Z24*8.34)))</f>
        <v/>
      </c>
      <c r="AB24" s="278"/>
      <c r="AC24" s="289" t="str">
        <f aca="true" t="shared" si="93" ref="AC24">IF(CELL("type",AB24)="L","",IF(AB24*($G24+$X24)=0,"",IF($G24&gt;0,+$G24*AB24*8.34,$X24*AB24*8.34)))</f>
        <v/>
      </c>
      <c r="AD24" s="285"/>
      <c r="AE24" s="278"/>
      <c r="AF24" s="278"/>
      <c r="AG24" s="278" t="str">
        <f ca="1" t="shared" si="9"/>
        <v/>
      </c>
      <c r="AH24" s="278"/>
      <c r="AI24" s="278"/>
      <c r="AJ24" s="262" t="str">
        <f aca="true" t="shared" si="94" ref="AJ24">IF(CELL("type",AI24)="L","",IF(AI24*($G24+$X24)=0,"",IF($G24&gt;0,+$G24*AI24*8.34,$X24*AI24*8.34)))</f>
        <v/>
      </c>
      <c r="AK24" s="278"/>
      <c r="AL24" s="262" t="str">
        <f aca="true" t="shared" si="95" ref="AL24">IF(CELL("type",AK24)="L","",IF(AK24*($G24+$X24)=0,"",IF($G24&gt;0,+$G24*AK24*8.34,$X24*AK24*8.34)))</f>
        <v/>
      </c>
      <c r="AM24" s="283"/>
      <c r="AN24" s="600"/>
      <c r="AO24" s="601"/>
      <c r="AP24" s="601"/>
      <c r="AQ24" s="601"/>
      <c r="AR24" s="602"/>
      <c r="AS24" s="44"/>
      <c r="AT24" s="44"/>
      <c r="BC24" s="22"/>
      <c r="BE24" s="22"/>
      <c r="BG24" s="22"/>
      <c r="BK24" s="22"/>
      <c r="BM24" s="22"/>
      <c r="BO24" s="22"/>
      <c r="BP24" s="22"/>
    </row>
    <row r="25" spans="1:68" ht="11.25" customHeight="1">
      <c r="A25" s="353">
        <v>15</v>
      </c>
      <c r="B25" s="348" t="str">
        <f t="shared" si="0"/>
        <v>Fri</v>
      </c>
      <c r="C25" s="287"/>
      <c r="D25" s="288"/>
      <c r="E25" s="349"/>
      <c r="F25" s="354"/>
      <c r="G25" s="282"/>
      <c r="H25" s="343"/>
      <c r="I25" s="278"/>
      <c r="J25" s="253" t="str">
        <f ca="1" t="shared" si="3"/>
        <v/>
      </c>
      <c r="K25" s="278"/>
      <c r="L25" s="253" t="str">
        <f aca="true" t="shared" si="96" ref="L25">IF(CELL("type",K25)="L","",IF(K25*($G25+$X25)=0,"",IF($G25&gt;0,+$G25*K25*8.34,$X25*K25*8.34)))</f>
        <v/>
      </c>
      <c r="M25" s="278"/>
      <c r="N25" s="253" t="str">
        <f aca="true" t="shared" si="97" ref="N25">IF(CELL("type",M25)="L","",IF(M25*($G25+$X25)=0,"",IF($G25&gt;0,+$G25*M25*8.34,$X25*M25*8.34)))</f>
        <v/>
      </c>
      <c r="O25" s="278"/>
      <c r="P25" s="255" t="str">
        <f aca="true" t="shared" si="98" ref="P25">IF(CELL("type",O25)="L","",IF(O25*($G25+$X25)=0,"",IF($G25&gt;0,+$G25*O25*8.34,$X25*O25*8.34)))</f>
        <v/>
      </c>
      <c r="Q25" s="282"/>
      <c r="R25" s="278"/>
      <c r="S25" s="342" t="str">
        <f t="shared" si="1"/>
        <v/>
      </c>
      <c r="T25" s="343"/>
      <c r="U25" s="344"/>
      <c r="V25" s="283"/>
      <c r="W25" s="352">
        <f t="shared" si="2"/>
        <v>15</v>
      </c>
      <c r="X25" s="285"/>
      <c r="Y25" s="278"/>
      <c r="Z25" s="278"/>
      <c r="AA25" s="270" t="str">
        <f aca="true" t="shared" si="99" ref="AA25">IF(CELL("type",Z25)="L","",IF(Z25*($G25+$X25)=0,"",IF($G25&gt;0,+$G25*Z25*8.34,$X25*Z25*8.34)))</f>
        <v/>
      </c>
      <c r="AB25" s="278"/>
      <c r="AC25" s="289" t="str">
        <f aca="true" t="shared" si="100" ref="AC25">IF(CELL("type",AB25)="L","",IF(AB25*($G25+$X25)=0,"",IF($G25&gt;0,+$G25*AB25*8.34,$X25*AB25*8.34)))</f>
        <v/>
      </c>
      <c r="AD25" s="285"/>
      <c r="AE25" s="278"/>
      <c r="AF25" s="278"/>
      <c r="AG25" s="278" t="str">
        <f ca="1" t="shared" si="9"/>
        <v/>
      </c>
      <c r="AH25" s="278"/>
      <c r="AI25" s="278"/>
      <c r="AJ25" s="262" t="str">
        <f aca="true" t="shared" si="101" ref="AJ25">IF(CELL("type",AI25)="L","",IF(AI25*($G25+$X25)=0,"",IF($G25&gt;0,+$G25*AI25*8.34,$X25*AI25*8.34)))</f>
        <v/>
      </c>
      <c r="AK25" s="278"/>
      <c r="AL25" s="262" t="str">
        <f aca="true" t="shared" si="102" ref="AL25">IF(CELL("type",AK25)="L","",IF(AK25*($G25+$X25)=0,"",IF($G25&gt;0,+$G25*AK25*8.34,$X25*AK25*8.34)))</f>
        <v/>
      </c>
      <c r="AM25" s="283"/>
      <c r="AN25" s="600"/>
      <c r="AO25" s="601"/>
      <c r="AP25" s="601"/>
      <c r="AQ25" s="601"/>
      <c r="AR25" s="602"/>
      <c r="AS25" s="44"/>
      <c r="AT25" s="44"/>
      <c r="BC25" s="22"/>
      <c r="BE25" s="22"/>
      <c r="BG25" s="22"/>
      <c r="BK25" s="22"/>
      <c r="BM25" s="22"/>
      <c r="BO25" s="22"/>
      <c r="BP25" s="22"/>
    </row>
    <row r="26" spans="1:68" ht="10.5" customHeight="1">
      <c r="A26" s="347">
        <v>16</v>
      </c>
      <c r="B26" s="348" t="str">
        <f t="shared" si="0"/>
        <v>Sat</v>
      </c>
      <c r="C26" s="278"/>
      <c r="D26" s="283"/>
      <c r="E26" s="339"/>
      <c r="F26" s="340"/>
      <c r="G26" s="282"/>
      <c r="H26" s="343"/>
      <c r="I26" s="278"/>
      <c r="J26" s="253" t="str">
        <f ca="1" t="shared" si="3"/>
        <v/>
      </c>
      <c r="K26" s="278"/>
      <c r="L26" s="253" t="str">
        <f aca="true" t="shared" si="103" ref="L26">IF(CELL("type",K26)="L","",IF(K26*($G26+$X26)=0,"",IF($G26&gt;0,+$G26*K26*8.34,$X26*K26*8.34)))</f>
        <v/>
      </c>
      <c r="M26" s="278"/>
      <c r="N26" s="253" t="str">
        <f aca="true" t="shared" si="104" ref="N26">IF(CELL("type",M26)="L","",IF(M26*($G26+$X26)=0,"",IF($G26&gt;0,+$G26*M26*8.34,$X26*M26*8.34)))</f>
        <v/>
      </c>
      <c r="O26" s="278"/>
      <c r="P26" s="255" t="str">
        <f aca="true" t="shared" si="105" ref="P26">IF(CELL("type",O26)="L","",IF(O26*($G26+$X26)=0,"",IF($G26&gt;0,+$G26*O26*8.34,$X26*O26*8.34)))</f>
        <v/>
      </c>
      <c r="Q26" s="282"/>
      <c r="R26" s="278"/>
      <c r="S26" s="342" t="str">
        <f t="shared" si="1"/>
        <v/>
      </c>
      <c r="T26" s="343"/>
      <c r="U26" s="344"/>
      <c r="V26" s="283"/>
      <c r="W26" s="352">
        <f t="shared" si="2"/>
        <v>16</v>
      </c>
      <c r="X26" s="285"/>
      <c r="Y26" s="278"/>
      <c r="Z26" s="278"/>
      <c r="AA26" s="270" t="str">
        <f aca="true" t="shared" si="106" ref="AA26">IF(CELL("type",Z26)="L","",IF(Z26*($G26+$X26)=0,"",IF($G26&gt;0,+$G26*Z26*8.34,$X26*Z26*8.34)))</f>
        <v/>
      </c>
      <c r="AB26" s="278"/>
      <c r="AC26" s="289" t="str">
        <f aca="true" t="shared" si="107" ref="AC26">IF(CELL("type",AB26)="L","",IF(AB26*($G26+$X26)=0,"",IF($G26&gt;0,+$G26*AB26*8.34,$X26*AB26*8.34)))</f>
        <v/>
      </c>
      <c r="AD26" s="285"/>
      <c r="AE26" s="278"/>
      <c r="AF26" s="278"/>
      <c r="AG26" s="278" t="str">
        <f ca="1" t="shared" si="9"/>
        <v/>
      </c>
      <c r="AH26" s="278"/>
      <c r="AI26" s="278"/>
      <c r="AJ26" s="262" t="str">
        <f aca="true" t="shared" si="108" ref="AJ26">IF(CELL("type",AI26)="L","",IF(AI26*($G26+$X26)=0,"",IF($G26&gt;0,+$G26*AI26*8.34,$X26*AI26*8.34)))</f>
        <v/>
      </c>
      <c r="AK26" s="278"/>
      <c r="AL26" s="262" t="str">
        <f aca="true" t="shared" si="109" ref="AL26">IF(CELL("type",AK26)="L","",IF(AK26*($G26+$X26)=0,"",IF($G26&gt;0,+$G26*AK26*8.34,$X26*AK26*8.34)))</f>
        <v/>
      </c>
      <c r="AM26" s="283"/>
      <c r="AN26" s="600"/>
      <c r="AO26" s="601"/>
      <c r="AP26" s="601"/>
      <c r="AQ26" s="601"/>
      <c r="AR26" s="602"/>
      <c r="AS26" s="44"/>
      <c r="AT26" s="44"/>
      <c r="BC26" s="22"/>
      <c r="BE26" s="22"/>
      <c r="BG26" s="22"/>
      <c r="BK26" s="22"/>
      <c r="BM26" s="22"/>
      <c r="BO26" s="22"/>
      <c r="BP26" s="22"/>
    </row>
    <row r="27" spans="1:68" ht="10.5" customHeight="1">
      <c r="A27" s="347">
        <v>17</v>
      </c>
      <c r="B27" s="348" t="str">
        <f t="shared" si="0"/>
        <v>Sun</v>
      </c>
      <c r="C27" s="278"/>
      <c r="D27" s="284"/>
      <c r="E27" s="349"/>
      <c r="F27" s="350"/>
      <c r="G27" s="282"/>
      <c r="H27" s="343"/>
      <c r="I27" s="278"/>
      <c r="J27" s="253" t="str">
        <f ca="1" t="shared" si="3"/>
        <v/>
      </c>
      <c r="K27" s="278"/>
      <c r="L27" s="253" t="str">
        <f aca="true" t="shared" si="110" ref="L27">IF(CELL("type",K27)="L","",IF(K27*($G27+$X27)=0,"",IF($G27&gt;0,+$G27*K27*8.34,$X27*K27*8.34)))</f>
        <v/>
      </c>
      <c r="M27" s="278"/>
      <c r="N27" s="253" t="str">
        <f aca="true" t="shared" si="111" ref="N27">IF(CELL("type",M27)="L","",IF(M27*($G27+$X27)=0,"",IF($G27&gt;0,+$G27*M27*8.34,$X27*M27*8.34)))</f>
        <v/>
      </c>
      <c r="O27" s="278"/>
      <c r="P27" s="255" t="str">
        <f aca="true" t="shared" si="112" ref="P27">IF(CELL("type",O27)="L","",IF(O27*($G27+$X27)=0,"",IF($G27&gt;0,+$G27*O27*8.34,$X27*O27*8.34)))</f>
        <v/>
      </c>
      <c r="Q27" s="282"/>
      <c r="R27" s="278"/>
      <c r="S27" s="342" t="str">
        <f t="shared" si="1"/>
        <v/>
      </c>
      <c r="T27" s="343"/>
      <c r="U27" s="344"/>
      <c r="V27" s="283"/>
      <c r="W27" s="352">
        <f t="shared" si="2"/>
        <v>17</v>
      </c>
      <c r="X27" s="285"/>
      <c r="Y27" s="278"/>
      <c r="Z27" s="278"/>
      <c r="AA27" s="270" t="str">
        <f aca="true" t="shared" si="113" ref="AA27">IF(CELL("type",Z27)="L","",IF(Z27*($G27+$X27)=0,"",IF($G27&gt;0,+$G27*Z27*8.34,$X27*Z27*8.34)))</f>
        <v/>
      </c>
      <c r="AB27" s="278"/>
      <c r="AC27" s="289" t="str">
        <f aca="true" t="shared" si="114" ref="AC27">IF(CELL("type",AB27)="L","",IF(AB27*($G27+$X27)=0,"",IF($G27&gt;0,+$G27*AB27*8.34,$X27*AB27*8.34)))</f>
        <v/>
      </c>
      <c r="AD27" s="285"/>
      <c r="AE27" s="278"/>
      <c r="AF27" s="278"/>
      <c r="AG27" s="278" t="str">
        <f ca="1" t="shared" si="9"/>
        <v/>
      </c>
      <c r="AH27" s="278"/>
      <c r="AI27" s="278"/>
      <c r="AJ27" s="262" t="str">
        <f aca="true" t="shared" si="115" ref="AJ27">IF(CELL("type",AI27)="L","",IF(AI27*($G27+$X27)=0,"",IF($G27&gt;0,+$G27*AI27*8.34,$X27*AI27*8.34)))</f>
        <v/>
      </c>
      <c r="AK27" s="278"/>
      <c r="AL27" s="262" t="str">
        <f aca="true" t="shared" si="116" ref="AL27">IF(CELL("type",AK27)="L","",IF(AK27*($G27+$X27)=0,"",IF($G27&gt;0,+$G27*AK27*8.34,$X27*AK27*8.34)))</f>
        <v/>
      </c>
      <c r="AM27" s="283"/>
      <c r="AN27" s="600"/>
      <c r="AO27" s="601"/>
      <c r="AP27" s="601"/>
      <c r="AQ27" s="601"/>
      <c r="AR27" s="602"/>
      <c r="AS27" s="44"/>
      <c r="AT27" s="44"/>
      <c r="BC27" s="22"/>
      <c r="BE27" s="22"/>
      <c r="BG27" s="22"/>
      <c r="BK27" s="22"/>
      <c r="BM27" s="22"/>
      <c r="BO27" s="22"/>
      <c r="BP27" s="22"/>
    </row>
    <row r="28" spans="1:68" ht="10.5" customHeight="1">
      <c r="A28" s="347">
        <v>18</v>
      </c>
      <c r="B28" s="348" t="str">
        <f t="shared" si="0"/>
        <v>Mon</v>
      </c>
      <c r="C28" s="278"/>
      <c r="D28" s="284"/>
      <c r="E28" s="349"/>
      <c r="F28" s="350"/>
      <c r="G28" s="282"/>
      <c r="H28" s="343"/>
      <c r="I28" s="278"/>
      <c r="J28" s="253" t="str">
        <f ca="1" t="shared" si="3"/>
        <v/>
      </c>
      <c r="K28" s="278"/>
      <c r="L28" s="253" t="str">
        <f aca="true" t="shared" si="117" ref="L28">IF(CELL("type",K28)="L","",IF(K28*($G28+$X28)=0,"",IF($G28&gt;0,+$G28*K28*8.34,$X28*K28*8.34)))</f>
        <v/>
      </c>
      <c r="M28" s="278"/>
      <c r="N28" s="253" t="str">
        <f aca="true" t="shared" si="118" ref="N28">IF(CELL("type",M28)="L","",IF(M28*($G28+$X28)=0,"",IF($G28&gt;0,+$G28*M28*8.34,$X28*M28*8.34)))</f>
        <v/>
      </c>
      <c r="O28" s="278"/>
      <c r="P28" s="255" t="str">
        <f aca="true" t="shared" si="119" ref="P28">IF(CELL("type",O28)="L","",IF(O28*($G28+$X28)=0,"",IF($G28&gt;0,+$G28*O28*8.34,$X28*O28*8.34)))</f>
        <v/>
      </c>
      <c r="Q28" s="282"/>
      <c r="R28" s="278"/>
      <c r="S28" s="342" t="str">
        <f t="shared" si="1"/>
        <v/>
      </c>
      <c r="T28" s="343"/>
      <c r="U28" s="344"/>
      <c r="V28" s="283"/>
      <c r="W28" s="352">
        <f t="shared" si="2"/>
        <v>18</v>
      </c>
      <c r="X28" s="285"/>
      <c r="Y28" s="278"/>
      <c r="Z28" s="278"/>
      <c r="AA28" s="270" t="str">
        <f aca="true" t="shared" si="120" ref="AA28">IF(CELL("type",Z28)="L","",IF(Z28*($G28+$X28)=0,"",IF($G28&gt;0,+$G28*Z28*8.34,$X28*Z28*8.34)))</f>
        <v/>
      </c>
      <c r="AB28" s="278"/>
      <c r="AC28" s="289" t="str">
        <f aca="true" t="shared" si="121" ref="AC28">IF(CELL("type",AB28)="L","",IF(AB28*($G28+$X28)=0,"",IF($G28&gt;0,+$G28*AB28*8.34,$X28*AB28*8.34)))</f>
        <v/>
      </c>
      <c r="AD28" s="285"/>
      <c r="AE28" s="278"/>
      <c r="AF28" s="278"/>
      <c r="AG28" s="278" t="str">
        <f ca="1" t="shared" si="9"/>
        <v/>
      </c>
      <c r="AH28" s="278"/>
      <c r="AI28" s="278"/>
      <c r="AJ28" s="262" t="str">
        <f aca="true" t="shared" si="122" ref="AJ28">IF(CELL("type",AI28)="L","",IF(AI28*($G28+$X28)=0,"",IF($G28&gt;0,+$G28*AI28*8.34,$X28*AI28*8.34)))</f>
        <v/>
      </c>
      <c r="AK28" s="278"/>
      <c r="AL28" s="262" t="str">
        <f aca="true" t="shared" si="123" ref="AL28">IF(CELL("type",AK28)="L","",IF(AK28*($G28+$X28)=0,"",IF($G28&gt;0,+$G28*AK28*8.34,$X28*AK28*8.34)))</f>
        <v/>
      </c>
      <c r="AM28" s="283"/>
      <c r="AN28" s="600"/>
      <c r="AO28" s="601"/>
      <c r="AP28" s="601"/>
      <c r="AQ28" s="601"/>
      <c r="AR28" s="602"/>
      <c r="AS28" s="44"/>
      <c r="AT28" s="44"/>
      <c r="BC28" s="22"/>
      <c r="BE28" s="22"/>
      <c r="BG28" s="22"/>
      <c r="BK28" s="22"/>
      <c r="BM28" s="22"/>
      <c r="BO28" s="22"/>
      <c r="BP28" s="22"/>
    </row>
    <row r="29" spans="1:68" ht="10.5" customHeight="1">
      <c r="A29" s="347">
        <v>19</v>
      </c>
      <c r="B29" s="348" t="str">
        <f t="shared" si="0"/>
        <v>Tue</v>
      </c>
      <c r="C29" s="278"/>
      <c r="D29" s="284"/>
      <c r="E29" s="349"/>
      <c r="F29" s="350"/>
      <c r="G29" s="282"/>
      <c r="H29" s="343"/>
      <c r="I29" s="278"/>
      <c r="J29" s="253" t="str">
        <f ca="1" t="shared" si="3"/>
        <v/>
      </c>
      <c r="K29" s="278"/>
      <c r="L29" s="253" t="str">
        <f aca="true" t="shared" si="124" ref="L29">IF(CELL("type",K29)="L","",IF(K29*($G29+$X29)=0,"",IF($G29&gt;0,+$G29*K29*8.34,$X29*K29*8.34)))</f>
        <v/>
      </c>
      <c r="M29" s="278"/>
      <c r="N29" s="253" t="str">
        <f aca="true" t="shared" si="125" ref="N29">IF(CELL("type",M29)="L","",IF(M29*($G29+$X29)=0,"",IF($G29&gt;0,+$G29*M29*8.34,$X29*M29*8.34)))</f>
        <v/>
      </c>
      <c r="O29" s="278"/>
      <c r="P29" s="255" t="str">
        <f aca="true" t="shared" si="126" ref="P29">IF(CELL("type",O29)="L","",IF(O29*($G29+$X29)=0,"",IF($G29&gt;0,+$G29*O29*8.34,$X29*O29*8.34)))</f>
        <v/>
      </c>
      <c r="Q29" s="282"/>
      <c r="R29" s="278"/>
      <c r="S29" s="342" t="str">
        <f t="shared" si="1"/>
        <v/>
      </c>
      <c r="T29" s="343"/>
      <c r="U29" s="344"/>
      <c r="V29" s="283"/>
      <c r="W29" s="352">
        <f t="shared" si="2"/>
        <v>19</v>
      </c>
      <c r="X29" s="285"/>
      <c r="Y29" s="278"/>
      <c r="Z29" s="278"/>
      <c r="AA29" s="270" t="str">
        <f aca="true" t="shared" si="127" ref="AA29">IF(CELL("type",Z29)="L","",IF(Z29*($G29+$X29)=0,"",IF($G29&gt;0,+$G29*Z29*8.34,$X29*Z29*8.34)))</f>
        <v/>
      </c>
      <c r="AB29" s="278"/>
      <c r="AC29" s="289" t="str">
        <f aca="true" t="shared" si="128" ref="AC29">IF(CELL("type",AB29)="L","",IF(AB29*($G29+$X29)=0,"",IF($G29&gt;0,+$G29*AB29*8.34,$X29*AB29*8.34)))</f>
        <v/>
      </c>
      <c r="AD29" s="285"/>
      <c r="AE29" s="278"/>
      <c r="AF29" s="278"/>
      <c r="AG29" s="278" t="str">
        <f ca="1" t="shared" si="9"/>
        <v/>
      </c>
      <c r="AH29" s="278"/>
      <c r="AI29" s="278"/>
      <c r="AJ29" s="262" t="str">
        <f aca="true" t="shared" si="129" ref="AJ29">IF(CELL("type",AI29)="L","",IF(AI29*($G29+$X29)=0,"",IF($G29&gt;0,+$G29*AI29*8.34,$X29*AI29*8.34)))</f>
        <v/>
      </c>
      <c r="AK29" s="278"/>
      <c r="AL29" s="262" t="str">
        <f aca="true" t="shared" si="130" ref="AL29">IF(CELL("type",AK29)="L","",IF(AK29*($G29+$X29)=0,"",IF($G29&gt;0,+$G29*AK29*8.34,$X29*AK29*8.34)))</f>
        <v/>
      </c>
      <c r="AM29" s="283"/>
      <c r="AN29" s="600"/>
      <c r="AO29" s="601"/>
      <c r="AP29" s="601"/>
      <c r="AQ29" s="601"/>
      <c r="AR29" s="602"/>
      <c r="AS29" s="44"/>
      <c r="AT29" s="44"/>
      <c r="BC29" s="22"/>
      <c r="BE29" s="22"/>
      <c r="BG29" s="22"/>
      <c r="BK29" s="22"/>
      <c r="BM29" s="22"/>
      <c r="BO29" s="22"/>
      <c r="BP29" s="22"/>
    </row>
    <row r="30" spans="1:68" ht="10.5" customHeight="1">
      <c r="A30" s="347">
        <v>20</v>
      </c>
      <c r="B30" s="348" t="str">
        <f t="shared" si="0"/>
        <v>Wed</v>
      </c>
      <c r="C30" s="278"/>
      <c r="D30" s="288"/>
      <c r="E30" s="356"/>
      <c r="F30" s="357"/>
      <c r="G30" s="282"/>
      <c r="H30" s="343"/>
      <c r="I30" s="278"/>
      <c r="J30" s="253" t="str">
        <f ca="1" t="shared" si="3"/>
        <v/>
      </c>
      <c r="K30" s="278"/>
      <c r="L30" s="253" t="str">
        <f aca="true" t="shared" si="131" ref="L30">IF(CELL("type",K30)="L","",IF(K30*($G30+$X30)=0,"",IF($G30&gt;0,+$G30*K30*8.34,$X30*K30*8.34)))</f>
        <v/>
      </c>
      <c r="M30" s="278"/>
      <c r="N30" s="253" t="str">
        <f aca="true" t="shared" si="132" ref="N30">IF(CELL("type",M30)="L","",IF(M30*($G30+$X30)=0,"",IF($G30&gt;0,+$G30*M30*8.34,$X30*M30*8.34)))</f>
        <v/>
      </c>
      <c r="O30" s="278"/>
      <c r="P30" s="255" t="str">
        <f aca="true" t="shared" si="133" ref="P30">IF(CELL("type",O30)="L","",IF(O30*($G30+$X30)=0,"",IF($G30&gt;0,+$G30*O30*8.34,$X30*O30*8.34)))</f>
        <v/>
      </c>
      <c r="Q30" s="282"/>
      <c r="R30" s="278"/>
      <c r="S30" s="342" t="str">
        <f t="shared" si="1"/>
        <v/>
      </c>
      <c r="T30" s="343"/>
      <c r="U30" s="344"/>
      <c r="V30" s="283"/>
      <c r="W30" s="352">
        <f t="shared" si="2"/>
        <v>20</v>
      </c>
      <c r="X30" s="285"/>
      <c r="Y30" s="278"/>
      <c r="Z30" s="278"/>
      <c r="AA30" s="270" t="str">
        <f aca="true" t="shared" si="134" ref="AA30">IF(CELL("type",Z30)="L","",IF(Z30*($G30+$X30)=0,"",IF($G30&gt;0,+$G30*Z30*8.34,$X30*Z30*8.34)))</f>
        <v/>
      </c>
      <c r="AB30" s="278"/>
      <c r="AC30" s="289" t="str">
        <f aca="true" t="shared" si="135" ref="AC30">IF(CELL("type",AB30)="L","",IF(AB30*($G30+$X30)=0,"",IF($G30&gt;0,+$G30*AB30*8.34,$X30*AB30*8.34)))</f>
        <v/>
      </c>
      <c r="AD30" s="285"/>
      <c r="AE30" s="278"/>
      <c r="AF30" s="278"/>
      <c r="AG30" s="278" t="str">
        <f ca="1" t="shared" si="9"/>
        <v/>
      </c>
      <c r="AH30" s="278"/>
      <c r="AI30" s="278"/>
      <c r="AJ30" s="262" t="str">
        <f aca="true" t="shared" si="136" ref="AJ30">IF(CELL("type",AI30)="L","",IF(AI30*($G30+$X30)=0,"",IF($G30&gt;0,+$G30*AI30*8.34,$X30*AI30*8.34)))</f>
        <v/>
      </c>
      <c r="AK30" s="278"/>
      <c r="AL30" s="262" t="str">
        <f aca="true" t="shared" si="137" ref="AL30">IF(CELL("type",AK30)="L","",IF(AK30*($G30+$X30)=0,"",IF($G30&gt;0,+$G30*AK30*8.34,$X30*AK30*8.34)))</f>
        <v/>
      </c>
      <c r="AM30" s="283"/>
      <c r="AN30" s="600"/>
      <c r="AO30" s="601"/>
      <c r="AP30" s="601"/>
      <c r="AQ30" s="601"/>
      <c r="AR30" s="602"/>
      <c r="AS30" s="44"/>
      <c r="AT30" s="44"/>
      <c r="BC30" s="22"/>
      <c r="BE30" s="22"/>
      <c r="BG30" s="22"/>
      <c r="BK30" s="22"/>
      <c r="BM30" s="22"/>
      <c r="BO30" s="22"/>
      <c r="BP30" s="22"/>
    </row>
    <row r="31" spans="1:68" ht="10.5" customHeight="1">
      <c r="A31" s="347">
        <v>21</v>
      </c>
      <c r="B31" s="348" t="str">
        <f t="shared" si="0"/>
        <v>Thu</v>
      </c>
      <c r="C31" s="266"/>
      <c r="D31" s="283"/>
      <c r="E31" s="349"/>
      <c r="F31" s="354"/>
      <c r="G31" s="282"/>
      <c r="H31" s="343"/>
      <c r="I31" s="278"/>
      <c r="J31" s="253" t="str">
        <f ca="1" t="shared" si="3"/>
        <v/>
      </c>
      <c r="K31" s="278"/>
      <c r="L31" s="253" t="str">
        <f aca="true" t="shared" si="138" ref="L31">IF(CELL("type",K31)="L","",IF(K31*($G31+$X31)=0,"",IF($G31&gt;0,+$G31*K31*8.34,$X31*K31*8.34)))</f>
        <v/>
      </c>
      <c r="M31" s="278"/>
      <c r="N31" s="253" t="str">
        <f aca="true" t="shared" si="139" ref="N31">IF(CELL("type",M31)="L","",IF(M31*($G31+$X31)=0,"",IF($G31&gt;0,+$G31*M31*8.34,$X31*M31*8.34)))</f>
        <v/>
      </c>
      <c r="O31" s="278"/>
      <c r="P31" s="255" t="str">
        <f aca="true" t="shared" si="140" ref="P31">IF(CELL("type",O31)="L","",IF(O31*($G31+$X31)=0,"",IF($G31&gt;0,+$G31*O31*8.34,$X31*O31*8.34)))</f>
        <v/>
      </c>
      <c r="Q31" s="282"/>
      <c r="R31" s="278"/>
      <c r="S31" s="342" t="str">
        <f t="shared" si="1"/>
        <v/>
      </c>
      <c r="T31" s="343"/>
      <c r="U31" s="344"/>
      <c r="V31" s="283"/>
      <c r="W31" s="352">
        <f t="shared" si="2"/>
        <v>21</v>
      </c>
      <c r="X31" s="285"/>
      <c r="Y31" s="278"/>
      <c r="Z31" s="278"/>
      <c r="AA31" s="270" t="str">
        <f aca="true" t="shared" si="141" ref="AA31">IF(CELL("type",Z31)="L","",IF(Z31*($G31+$X31)=0,"",IF($G31&gt;0,+$G31*Z31*8.34,$X31*Z31*8.34)))</f>
        <v/>
      </c>
      <c r="AB31" s="278"/>
      <c r="AC31" s="289" t="str">
        <f aca="true" t="shared" si="142" ref="AC31">IF(CELL("type",AB31)="L","",IF(AB31*($G31+$X31)=0,"",IF($G31&gt;0,+$G31*AB31*8.34,$X31*AB31*8.34)))</f>
        <v/>
      </c>
      <c r="AD31" s="285"/>
      <c r="AE31" s="278"/>
      <c r="AF31" s="278"/>
      <c r="AG31" s="278" t="str">
        <f ca="1" t="shared" si="9"/>
        <v/>
      </c>
      <c r="AH31" s="278"/>
      <c r="AI31" s="278"/>
      <c r="AJ31" s="262" t="str">
        <f aca="true" t="shared" si="143" ref="AJ31">IF(CELL("type",AI31)="L","",IF(AI31*($G31+$X31)=0,"",IF($G31&gt;0,+$G31*AI31*8.34,$X31*AI31*8.34)))</f>
        <v/>
      </c>
      <c r="AK31" s="278"/>
      <c r="AL31" s="262" t="str">
        <f aca="true" t="shared" si="144" ref="AL31">IF(CELL("type",AK31)="L","",IF(AK31*($G31+$X31)=0,"",IF($G31&gt;0,+$G31*AK31*8.34,$X31*AK31*8.34)))</f>
        <v/>
      </c>
      <c r="AM31" s="283"/>
      <c r="AN31" s="600"/>
      <c r="AO31" s="601"/>
      <c r="AP31" s="601"/>
      <c r="AQ31" s="601"/>
      <c r="AR31" s="602"/>
      <c r="AS31" s="44"/>
      <c r="AT31" s="44"/>
      <c r="BC31" s="22"/>
      <c r="BE31" s="22"/>
      <c r="BG31" s="22"/>
      <c r="BK31" s="22"/>
      <c r="BM31" s="22"/>
      <c r="BO31" s="22"/>
      <c r="BP31" s="22"/>
    </row>
    <row r="32" spans="1:68" ht="10.5" customHeight="1">
      <c r="A32" s="347">
        <v>22</v>
      </c>
      <c r="B32" s="348" t="str">
        <f t="shared" si="0"/>
        <v>Fri</v>
      </c>
      <c r="C32" s="278"/>
      <c r="D32" s="284"/>
      <c r="E32" s="349"/>
      <c r="F32" s="350"/>
      <c r="G32" s="282"/>
      <c r="H32" s="343"/>
      <c r="I32" s="278"/>
      <c r="J32" s="253" t="str">
        <f ca="1" t="shared" si="3"/>
        <v/>
      </c>
      <c r="K32" s="278"/>
      <c r="L32" s="253" t="str">
        <f aca="true" t="shared" si="145" ref="L32">IF(CELL("type",K32)="L","",IF(K32*($G32+$X32)=0,"",IF($G32&gt;0,+$G32*K32*8.34,$X32*K32*8.34)))</f>
        <v/>
      </c>
      <c r="M32" s="278"/>
      <c r="N32" s="253" t="str">
        <f aca="true" t="shared" si="146" ref="N32">IF(CELL("type",M32)="L","",IF(M32*($G32+$X32)=0,"",IF($G32&gt;0,+$G32*M32*8.34,$X32*M32*8.34)))</f>
        <v/>
      </c>
      <c r="O32" s="278"/>
      <c r="P32" s="255" t="str">
        <f aca="true" t="shared" si="147" ref="P32">IF(CELL("type",O32)="L","",IF(O32*($G32+$X32)=0,"",IF($G32&gt;0,+$G32*O32*8.34,$X32*O32*8.34)))</f>
        <v/>
      </c>
      <c r="Q32" s="282"/>
      <c r="R32" s="278"/>
      <c r="S32" s="342" t="str">
        <f t="shared" si="1"/>
        <v/>
      </c>
      <c r="T32" s="343"/>
      <c r="U32" s="344"/>
      <c r="V32" s="283"/>
      <c r="W32" s="352">
        <f t="shared" si="2"/>
        <v>22</v>
      </c>
      <c r="X32" s="285"/>
      <c r="Y32" s="278"/>
      <c r="Z32" s="278"/>
      <c r="AA32" s="270" t="str">
        <f aca="true" t="shared" si="148" ref="AA32">IF(CELL("type",Z32)="L","",IF(Z32*($G32+$X32)=0,"",IF($G32&gt;0,+$G32*Z32*8.34,$X32*Z32*8.34)))</f>
        <v/>
      </c>
      <c r="AB32" s="278"/>
      <c r="AC32" s="289" t="str">
        <f aca="true" t="shared" si="149" ref="AC32">IF(CELL("type",AB32)="L","",IF(AB32*($G32+$X32)=0,"",IF($G32&gt;0,+$G32*AB32*8.34,$X32*AB32*8.34)))</f>
        <v/>
      </c>
      <c r="AD32" s="285"/>
      <c r="AE32" s="278"/>
      <c r="AF32" s="278"/>
      <c r="AG32" s="278" t="str">
        <f ca="1" t="shared" si="9"/>
        <v/>
      </c>
      <c r="AH32" s="278"/>
      <c r="AI32" s="278"/>
      <c r="AJ32" s="262" t="str">
        <f aca="true" t="shared" si="150" ref="AJ32">IF(CELL("type",AI32)="L","",IF(AI32*($G32+$X32)=0,"",IF($G32&gt;0,+$G32*AI32*8.34,$X32*AI32*8.34)))</f>
        <v/>
      </c>
      <c r="AK32" s="278"/>
      <c r="AL32" s="262" t="str">
        <f aca="true" t="shared" si="151" ref="AL32">IF(CELL("type",AK32)="L","",IF(AK32*($G32+$X32)=0,"",IF($G32&gt;0,+$G32*AK32*8.34,$X32*AK32*8.34)))</f>
        <v/>
      </c>
      <c r="AM32" s="283"/>
      <c r="AN32" s="600"/>
      <c r="AO32" s="601"/>
      <c r="AP32" s="601"/>
      <c r="AQ32" s="601"/>
      <c r="AR32" s="602"/>
      <c r="AS32" s="44"/>
      <c r="AT32" s="44"/>
      <c r="BC32" s="22"/>
      <c r="BE32" s="22"/>
      <c r="BG32" s="22"/>
      <c r="BK32" s="22"/>
      <c r="BM32" s="22"/>
      <c r="BO32" s="22"/>
      <c r="BP32" s="22"/>
    </row>
    <row r="33" spans="1:68" ht="10.5" customHeight="1">
      <c r="A33" s="347">
        <v>23</v>
      </c>
      <c r="B33" s="348" t="str">
        <f t="shared" si="0"/>
        <v>Sat</v>
      </c>
      <c r="C33" s="278"/>
      <c r="D33" s="284"/>
      <c r="E33" s="349"/>
      <c r="F33" s="350"/>
      <c r="G33" s="282"/>
      <c r="H33" s="343"/>
      <c r="I33" s="278"/>
      <c r="J33" s="253" t="str">
        <f ca="1" t="shared" si="3"/>
        <v/>
      </c>
      <c r="K33" s="278"/>
      <c r="L33" s="253" t="str">
        <f aca="true" t="shared" si="152" ref="L33">IF(CELL("type",K33)="L","",IF(K33*($G33+$X33)=0,"",IF($G33&gt;0,+$G33*K33*8.34,$X33*K33*8.34)))</f>
        <v/>
      </c>
      <c r="M33" s="278"/>
      <c r="N33" s="253" t="str">
        <f aca="true" t="shared" si="153" ref="N33">IF(CELL("type",M33)="L","",IF(M33*($G33+$X33)=0,"",IF($G33&gt;0,+$G33*M33*8.34,$X33*M33*8.34)))</f>
        <v/>
      </c>
      <c r="O33" s="278"/>
      <c r="P33" s="255" t="str">
        <f aca="true" t="shared" si="154" ref="P33">IF(CELL("type",O33)="L","",IF(O33*($G33+$X33)=0,"",IF($G33&gt;0,+$G33*O33*8.34,$X33*O33*8.34)))</f>
        <v/>
      </c>
      <c r="Q33" s="282"/>
      <c r="R33" s="278"/>
      <c r="S33" s="342" t="str">
        <f t="shared" si="1"/>
        <v/>
      </c>
      <c r="T33" s="343"/>
      <c r="U33" s="344"/>
      <c r="V33" s="283"/>
      <c r="W33" s="352">
        <f t="shared" si="2"/>
        <v>23</v>
      </c>
      <c r="X33" s="285"/>
      <c r="Y33" s="278"/>
      <c r="Z33" s="278"/>
      <c r="AA33" s="270" t="str">
        <f aca="true" t="shared" si="155" ref="AA33">IF(CELL("type",Z33)="L","",IF(Z33*($G33+$X33)=0,"",IF($G33&gt;0,+$G33*Z33*8.34,$X33*Z33*8.34)))</f>
        <v/>
      </c>
      <c r="AB33" s="278"/>
      <c r="AC33" s="289" t="str">
        <f aca="true" t="shared" si="156" ref="AC33">IF(CELL("type",AB33)="L","",IF(AB33*($G33+$X33)=0,"",IF($G33&gt;0,+$G33*AB33*8.34,$X33*AB33*8.34)))</f>
        <v/>
      </c>
      <c r="AD33" s="285"/>
      <c r="AE33" s="278"/>
      <c r="AF33" s="13"/>
      <c r="AG33" s="278" t="str">
        <f ca="1" t="shared" si="9"/>
        <v/>
      </c>
      <c r="AH33" s="278"/>
      <c r="AI33" s="278"/>
      <c r="AJ33" s="262" t="str">
        <f aca="true" t="shared" si="157" ref="AJ33">IF(CELL("type",AI33)="L","",IF(AI33*($G33+$X33)=0,"",IF($G33&gt;0,+$G33*AI33*8.34,$X33*AI33*8.34)))</f>
        <v/>
      </c>
      <c r="AK33" s="278"/>
      <c r="AL33" s="262" t="str">
        <f aca="true" t="shared" si="158" ref="AL33">IF(CELL("type",AK33)="L","",IF(AK33*($G33+$X33)=0,"",IF($G33&gt;0,+$G33*AK33*8.34,$X33*AK33*8.34)))</f>
        <v/>
      </c>
      <c r="AM33" s="283"/>
      <c r="AN33" s="600"/>
      <c r="AO33" s="601"/>
      <c r="AP33" s="601"/>
      <c r="AQ33" s="601"/>
      <c r="AR33" s="602"/>
      <c r="AS33" s="44"/>
      <c r="AT33" s="44"/>
      <c r="BC33" s="22"/>
      <c r="BE33" s="22"/>
      <c r="BG33" s="22"/>
      <c r="BK33" s="22"/>
      <c r="BM33" s="22"/>
      <c r="BO33" s="22"/>
      <c r="BP33" s="22"/>
    </row>
    <row r="34" spans="1:68" ht="10.5" customHeight="1">
      <c r="A34" s="347">
        <v>24</v>
      </c>
      <c r="B34" s="348" t="str">
        <f t="shared" si="0"/>
        <v>Sun</v>
      </c>
      <c r="C34" s="278"/>
      <c r="D34" s="284"/>
      <c r="E34" s="349"/>
      <c r="F34" s="350"/>
      <c r="G34" s="282"/>
      <c r="H34" s="343"/>
      <c r="I34" s="278"/>
      <c r="J34" s="253" t="str">
        <f ca="1" t="shared" si="3"/>
        <v/>
      </c>
      <c r="K34" s="278"/>
      <c r="L34" s="253" t="str">
        <f aca="true" t="shared" si="159" ref="L34">IF(CELL("type",K34)="L","",IF(K34*($G34+$X34)=0,"",IF($G34&gt;0,+$G34*K34*8.34,$X34*K34*8.34)))</f>
        <v/>
      </c>
      <c r="M34" s="278"/>
      <c r="N34" s="253" t="str">
        <f aca="true" t="shared" si="160" ref="N34">IF(CELL("type",M34)="L","",IF(M34*($G34+$X34)=0,"",IF($G34&gt;0,+$G34*M34*8.34,$X34*M34*8.34)))</f>
        <v/>
      </c>
      <c r="O34" s="278"/>
      <c r="P34" s="255" t="str">
        <f aca="true" t="shared" si="161" ref="P34">IF(CELL("type",O34)="L","",IF(O34*($G34+$X34)=0,"",IF($G34&gt;0,+$G34*O34*8.34,$X34*O34*8.34)))</f>
        <v/>
      </c>
      <c r="Q34" s="282"/>
      <c r="R34" s="278"/>
      <c r="S34" s="342" t="str">
        <f t="shared" si="1"/>
        <v/>
      </c>
      <c r="T34" s="343"/>
      <c r="U34" s="344"/>
      <c r="V34" s="283"/>
      <c r="W34" s="352">
        <f t="shared" si="2"/>
        <v>24</v>
      </c>
      <c r="X34" s="285"/>
      <c r="Y34" s="278"/>
      <c r="Z34" s="278"/>
      <c r="AA34" s="270" t="str">
        <f aca="true" t="shared" si="162" ref="AA34">IF(CELL("type",Z34)="L","",IF(Z34*($G34+$X34)=0,"",IF($G34&gt;0,+$G34*Z34*8.34,$X34*Z34*8.34)))</f>
        <v/>
      </c>
      <c r="AB34" s="278"/>
      <c r="AC34" s="289" t="str">
        <f aca="true" t="shared" si="163" ref="AC34">IF(CELL("type",AB34)="L","",IF(AB34*($G34+$X34)=0,"",IF($G34&gt;0,+$G34*AB34*8.34,$X34*AB34*8.34)))</f>
        <v/>
      </c>
      <c r="AD34" s="285"/>
      <c r="AE34" s="278"/>
      <c r="AF34" s="278"/>
      <c r="AG34" s="278" t="str">
        <f ca="1" t="shared" si="9"/>
        <v/>
      </c>
      <c r="AH34" s="278"/>
      <c r="AI34" s="278"/>
      <c r="AJ34" s="262" t="str">
        <f aca="true" t="shared" si="164" ref="AJ34">IF(CELL("type",AI34)="L","",IF(AI34*($G34+$X34)=0,"",IF($G34&gt;0,+$G34*AI34*8.34,$X34*AI34*8.34)))</f>
        <v/>
      </c>
      <c r="AK34" s="278"/>
      <c r="AL34" s="262" t="str">
        <f aca="true" t="shared" si="165" ref="AL34">IF(CELL("type",AK34)="L","",IF(AK34*($G34+$X34)=0,"",IF($G34&gt;0,+$G34*AK34*8.34,$X34*AK34*8.34)))</f>
        <v/>
      </c>
      <c r="AM34" s="283"/>
      <c r="AN34" s="600"/>
      <c r="AO34" s="601"/>
      <c r="AP34" s="601"/>
      <c r="AQ34" s="601"/>
      <c r="AR34" s="602"/>
      <c r="AS34" s="44"/>
      <c r="AT34" s="44"/>
      <c r="BC34" s="22"/>
      <c r="BE34" s="22"/>
      <c r="BG34" s="22"/>
      <c r="BK34" s="22"/>
      <c r="BM34" s="22"/>
      <c r="BO34" s="22"/>
      <c r="BP34" s="22"/>
    </row>
    <row r="35" spans="1:68" ht="10.5" customHeight="1">
      <c r="A35" s="347">
        <v>25</v>
      </c>
      <c r="B35" s="348" t="str">
        <f t="shared" si="0"/>
        <v>Mon</v>
      </c>
      <c r="C35" s="287"/>
      <c r="D35" s="288"/>
      <c r="E35" s="349"/>
      <c r="F35" s="357"/>
      <c r="G35" s="282"/>
      <c r="H35" s="343"/>
      <c r="I35" s="278"/>
      <c r="J35" s="253" t="str">
        <f ca="1" t="shared" si="3"/>
        <v/>
      </c>
      <c r="K35" s="278"/>
      <c r="L35" s="253" t="str">
        <f aca="true" t="shared" si="166" ref="L35">IF(CELL("type",K35)="L","",IF(K35*($G35+$X35)=0,"",IF($G35&gt;0,+$G35*K35*8.34,$X35*K35*8.34)))</f>
        <v/>
      </c>
      <c r="M35" s="278"/>
      <c r="N35" s="253" t="str">
        <f aca="true" t="shared" si="167" ref="N35">IF(CELL("type",M35)="L","",IF(M35*($G35+$X35)=0,"",IF($G35&gt;0,+$G35*M35*8.34,$X35*M35*8.34)))</f>
        <v/>
      </c>
      <c r="O35" s="278"/>
      <c r="P35" s="255" t="str">
        <f aca="true" t="shared" si="168" ref="P35">IF(CELL("type",O35)="L","",IF(O35*($G35+$X35)=0,"",IF($G35&gt;0,+$G35*O35*8.34,$X35*O35*8.34)))</f>
        <v/>
      </c>
      <c r="Q35" s="282"/>
      <c r="R35" s="278"/>
      <c r="S35" s="342" t="str">
        <f t="shared" si="1"/>
        <v/>
      </c>
      <c r="T35" s="343"/>
      <c r="U35" s="344"/>
      <c r="V35" s="283"/>
      <c r="W35" s="352">
        <f t="shared" si="2"/>
        <v>25</v>
      </c>
      <c r="X35" s="285"/>
      <c r="Y35" s="278"/>
      <c r="Z35" s="278"/>
      <c r="AA35" s="270" t="str">
        <f aca="true" t="shared" si="169" ref="AA35">IF(CELL("type",Z35)="L","",IF(Z35*($G35+$X35)=0,"",IF($G35&gt;0,+$G35*Z35*8.34,$X35*Z35*8.34)))</f>
        <v/>
      </c>
      <c r="AB35" s="278"/>
      <c r="AC35" s="289" t="str">
        <f aca="true" t="shared" si="170" ref="AC35">IF(CELL("type",AB35)="L","",IF(AB35*($G35+$X35)=0,"",IF($G35&gt;0,+$G35*AB35*8.34,$X35*AB35*8.34)))</f>
        <v/>
      </c>
      <c r="AD35" s="285"/>
      <c r="AE35" s="278"/>
      <c r="AF35" s="278"/>
      <c r="AG35" s="278" t="str">
        <f ca="1" t="shared" si="9"/>
        <v/>
      </c>
      <c r="AH35" s="278"/>
      <c r="AI35" s="278"/>
      <c r="AJ35" s="262" t="str">
        <f aca="true" t="shared" si="171" ref="AJ35">IF(CELL("type",AI35)="L","",IF(AI35*($G35+$X35)=0,"",IF($G35&gt;0,+$G35*AI35*8.34,$X35*AI35*8.34)))</f>
        <v/>
      </c>
      <c r="AK35" s="278"/>
      <c r="AL35" s="262" t="str">
        <f aca="true" t="shared" si="172" ref="AL35">IF(CELL("type",AK35)="L","",IF(AK35*($G35+$X35)=0,"",IF($G35&gt;0,+$G35*AK35*8.34,$X35*AK35*8.34)))</f>
        <v/>
      </c>
      <c r="AM35" s="283"/>
      <c r="AN35" s="600"/>
      <c r="AO35" s="601"/>
      <c r="AP35" s="601"/>
      <c r="AQ35" s="601"/>
      <c r="AR35" s="602"/>
      <c r="AS35" s="44"/>
      <c r="AT35" s="44"/>
      <c r="BC35" s="22"/>
      <c r="BE35" s="22"/>
      <c r="BG35" s="22"/>
      <c r="BK35" s="22"/>
      <c r="BM35" s="22"/>
      <c r="BO35" s="22"/>
      <c r="BP35" s="22"/>
    </row>
    <row r="36" spans="1:68" ht="10.5" customHeight="1">
      <c r="A36" s="347">
        <v>26</v>
      </c>
      <c r="B36" s="348" t="str">
        <f t="shared" si="0"/>
        <v>Tue</v>
      </c>
      <c r="C36" s="278"/>
      <c r="D36" s="283"/>
      <c r="E36" s="339"/>
      <c r="F36" s="354"/>
      <c r="G36" s="282"/>
      <c r="H36" s="343"/>
      <c r="I36" s="278"/>
      <c r="J36" s="253" t="str">
        <f ca="1" t="shared" si="3"/>
        <v/>
      </c>
      <c r="K36" s="278"/>
      <c r="L36" s="253" t="str">
        <f aca="true" t="shared" si="173" ref="L36">IF(CELL("type",K36)="L","",IF(K36*($G36+$X36)=0,"",IF($G36&gt;0,+$G36*K36*8.34,$X36*K36*8.34)))</f>
        <v/>
      </c>
      <c r="M36" s="278"/>
      <c r="N36" s="253" t="str">
        <f aca="true" t="shared" si="174" ref="N36">IF(CELL("type",M36)="L","",IF(M36*($G36+$X36)=0,"",IF($G36&gt;0,+$G36*M36*8.34,$X36*M36*8.34)))</f>
        <v/>
      </c>
      <c r="O36" s="278"/>
      <c r="P36" s="255" t="str">
        <f aca="true" t="shared" si="175" ref="P36">IF(CELL("type",O36)="L","",IF(O36*($G36+$X36)=0,"",IF($G36&gt;0,+$G36*O36*8.34,$X36*O36*8.34)))</f>
        <v/>
      </c>
      <c r="Q36" s="282"/>
      <c r="R36" s="278"/>
      <c r="S36" s="342" t="str">
        <f t="shared" si="1"/>
        <v/>
      </c>
      <c r="T36" s="343"/>
      <c r="U36" s="344"/>
      <c r="V36" s="283"/>
      <c r="W36" s="352">
        <f t="shared" si="2"/>
        <v>26</v>
      </c>
      <c r="X36" s="285"/>
      <c r="Y36" s="278"/>
      <c r="Z36" s="278"/>
      <c r="AA36" s="270" t="str">
        <f aca="true" t="shared" si="176" ref="AA36">IF(CELL("type",Z36)="L","",IF(Z36*($G36+$X36)=0,"",IF($G36&gt;0,+$G36*Z36*8.34,$X36*Z36*8.34)))</f>
        <v/>
      </c>
      <c r="AB36" s="278"/>
      <c r="AC36" s="289" t="str">
        <f aca="true" t="shared" si="177" ref="AC36">IF(CELL("type",AB36)="L","",IF(AB36*($G36+$X36)=0,"",IF($G36&gt;0,+$G36*AB36*8.34,$X36*AB36*8.34)))</f>
        <v/>
      </c>
      <c r="AD36" s="285"/>
      <c r="AE36" s="278"/>
      <c r="AF36" s="278"/>
      <c r="AG36" s="278" t="str">
        <f ca="1" t="shared" si="9"/>
        <v/>
      </c>
      <c r="AH36" s="278"/>
      <c r="AI36" s="278"/>
      <c r="AJ36" s="262" t="str">
        <f aca="true" t="shared" si="178" ref="AJ36">IF(CELL("type",AI36)="L","",IF(AI36*($G36+$X36)=0,"",IF($G36&gt;0,+$G36*AI36*8.34,$X36*AI36*8.34)))</f>
        <v/>
      </c>
      <c r="AK36" s="278"/>
      <c r="AL36" s="262" t="str">
        <f aca="true" t="shared" si="179" ref="AL36">IF(CELL("type",AK36)="L","",IF(AK36*($G36+$X36)=0,"",IF($G36&gt;0,+$G36*AK36*8.34,$X36*AK36*8.34)))</f>
        <v/>
      </c>
      <c r="AM36" s="283"/>
      <c r="AN36" s="600"/>
      <c r="AO36" s="601"/>
      <c r="AP36" s="601"/>
      <c r="AQ36" s="601"/>
      <c r="AR36" s="602"/>
      <c r="AS36" s="44"/>
      <c r="AT36" s="44"/>
      <c r="BC36" s="22"/>
      <c r="BE36" s="22"/>
      <c r="BG36" s="22"/>
      <c r="BK36" s="22"/>
      <c r="BM36" s="22"/>
      <c r="BO36" s="22"/>
      <c r="BP36" s="22"/>
    </row>
    <row r="37" spans="1:68" ht="10.5" customHeight="1">
      <c r="A37" s="347">
        <v>27</v>
      </c>
      <c r="B37" s="348" t="str">
        <f t="shared" si="0"/>
        <v>Wed</v>
      </c>
      <c r="C37" s="278"/>
      <c r="D37" s="284"/>
      <c r="E37" s="349"/>
      <c r="F37" s="350"/>
      <c r="G37" s="282"/>
      <c r="H37" s="343"/>
      <c r="I37" s="278"/>
      <c r="J37" s="253" t="str">
        <f ca="1" t="shared" si="3"/>
        <v/>
      </c>
      <c r="K37" s="278"/>
      <c r="L37" s="253" t="str">
        <f aca="true" t="shared" si="180" ref="L37">IF(CELL("type",K37)="L","",IF(K37*($G37+$X37)=0,"",IF($G37&gt;0,+$G37*K37*8.34,$X37*K37*8.34)))</f>
        <v/>
      </c>
      <c r="M37" s="278"/>
      <c r="N37" s="253" t="str">
        <f aca="true" t="shared" si="181" ref="N37">IF(CELL("type",M37)="L","",IF(M37*($G37+$X37)=0,"",IF($G37&gt;0,+$G37*M37*8.34,$X37*M37*8.34)))</f>
        <v/>
      </c>
      <c r="O37" s="278"/>
      <c r="P37" s="255" t="str">
        <f aca="true" t="shared" si="182" ref="P37">IF(CELL("type",O37)="L","",IF(O37*($G37+$X37)=0,"",IF($G37&gt;0,+$G37*O37*8.34,$X37*O37*8.34)))</f>
        <v/>
      </c>
      <c r="Q37" s="282"/>
      <c r="R37" s="278"/>
      <c r="S37" s="342" t="str">
        <f t="shared" si="1"/>
        <v/>
      </c>
      <c r="T37" s="343"/>
      <c r="U37" s="344"/>
      <c r="V37" s="283"/>
      <c r="W37" s="352">
        <f t="shared" si="2"/>
        <v>27</v>
      </c>
      <c r="X37" s="285"/>
      <c r="Y37" s="278"/>
      <c r="Z37" s="278"/>
      <c r="AA37" s="270" t="str">
        <f aca="true" t="shared" si="183" ref="AA37">IF(CELL("type",Z37)="L","",IF(Z37*($G37+$X37)=0,"",IF($G37&gt;0,+$G37*Z37*8.34,$X37*Z37*8.34)))</f>
        <v/>
      </c>
      <c r="AB37" s="278"/>
      <c r="AC37" s="289" t="str">
        <f aca="true" t="shared" si="184" ref="AC37">IF(CELL("type",AB37)="L","",IF(AB37*($G37+$X37)=0,"",IF($G37&gt;0,+$G37*AB37*8.34,$X37*AB37*8.34)))</f>
        <v/>
      </c>
      <c r="AD37" s="285"/>
      <c r="AE37" s="278"/>
      <c r="AF37" s="278"/>
      <c r="AG37" s="278" t="str">
        <f ca="1" t="shared" si="9"/>
        <v/>
      </c>
      <c r="AH37" s="278"/>
      <c r="AI37" s="278"/>
      <c r="AJ37" s="262" t="str">
        <f aca="true" t="shared" si="185" ref="AJ37">IF(CELL("type",AI37)="L","",IF(AI37*($G37+$X37)=0,"",IF($G37&gt;0,+$G37*AI37*8.34,$X37*AI37*8.34)))</f>
        <v/>
      </c>
      <c r="AK37" s="278"/>
      <c r="AL37" s="262" t="str">
        <f aca="true" t="shared" si="186" ref="AL37">IF(CELL("type",AK37)="L","",IF(AK37*($G37+$X37)=0,"",IF($G37&gt;0,+$G37*AK37*8.34,$X37*AK37*8.34)))</f>
        <v/>
      </c>
      <c r="AM37" s="283"/>
      <c r="AN37" s="600"/>
      <c r="AO37" s="601"/>
      <c r="AP37" s="601"/>
      <c r="AQ37" s="601"/>
      <c r="AR37" s="602"/>
      <c r="AS37" s="44"/>
      <c r="AT37" s="44"/>
      <c r="BC37" s="22"/>
      <c r="BE37" s="22"/>
      <c r="BG37" s="22"/>
      <c r="BK37" s="22"/>
      <c r="BM37" s="22"/>
      <c r="BO37" s="22"/>
      <c r="BP37" s="22"/>
    </row>
    <row r="38" spans="1:68" ht="10.5" customHeight="1">
      <c r="A38" s="347">
        <v>28</v>
      </c>
      <c r="B38" s="348" t="str">
        <f t="shared" si="0"/>
        <v>Thu</v>
      </c>
      <c r="C38" s="278"/>
      <c r="D38" s="284"/>
      <c r="E38" s="349"/>
      <c r="F38" s="350"/>
      <c r="G38" s="282"/>
      <c r="H38" s="343"/>
      <c r="I38" s="278"/>
      <c r="J38" s="253" t="str">
        <f ca="1" t="shared" si="3"/>
        <v/>
      </c>
      <c r="K38" s="278"/>
      <c r="L38" s="253" t="str">
        <f aca="true" t="shared" si="187" ref="L38">IF(CELL("type",K38)="L","",IF(K38*($G38+$X38)=0,"",IF($G38&gt;0,+$G38*K38*8.34,$X38*K38*8.34)))</f>
        <v/>
      </c>
      <c r="M38" s="278"/>
      <c r="N38" s="253" t="str">
        <f aca="true" t="shared" si="188" ref="N38">IF(CELL("type",M38)="L","",IF(M38*($G38+$X38)=0,"",IF($G38&gt;0,+$G38*M38*8.34,$X38*M38*8.34)))</f>
        <v/>
      </c>
      <c r="O38" s="278"/>
      <c r="P38" s="255" t="str">
        <f aca="true" t="shared" si="189" ref="P38">IF(CELL("type",O38)="L","",IF(O38*($G38+$X38)=0,"",IF($G38&gt;0,+$G38*O38*8.34,$X38*O38*8.34)))</f>
        <v/>
      </c>
      <c r="Q38" s="282"/>
      <c r="R38" s="278"/>
      <c r="S38" s="342" t="str">
        <f t="shared" si="1"/>
        <v/>
      </c>
      <c r="T38" s="343"/>
      <c r="U38" s="344"/>
      <c r="V38" s="283"/>
      <c r="W38" s="352">
        <f t="shared" si="2"/>
        <v>28</v>
      </c>
      <c r="X38" s="285"/>
      <c r="Y38" s="278"/>
      <c r="Z38" s="278"/>
      <c r="AA38" s="270" t="str">
        <f aca="true" t="shared" si="190" ref="AA38">IF(CELL("type",Z38)="L","",IF(Z38*($G38+$X38)=0,"",IF($G38&gt;0,+$G38*Z38*8.34,$X38*Z38*8.34)))</f>
        <v/>
      </c>
      <c r="AB38" s="278"/>
      <c r="AC38" s="289" t="str">
        <f aca="true" t="shared" si="191" ref="AC38">IF(CELL("type",AB38)="L","",IF(AB38*($G38+$X38)=0,"",IF($G38&gt;0,+$G38*AB38*8.34,$X38*AB38*8.34)))</f>
        <v/>
      </c>
      <c r="AD38" s="285"/>
      <c r="AE38" s="278"/>
      <c r="AF38" s="278"/>
      <c r="AG38" s="278" t="str">
        <f ca="1" t="shared" si="9"/>
        <v/>
      </c>
      <c r="AH38" s="278"/>
      <c r="AI38" s="278"/>
      <c r="AJ38" s="262" t="str">
        <f aca="true" t="shared" si="192" ref="AJ38">IF(CELL("type",AI38)="L","",IF(AI38*($G38+$X38)=0,"",IF($G38&gt;0,+$G38*AI38*8.34,$X38*AI38*8.34)))</f>
        <v/>
      </c>
      <c r="AK38" s="278"/>
      <c r="AL38" s="262" t="str">
        <f aca="true" t="shared" si="193" ref="AL38">IF(CELL("type",AK38)="L","",IF(AK38*($G38+$X38)=0,"",IF($G38&gt;0,+$G38*AK38*8.34,$X38*AK38*8.34)))</f>
        <v/>
      </c>
      <c r="AM38" s="283"/>
      <c r="AN38" s="600"/>
      <c r="AO38" s="601"/>
      <c r="AP38" s="601"/>
      <c r="AQ38" s="601"/>
      <c r="AR38" s="602"/>
      <c r="AS38" s="44"/>
      <c r="AT38" s="44"/>
      <c r="BC38" s="22"/>
      <c r="BE38" s="22"/>
      <c r="BG38" s="22"/>
      <c r="BK38" s="22"/>
      <c r="BM38" s="22"/>
      <c r="BO38" s="22"/>
      <c r="BP38" s="22"/>
    </row>
    <row r="39" spans="1:68" ht="10.5" customHeight="1">
      <c r="A39" s="347">
        <v>29</v>
      </c>
      <c r="B39" s="348" t="str">
        <f t="shared" si="0"/>
        <v>Fri</v>
      </c>
      <c r="C39" s="278"/>
      <c r="D39" s="284"/>
      <c r="E39" s="349"/>
      <c r="F39" s="350"/>
      <c r="G39" s="282"/>
      <c r="H39" s="343"/>
      <c r="I39" s="278"/>
      <c r="J39" s="253" t="str">
        <f ca="1" t="shared" si="3"/>
        <v/>
      </c>
      <c r="K39" s="278"/>
      <c r="L39" s="253" t="str">
        <f aca="true" t="shared" si="194" ref="L39">IF(CELL("type",K39)="L","",IF(K39*($G39+$X39)=0,"",IF($G39&gt;0,+$G39*K39*8.34,$X39*K39*8.34)))</f>
        <v/>
      </c>
      <c r="M39" s="278"/>
      <c r="N39" s="253" t="str">
        <f aca="true" t="shared" si="195" ref="N39">IF(CELL("type",M39)="L","",IF(M39*($G39+$X39)=0,"",IF($G39&gt;0,+$G39*M39*8.34,$X39*M39*8.34)))</f>
        <v/>
      </c>
      <c r="O39" s="278"/>
      <c r="P39" s="255" t="str">
        <f aca="true" t="shared" si="196" ref="P39">IF(CELL("type",O39)="L","",IF(O39*($G39+$X39)=0,"",IF($G39&gt;0,+$G39*O39*8.34,$X39*O39*8.34)))</f>
        <v/>
      </c>
      <c r="Q39" s="282"/>
      <c r="R39" s="278"/>
      <c r="S39" s="342" t="str">
        <f t="shared" si="1"/>
        <v/>
      </c>
      <c r="T39" s="343"/>
      <c r="U39" s="344"/>
      <c r="V39" s="283"/>
      <c r="W39" s="352">
        <f t="shared" si="2"/>
        <v>29</v>
      </c>
      <c r="X39" s="285"/>
      <c r="Y39" s="278"/>
      <c r="Z39" s="278"/>
      <c r="AA39" s="270" t="str">
        <f aca="true" t="shared" si="197" ref="AA39">IF(CELL("type",Z39)="L","",IF(Z39*($G39+$X39)=0,"",IF($G39&gt;0,+$G39*Z39*8.34,$X39*Z39*8.34)))</f>
        <v/>
      </c>
      <c r="AB39" s="278"/>
      <c r="AC39" s="289" t="str">
        <f aca="true" t="shared" si="198" ref="AC39">IF(CELL("type",AB39)="L","",IF(AB39*($G39+$X39)=0,"",IF($G39&gt;0,+$G39*AB39*8.34,$X39*AB39*8.34)))</f>
        <v/>
      </c>
      <c r="AD39" s="285"/>
      <c r="AE39" s="278"/>
      <c r="AF39" s="278"/>
      <c r="AG39" s="278" t="str">
        <f ca="1" t="shared" si="9"/>
        <v/>
      </c>
      <c r="AH39" s="278"/>
      <c r="AI39" s="278"/>
      <c r="AJ39" s="262" t="str">
        <f aca="true" t="shared" si="199" ref="AJ39">IF(CELL("type",AI39)="L","",IF(AI39*($G39+$X39)=0,"",IF($G39&gt;0,+$G39*AI39*8.34,$X39*AI39*8.34)))</f>
        <v/>
      </c>
      <c r="AK39" s="278"/>
      <c r="AL39" s="262" t="str">
        <f aca="true" t="shared" si="200" ref="AL39">IF(CELL("type",AK39)="L","",IF(AK39*($G39+$X39)=0,"",IF($G39&gt;0,+$G39*AK39*8.34,$X39*AK39*8.34)))</f>
        <v/>
      </c>
      <c r="AM39" s="283"/>
      <c r="AN39" s="600"/>
      <c r="AO39" s="601"/>
      <c r="AP39" s="601"/>
      <c r="AQ39" s="601"/>
      <c r="AR39" s="602"/>
      <c r="AS39" s="3"/>
      <c r="BC39" s="22"/>
      <c r="BE39" s="22"/>
      <c r="BG39" s="22"/>
      <c r="BK39" s="22"/>
      <c r="BM39" s="22"/>
      <c r="BO39" s="22"/>
      <c r="BP39" s="22"/>
    </row>
    <row r="40" spans="1:68" ht="10.5" customHeight="1" thickBot="1">
      <c r="A40" s="347">
        <v>30</v>
      </c>
      <c r="B40" s="348" t="str">
        <f t="shared" si="0"/>
        <v>Sat</v>
      </c>
      <c r="C40" s="278"/>
      <c r="D40" s="284"/>
      <c r="E40" s="349"/>
      <c r="F40" s="350"/>
      <c r="G40" s="282"/>
      <c r="H40" s="343"/>
      <c r="I40" s="278"/>
      <c r="J40" s="253" t="str">
        <f ca="1" t="shared" si="3"/>
        <v/>
      </c>
      <c r="K40" s="278"/>
      <c r="L40" s="253" t="str">
        <f aca="true" t="shared" si="201" ref="L40">IF(CELL("type",K40)="L","",IF(K40*($G40+$X40)=0,"",IF($G40&gt;0,+$G40*K40*8.34,$X40*K40*8.34)))</f>
        <v/>
      </c>
      <c r="M40" s="278"/>
      <c r="N40" s="253" t="str">
        <f aca="true" t="shared" si="202" ref="N40">IF(CELL("type",M40)="L","",IF(M40*($G40+$X40)=0,"",IF($G40&gt;0,+$G40*M40*8.34,$X40*M40*8.34)))</f>
        <v/>
      </c>
      <c r="O40" s="278"/>
      <c r="P40" s="255" t="str">
        <f aca="true" t="shared" si="203" ref="P40">IF(CELL("type",O40)="L","",IF(O40*($G40+$X40)=0,"",IF($G40&gt;0,+$G40*O40*8.34,$X40*O40*8.34)))</f>
        <v/>
      </c>
      <c r="Q40" s="282"/>
      <c r="R40" s="278"/>
      <c r="S40" s="342" t="str">
        <f t="shared" si="1"/>
        <v/>
      </c>
      <c r="T40" s="343"/>
      <c r="U40" s="344"/>
      <c r="V40" s="283"/>
      <c r="W40" s="352">
        <f t="shared" si="2"/>
        <v>30</v>
      </c>
      <c r="X40" s="285"/>
      <c r="Y40" s="278"/>
      <c r="Z40" s="278"/>
      <c r="AA40" s="270" t="str">
        <f aca="true" t="shared" si="204" ref="AA40">IF(CELL("type",Z40)="L","",IF(Z40*($G40+$X40)=0,"",IF($G40&gt;0,+$G40*Z40*8.34,$X40*Z40*8.34)))</f>
        <v/>
      </c>
      <c r="AB40" s="278"/>
      <c r="AC40" s="289" t="str">
        <f aca="true" t="shared" si="205" ref="AC40">IF(CELL("type",AB40)="L","",IF(AB40*($G40+$X40)=0,"",IF($G40&gt;0,+$G40*AB40*8.34,$X40*AB40*8.34)))</f>
        <v/>
      </c>
      <c r="AD40" s="285"/>
      <c r="AE40" s="278"/>
      <c r="AF40" s="278"/>
      <c r="AG40" s="278" t="str">
        <f ca="1" t="shared" si="9"/>
        <v/>
      </c>
      <c r="AH40" s="278"/>
      <c r="AI40" s="278"/>
      <c r="AJ40" s="262" t="str">
        <f aca="true" t="shared" si="206" ref="AJ40">IF(CELL("type",AI40)="L","",IF(AI40*($G40+$X40)=0,"",IF($G40&gt;0,+$G40*AI40*8.34,$X40*AI40*8.34)))</f>
        <v/>
      </c>
      <c r="AK40" s="278"/>
      <c r="AL40" s="262" t="str">
        <f aca="true" t="shared" si="207" ref="AL40">IF(CELL("type",AK40)="L","",IF(AK40*($G40+$X40)=0,"",IF($G40&gt;0,+$G40*AK40*8.34,$X40*AK40*8.34)))</f>
        <v/>
      </c>
      <c r="AM40" s="283"/>
      <c r="AN40" s="600"/>
      <c r="AO40" s="601"/>
      <c r="AP40" s="601"/>
      <c r="AQ40" s="601"/>
      <c r="AR40" s="602"/>
      <c r="AS40" s="3"/>
      <c r="BC40" s="22"/>
      <c r="BE40" s="22"/>
      <c r="BG40" s="22"/>
      <c r="BK40" s="22"/>
      <c r="BM40" s="22"/>
      <c r="BO40" s="22"/>
      <c r="BP40" s="22"/>
    </row>
    <row r="41" spans="1:68" ht="10.5" customHeight="1" thickBot="1" thickTop="1">
      <c r="A41" s="360" t="s">
        <v>15</v>
      </c>
      <c r="B41" s="361"/>
      <c r="C41" s="362"/>
      <c r="D41" s="362"/>
      <c r="E41" s="363"/>
      <c r="F41" s="364"/>
      <c r="G41" s="292" t="str">
        <f>IF(SUM(G11:G40)&gt;0,AVERAGE(G11:G40)," ")</f>
        <v xml:space="preserve"> </v>
      </c>
      <c r="H41" s="365"/>
      <c r="I41" s="366" t="str">
        <f aca="true" t="shared" si="208" ref="I41:V41">IF(SUM(I11:I40)&gt;0,AVERAGE(I11:I40)," ")</f>
        <v xml:space="preserve"> </v>
      </c>
      <c r="J41" s="253" t="str">
        <f ca="1" t="shared" si="208"/>
        <v xml:space="preserve"> </v>
      </c>
      <c r="K41" s="366" t="str">
        <f t="shared" si="208"/>
        <v xml:space="preserve"> </v>
      </c>
      <c r="L41" s="253" t="str">
        <f ca="1" t="shared" si="208"/>
        <v xml:space="preserve"> </v>
      </c>
      <c r="M41" s="253" t="str">
        <f t="shared" si="208"/>
        <v xml:space="preserve"> </v>
      </c>
      <c r="N41" s="262" t="str">
        <f ca="1" t="shared" si="208"/>
        <v xml:space="preserve"> </v>
      </c>
      <c r="O41" s="262" t="str">
        <f t="shared" si="208"/>
        <v xml:space="preserve"> </v>
      </c>
      <c r="P41" s="255" t="str">
        <f ca="1" t="shared" si="208"/>
        <v xml:space="preserve"> </v>
      </c>
      <c r="Q41" s="367" t="str">
        <f t="shared" si="208"/>
        <v xml:space="preserve"> </v>
      </c>
      <c r="R41" s="366" t="str">
        <f t="shared" si="208"/>
        <v xml:space="preserve"> </v>
      </c>
      <c r="S41" s="366" t="str">
        <f t="shared" si="208"/>
        <v xml:space="preserve"> </v>
      </c>
      <c r="T41" s="368" t="str">
        <f t="shared" si="208"/>
        <v xml:space="preserve"> </v>
      </c>
      <c r="U41" s="366" t="str">
        <f t="shared" si="208"/>
        <v xml:space="preserve"> </v>
      </c>
      <c r="V41" s="255" t="str">
        <f t="shared" si="208"/>
        <v xml:space="preserve"> </v>
      </c>
      <c r="W41" s="352" t="s">
        <v>30</v>
      </c>
      <c r="X41" s="464" t="str">
        <f aca="true" t="shared" si="209" ref="X41:AF41">IF(SUM(X11:X40)&gt;0,AVERAGE(X11:X40)," ")</f>
        <v xml:space="preserve"> </v>
      </c>
      <c r="Y41" s="471" t="str">
        <f t="shared" si="209"/>
        <v xml:space="preserve"> </v>
      </c>
      <c r="Z41" s="453" t="str">
        <f t="shared" si="209"/>
        <v xml:space="preserve"> </v>
      </c>
      <c r="AA41" s="450" t="str">
        <f ca="1" t="shared" si="209"/>
        <v xml:space="preserve"> </v>
      </c>
      <c r="AB41" s="449" t="str">
        <f t="shared" si="209"/>
        <v xml:space="preserve"> </v>
      </c>
      <c r="AC41" s="464" t="str">
        <f ca="1" t="shared" si="209"/>
        <v xml:space="preserve"> </v>
      </c>
      <c r="AD41" s="469" t="str">
        <f t="shared" si="209"/>
        <v xml:space="preserve"> </v>
      </c>
      <c r="AE41" s="438" t="str">
        <f t="shared" si="209"/>
        <v xml:space="preserve"> </v>
      </c>
      <c r="AF41" s="439" t="str">
        <f t="shared" si="209"/>
        <v xml:space="preserve"> </v>
      </c>
      <c r="AG41" s="296"/>
      <c r="AH41" s="442" t="str">
        <f ca="1">IF(SUM(AG11:AG40)&gt;0,GEOMEAN(AG11:AG40),"")</f>
        <v/>
      </c>
      <c r="AI41" s="450" t="str">
        <f>IF(SUM(AI11:AI40)&gt;0,AVERAGE(AI11:AI40)," ")</f>
        <v xml:space="preserve"> </v>
      </c>
      <c r="AJ41" s="451" t="str">
        <f ca="1">IF(SUM(AJ11:AJ40)&gt;0,AVERAGE(AJ11:AJ40)," ")</f>
        <v xml:space="preserve"> </v>
      </c>
      <c r="AK41" s="270" t="str">
        <f>IF(SUM(AK11:AK40)&gt;0,AVERAGE(AK11:AK40)," ")</f>
        <v xml:space="preserve"> </v>
      </c>
      <c r="AL41" s="297" t="str">
        <f ca="1">IF(SUM(AL11:AL40)&gt;0,AVERAGE(AL11:AL40)," ")</f>
        <v xml:space="preserve"> </v>
      </c>
      <c r="AM41" s="289" t="str">
        <f>IF(SUM(AM11:AM40)&gt;0,AVERAGE(AM11:AM40)," ")</f>
        <v xml:space="preserve"> </v>
      </c>
      <c r="AN41" s="600"/>
      <c r="AO41" s="601"/>
      <c r="AP41" s="601"/>
      <c r="AQ41" s="601"/>
      <c r="AR41" s="602"/>
      <c r="AS41" s="41"/>
      <c r="AT41" s="41"/>
      <c r="AU41" s="41"/>
      <c r="AV41" s="41"/>
      <c r="AW41" s="41"/>
      <c r="BC41" s="22"/>
      <c r="BE41" s="22"/>
      <c r="BG41" s="22"/>
      <c r="BI41" s="22"/>
      <c r="BK41" s="22"/>
      <c r="BM41" s="22"/>
      <c r="BO41" s="22"/>
      <c r="BP41" s="22"/>
    </row>
    <row r="42" spans="1:68" ht="10.5" customHeight="1" thickBot="1" thickTop="1">
      <c r="A42" s="369" t="s">
        <v>16</v>
      </c>
      <c r="B42" s="370"/>
      <c r="C42" s="371"/>
      <c r="D42" s="371" t="str">
        <f>IF(SUM(D11:D40)&gt;0,MAX(D11:D40)," ")</f>
        <v xml:space="preserve"> </v>
      </c>
      <c r="E42" s="372"/>
      <c r="F42" s="373"/>
      <c r="G42" s="298" t="str">
        <f aca="true" t="shared" si="210" ref="G42:V42">IF(SUM(G11:G40)&gt;0,MAX(G11:G40)," ")</f>
        <v xml:space="preserve"> </v>
      </c>
      <c r="H42" s="374" t="str">
        <f t="shared" si="210"/>
        <v xml:space="preserve"> </v>
      </c>
      <c r="I42" s="270" t="str">
        <f t="shared" si="210"/>
        <v xml:space="preserve"> </v>
      </c>
      <c r="J42" s="299" t="str">
        <f ca="1" t="shared" si="210"/>
        <v xml:space="preserve"> </v>
      </c>
      <c r="K42" s="270" t="str">
        <f t="shared" si="210"/>
        <v xml:space="preserve"> </v>
      </c>
      <c r="L42" s="299" t="str">
        <f ca="1" t="shared" si="210"/>
        <v xml:space="preserve"> </v>
      </c>
      <c r="M42" s="270" t="str">
        <f t="shared" si="210"/>
        <v xml:space="preserve"> </v>
      </c>
      <c r="N42" s="297" t="str">
        <f ca="1" t="shared" si="210"/>
        <v xml:space="preserve"> </v>
      </c>
      <c r="O42" s="297" t="str">
        <f t="shared" si="210"/>
        <v xml:space="preserve"> </v>
      </c>
      <c r="P42" s="289" t="str">
        <f ca="1" t="shared" si="210"/>
        <v xml:space="preserve"> </v>
      </c>
      <c r="Q42" s="295" t="str">
        <f t="shared" si="210"/>
        <v xml:space="preserve"> </v>
      </c>
      <c r="R42" s="270" t="str">
        <f t="shared" si="210"/>
        <v xml:space="preserve"> </v>
      </c>
      <c r="S42" s="342" t="str">
        <f t="shared" si="210"/>
        <v xml:space="preserve"> </v>
      </c>
      <c r="T42" s="270" t="str">
        <f t="shared" si="210"/>
        <v xml:space="preserve"> </v>
      </c>
      <c r="U42" s="342" t="str">
        <f t="shared" si="210"/>
        <v xml:space="preserve"> </v>
      </c>
      <c r="V42" s="289" t="str">
        <f t="shared" si="210"/>
        <v xml:space="preserve"> </v>
      </c>
      <c r="W42" s="351" t="s">
        <v>31</v>
      </c>
      <c r="X42" s="458" t="str">
        <f aca="true" t="shared" si="211" ref="X42:AF42">IF(SUM(X11:X40)&gt;0,MAX(X11:X40)," ")</f>
        <v xml:space="preserve"> </v>
      </c>
      <c r="Y42" s="462" t="str">
        <f t="shared" si="211"/>
        <v xml:space="preserve"> </v>
      </c>
      <c r="Z42" s="449" t="str">
        <f t="shared" si="211"/>
        <v xml:space="preserve"> </v>
      </c>
      <c r="AA42" s="449" t="str">
        <f ca="1" t="shared" si="211"/>
        <v xml:space="preserve"> </v>
      </c>
      <c r="AB42" s="450" t="str">
        <f t="shared" si="211"/>
        <v xml:space="preserve"> </v>
      </c>
      <c r="AC42" s="449" t="str">
        <f ca="1" t="shared" si="211"/>
        <v xml:space="preserve"> </v>
      </c>
      <c r="AD42" s="468" t="str">
        <f t="shared" si="211"/>
        <v xml:space="preserve"> </v>
      </c>
      <c r="AE42" s="440" t="str">
        <f t="shared" si="211"/>
        <v xml:space="preserve"> </v>
      </c>
      <c r="AF42" s="438" t="str">
        <f t="shared" si="211"/>
        <v xml:space="preserve"> </v>
      </c>
      <c r="AG42" s="296" t="str">
        <f ca="1">IF(AH41&lt;&gt;"",MAX(AG11:AG40),"")</f>
        <v/>
      </c>
      <c r="AH42" s="448" t="str">
        <f ca="1">IF(AG42=63200,"TNTC",AG42)</f>
        <v/>
      </c>
      <c r="AI42" s="449" t="str">
        <f>IF(SUM(AI11:AI40)&gt;0,MAX(AI11:AI40)," ")</f>
        <v xml:space="preserve"> </v>
      </c>
      <c r="AJ42" s="452" t="str">
        <f ca="1">IF(SUM(AJ11:AJ40)&gt;0,MAX(AJ11:AJ40)," ")</f>
        <v xml:space="preserve"> </v>
      </c>
      <c r="AK42" s="270" t="str">
        <f>IF(SUM(AK11:AK40)&gt;0,MAX(AK11:AK40)," ")</f>
        <v xml:space="preserve"> </v>
      </c>
      <c r="AL42" s="270" t="str">
        <f ca="1">IF(SUM(AL11:AL40)&gt;0,MAX(AL11:AL40)," ")</f>
        <v xml:space="preserve"> </v>
      </c>
      <c r="AM42" s="289" t="str">
        <f>IF(SUM(AM11:AM40)&gt;0,MAX(AM11:AM40)," ")</f>
        <v xml:space="preserve"> </v>
      </c>
      <c r="AN42" s="600"/>
      <c r="AO42" s="601"/>
      <c r="AP42" s="601"/>
      <c r="AQ42" s="601"/>
      <c r="AR42" s="602"/>
      <c r="BC42" s="22"/>
      <c r="BE42" s="22"/>
      <c r="BG42" s="22"/>
      <c r="BI42" s="22"/>
      <c r="BK42" s="22"/>
      <c r="BM42" s="22"/>
      <c r="BO42" s="22"/>
      <c r="BP42" s="22"/>
    </row>
    <row r="43" spans="1:68" ht="10.5" customHeight="1" thickBot="1" thickTop="1">
      <c r="A43" s="369" t="s">
        <v>17</v>
      </c>
      <c r="B43" s="370"/>
      <c r="C43" s="371"/>
      <c r="D43" s="375"/>
      <c r="E43" s="376"/>
      <c r="F43" s="377"/>
      <c r="G43" s="300" t="str">
        <f aca="true" t="shared" si="212" ref="G43:V43">IF(SUM(G11:G40)&gt;0,MIN(G11:G40),"")</f>
        <v/>
      </c>
      <c r="H43" s="378" t="str">
        <f t="shared" si="212"/>
        <v/>
      </c>
      <c r="I43" s="299" t="str">
        <f t="shared" si="212"/>
        <v/>
      </c>
      <c r="J43" s="299" t="str">
        <f ca="1" t="shared" si="212"/>
        <v/>
      </c>
      <c r="K43" s="299" t="str">
        <f t="shared" si="212"/>
        <v/>
      </c>
      <c r="L43" s="299" t="str">
        <f ca="1" t="shared" si="212"/>
        <v/>
      </c>
      <c r="M43" s="299" t="str">
        <f t="shared" si="212"/>
        <v/>
      </c>
      <c r="N43" s="301" t="str">
        <f ca="1" t="shared" si="212"/>
        <v/>
      </c>
      <c r="O43" s="301" t="str">
        <f t="shared" si="212"/>
        <v/>
      </c>
      <c r="P43" s="302" t="str">
        <f ca="1" t="shared" si="212"/>
        <v/>
      </c>
      <c r="Q43" s="303" t="str">
        <f t="shared" si="212"/>
        <v/>
      </c>
      <c r="R43" s="299" t="str">
        <f t="shared" si="212"/>
        <v/>
      </c>
      <c r="S43" s="379" t="str">
        <f t="shared" si="212"/>
        <v/>
      </c>
      <c r="T43" s="299" t="str">
        <f t="shared" si="212"/>
        <v/>
      </c>
      <c r="U43" s="379" t="str">
        <f t="shared" si="212"/>
        <v/>
      </c>
      <c r="V43" s="302" t="str">
        <f t="shared" si="212"/>
        <v/>
      </c>
      <c r="W43" s="351" t="s">
        <v>32</v>
      </c>
      <c r="X43" s="305" t="str">
        <f aca="true" t="shared" si="213" ref="X43:AF43">IF(SUM(X11:X40)&gt;0,MIN(X11:X40),"")</f>
        <v/>
      </c>
      <c r="Y43" s="297" t="str">
        <f t="shared" si="213"/>
        <v/>
      </c>
      <c r="Z43" s="465" t="str">
        <f t="shared" si="213"/>
        <v/>
      </c>
      <c r="AA43" s="466" t="str">
        <f ca="1" t="shared" si="213"/>
        <v/>
      </c>
      <c r="AB43" s="466" t="str">
        <f t="shared" si="213"/>
        <v/>
      </c>
      <c r="AC43" s="467" t="str">
        <f ca="1" t="shared" si="213"/>
        <v/>
      </c>
      <c r="AD43" s="447" t="str">
        <f t="shared" si="213"/>
        <v/>
      </c>
      <c r="AE43" s="460" t="str">
        <f t="shared" si="213"/>
        <v/>
      </c>
      <c r="AF43" s="441" t="str">
        <f t="shared" si="213"/>
        <v/>
      </c>
      <c r="AG43" s="270"/>
      <c r="AH43" s="443" t="str">
        <f aca="true" t="shared" si="214" ref="AH43:AM43">IF(SUM(AH11:AH40)&gt;0,MIN(AH11:AH40),"")</f>
        <v/>
      </c>
      <c r="AI43" s="466" t="str">
        <f t="shared" si="214"/>
        <v/>
      </c>
      <c r="AJ43" s="466" t="str">
        <f ca="1" t="shared" si="214"/>
        <v/>
      </c>
      <c r="AK43" s="270" t="str">
        <f t="shared" si="214"/>
        <v/>
      </c>
      <c r="AL43" s="270" t="str">
        <f ca="1" t="shared" si="214"/>
        <v/>
      </c>
      <c r="AM43" s="289" t="str">
        <f t="shared" si="214"/>
        <v/>
      </c>
      <c r="AN43" s="600"/>
      <c r="AO43" s="601"/>
      <c r="AP43" s="601"/>
      <c r="AQ43" s="601"/>
      <c r="AR43" s="602"/>
      <c r="BC43" s="22"/>
      <c r="BE43" s="22"/>
      <c r="BG43" s="22"/>
      <c r="BI43" s="22"/>
      <c r="BK43" s="22"/>
      <c r="BM43" s="22"/>
      <c r="BN43" s="22"/>
      <c r="BP43" s="22"/>
    </row>
    <row r="44" spans="1:44" ht="10.5" customHeight="1" thickBot="1" thickTop="1">
      <c r="A44" s="305"/>
      <c r="B44" s="307"/>
      <c r="C44" s="307"/>
      <c r="D44" s="307"/>
      <c r="E44" s="381"/>
      <c r="F44" s="382"/>
      <c r="G44" s="305"/>
      <c r="H44" s="306"/>
      <c r="I44" s="307"/>
      <c r="J44" s="307"/>
      <c r="K44" s="307"/>
      <c r="L44" s="307"/>
      <c r="M44" s="307"/>
      <c r="N44" s="307"/>
      <c r="O44" s="307"/>
      <c r="P44" s="308"/>
      <c r="Q44" s="307"/>
      <c r="R44" s="307"/>
      <c r="S44" s="309"/>
      <c r="T44" s="307"/>
      <c r="U44" s="309"/>
      <c r="V44" s="308"/>
      <c r="W44" s="783" t="s">
        <v>89</v>
      </c>
      <c r="X44" s="672"/>
      <c r="Y44" s="672"/>
      <c r="Z44" s="754"/>
      <c r="AA44" s="310"/>
      <c r="AB44" s="311"/>
      <c r="AC44" s="307"/>
      <c r="AD44" s="305"/>
      <c r="AE44" s="307"/>
      <c r="AF44" s="312"/>
      <c r="AG44" s="313"/>
      <c r="AH44" s="442" t="str">
        <f ca="1">'E.coli Standalone Calculation'!P38</f>
        <v/>
      </c>
      <c r="AI44" s="314"/>
      <c r="AJ44" s="307"/>
      <c r="AK44" s="307"/>
      <c r="AL44" s="307"/>
      <c r="AM44" s="308"/>
      <c r="AN44" s="600"/>
      <c r="AO44" s="601"/>
      <c r="AP44" s="601"/>
      <c r="AQ44" s="601"/>
      <c r="AR44" s="602"/>
    </row>
    <row r="45" spans="1:44" ht="10.5" customHeight="1" thickBot="1" thickTop="1">
      <c r="A45" s="315"/>
      <c r="B45" s="317"/>
      <c r="C45" s="317"/>
      <c r="D45" s="317"/>
      <c r="E45" s="383"/>
      <c r="F45" s="384"/>
      <c r="G45" s="315"/>
      <c r="H45" s="316"/>
      <c r="I45" s="317"/>
      <c r="J45" s="317"/>
      <c r="K45" s="317"/>
      <c r="L45" s="317"/>
      <c r="M45" s="317"/>
      <c r="N45" s="317"/>
      <c r="O45" s="317"/>
      <c r="P45" s="318"/>
      <c r="Q45" s="317"/>
      <c r="R45" s="317"/>
      <c r="S45" s="319"/>
      <c r="T45" s="317"/>
      <c r="U45" s="319"/>
      <c r="V45" s="318"/>
      <c r="W45" s="671" t="s">
        <v>103</v>
      </c>
      <c r="X45" s="672"/>
      <c r="Y45" s="672"/>
      <c r="Z45" s="754"/>
      <c r="AA45" s="320"/>
      <c r="AB45" s="321"/>
      <c r="AC45" s="317"/>
      <c r="AD45" s="315"/>
      <c r="AE45" s="317"/>
      <c r="AF45" s="322"/>
      <c r="AG45" s="313"/>
      <c r="AH45" s="444" t="str">
        <f ca="1">'E.coli Standalone Calculation'!P41</f>
        <v/>
      </c>
      <c r="AI45" s="323"/>
      <c r="AJ45" s="317"/>
      <c r="AK45" s="317"/>
      <c r="AL45" s="317"/>
      <c r="AM45" s="318"/>
      <c r="AN45" s="600"/>
      <c r="AO45" s="601"/>
      <c r="AP45" s="601"/>
      <c r="AQ45" s="601"/>
      <c r="AR45" s="602"/>
    </row>
    <row r="46" spans="1:53" ht="14.4" customHeight="1" thickBot="1">
      <c r="A46" s="385" t="s">
        <v>88</v>
      </c>
      <c r="B46" s="386"/>
      <c r="C46" s="387">
        <f>COUNT(C11:C40)</f>
        <v>0</v>
      </c>
      <c r="D46" s="387">
        <f>COUNT(D11:D40)</f>
        <v>0</v>
      </c>
      <c r="E46" s="388">
        <f>COUNTA(E11:E40)</f>
        <v>0</v>
      </c>
      <c r="F46" s="389">
        <f>COUNTA(F11:F40)</f>
        <v>0</v>
      </c>
      <c r="G46" s="324">
        <f aca="true" t="shared" si="215" ref="G46:V46">COUNT(G11:G40)</f>
        <v>0</v>
      </c>
      <c r="H46" s="325">
        <f t="shared" si="215"/>
        <v>0</v>
      </c>
      <c r="I46" s="326">
        <f t="shared" si="215"/>
        <v>0</v>
      </c>
      <c r="J46" s="326">
        <f ca="1" t="shared" si="215"/>
        <v>0</v>
      </c>
      <c r="K46" s="327">
        <f t="shared" si="215"/>
        <v>0</v>
      </c>
      <c r="L46" s="325">
        <f ca="1" t="shared" si="215"/>
        <v>0</v>
      </c>
      <c r="M46" s="326">
        <f t="shared" si="215"/>
        <v>0</v>
      </c>
      <c r="N46" s="326">
        <f ca="1" t="shared" si="215"/>
        <v>0</v>
      </c>
      <c r="O46" s="328">
        <f t="shared" si="215"/>
        <v>0</v>
      </c>
      <c r="P46" s="329">
        <f ca="1" t="shared" si="215"/>
        <v>0</v>
      </c>
      <c r="Q46" s="328">
        <f t="shared" si="215"/>
        <v>0</v>
      </c>
      <c r="R46" s="330">
        <f t="shared" si="215"/>
        <v>0</v>
      </c>
      <c r="S46" s="331">
        <f t="shared" si="215"/>
        <v>0</v>
      </c>
      <c r="T46" s="330">
        <f t="shared" si="215"/>
        <v>0</v>
      </c>
      <c r="U46" s="330">
        <f t="shared" si="215"/>
        <v>0</v>
      </c>
      <c r="V46" s="329">
        <f t="shared" si="215"/>
        <v>0</v>
      </c>
      <c r="W46" s="396" t="s">
        <v>27</v>
      </c>
      <c r="X46" s="332">
        <f>COUNT(X11:X40)</f>
        <v>0</v>
      </c>
      <c r="Y46" s="333">
        <f>COUNT(Y11:Y40)</f>
        <v>0</v>
      </c>
      <c r="Z46" s="333">
        <f>COUNT(Z11:Z40)</f>
        <v>0</v>
      </c>
      <c r="AA46" s="333">
        <f aca="true" t="shared" si="216" ref="AA46:AB46">COUNT(AA11:AA40)</f>
        <v>0</v>
      </c>
      <c r="AB46" s="333">
        <f t="shared" si="216"/>
        <v>0</v>
      </c>
      <c r="AC46" s="333">
        <f ca="1">COUNT(AC11:AC40)</f>
        <v>0</v>
      </c>
      <c r="AD46" s="300">
        <f>COUNT(AD11:AD40)</f>
        <v>0</v>
      </c>
      <c r="AE46" s="325">
        <f>COUNT(AE11:AE40)</f>
        <v>0</v>
      </c>
      <c r="AF46" s="326">
        <f>COUNT(AF11:AF40)</f>
        <v>0</v>
      </c>
      <c r="AG46" s="326">
        <f ca="1">COUNT(AG11:AG40)</f>
        <v>0</v>
      </c>
      <c r="AH46" s="445">
        <f ca="1">COUNT(AG11:AG40)</f>
        <v>0</v>
      </c>
      <c r="AI46" s="299">
        <f>COUNT(AI11:AI40)</f>
        <v>0</v>
      </c>
      <c r="AJ46" s="299">
        <f ca="1">COUNT(AJ11:AJ40)</f>
        <v>0</v>
      </c>
      <c r="AK46" s="326">
        <f>COUNT(AK11:AK40)</f>
        <v>0</v>
      </c>
      <c r="AL46" s="326">
        <f ca="1">COUNT(AL11:AL40)</f>
        <v>0</v>
      </c>
      <c r="AM46" s="334">
        <f>COUNT(AM11:AM40)</f>
        <v>0</v>
      </c>
      <c r="AN46" s="603"/>
      <c r="AO46" s="604"/>
      <c r="AP46" s="604"/>
      <c r="AQ46" s="604"/>
      <c r="AR46" s="605"/>
      <c r="BA46" s="6"/>
    </row>
    <row r="47" spans="1:113" ht="15" customHeight="1">
      <c r="A47" s="730" t="s">
        <v>154</v>
      </c>
      <c r="B47" s="731"/>
      <c r="C47" s="731"/>
      <c r="D47" s="731"/>
      <c r="E47" s="732"/>
      <c r="F47" s="733" t="s">
        <v>53</v>
      </c>
      <c r="G47" s="734"/>
      <c r="H47" s="734"/>
      <c r="I47" s="734"/>
      <c r="J47" s="734"/>
      <c r="K47" s="735"/>
      <c r="L47" s="28" t="s">
        <v>56</v>
      </c>
      <c r="M47" s="24"/>
      <c r="N47" s="24"/>
      <c r="O47" s="24"/>
      <c r="P47" s="24"/>
      <c r="Q47" s="49"/>
      <c r="R47" s="48" t="s">
        <v>54</v>
      </c>
      <c r="S47" s="24"/>
      <c r="T47" s="24"/>
      <c r="U47" s="24"/>
      <c r="V47" s="231"/>
      <c r="W47" s="26"/>
      <c r="X47" s="512" t="s">
        <v>19</v>
      </c>
      <c r="Y47" s="513"/>
      <c r="Z47" s="513"/>
      <c r="AA47" s="513"/>
      <c r="AB47" s="513"/>
      <c r="AC47" s="513"/>
      <c r="AD47" s="513"/>
      <c r="AE47" s="513"/>
      <c r="AF47" s="513"/>
      <c r="AG47" s="513"/>
      <c r="AH47" s="513"/>
      <c r="AI47" s="513"/>
      <c r="AJ47" s="514"/>
      <c r="AK47" s="32"/>
      <c r="AL47" s="32"/>
      <c r="AM47" s="32"/>
      <c r="DA47" s="6"/>
      <c r="DI47" s="1"/>
    </row>
    <row r="48" spans="1:39" ht="10.5" customHeight="1">
      <c r="A48" s="652"/>
      <c r="B48" s="653"/>
      <c r="C48" s="653"/>
      <c r="D48" s="653"/>
      <c r="E48" s="654"/>
      <c r="F48" s="736"/>
      <c r="G48" s="737"/>
      <c r="H48" s="737"/>
      <c r="I48" s="737"/>
      <c r="J48" s="737"/>
      <c r="K48" s="738"/>
      <c r="L48" s="578"/>
      <c r="M48" s="579"/>
      <c r="N48" s="579"/>
      <c r="O48" s="579"/>
      <c r="P48" s="579"/>
      <c r="Q48" s="580"/>
      <c r="R48" s="584"/>
      <c r="S48" s="585"/>
      <c r="T48" s="585"/>
      <c r="U48" s="585"/>
      <c r="V48" s="586"/>
      <c r="W48" s="230"/>
      <c r="X48" s="688"/>
      <c r="Y48" s="689"/>
      <c r="Z48" s="689"/>
      <c r="AA48" s="690"/>
      <c r="AB48" s="563" t="s">
        <v>21</v>
      </c>
      <c r="AC48" s="564"/>
      <c r="AD48" s="515" t="s">
        <v>22</v>
      </c>
      <c r="AE48" s="516"/>
      <c r="AF48" s="691" t="s">
        <v>23</v>
      </c>
      <c r="AG48" s="692"/>
      <c r="AH48" s="693"/>
      <c r="AI48" s="515" t="s">
        <v>24</v>
      </c>
      <c r="AJ48" s="606"/>
      <c r="AK48" s="32"/>
      <c r="AL48" s="32"/>
      <c r="AM48" s="32"/>
    </row>
    <row r="49" spans="1:39" ht="14.25" customHeight="1" thickBot="1">
      <c r="A49" s="652"/>
      <c r="B49" s="653"/>
      <c r="C49" s="653"/>
      <c r="D49" s="653"/>
      <c r="E49" s="654"/>
      <c r="F49" s="736"/>
      <c r="G49" s="737"/>
      <c r="H49" s="737"/>
      <c r="I49" s="737"/>
      <c r="J49" s="737"/>
      <c r="K49" s="738"/>
      <c r="L49" s="578"/>
      <c r="M49" s="579"/>
      <c r="N49" s="579"/>
      <c r="O49" s="579"/>
      <c r="P49" s="579"/>
      <c r="Q49" s="580"/>
      <c r="R49" s="584"/>
      <c r="S49" s="585"/>
      <c r="T49" s="585"/>
      <c r="U49" s="585"/>
      <c r="V49" s="586"/>
      <c r="W49" s="230"/>
      <c r="X49" s="668" t="s">
        <v>20</v>
      </c>
      <c r="Y49" s="669"/>
      <c r="Z49" s="669"/>
      <c r="AA49" s="670"/>
      <c r="AB49" s="561" t="str">
        <f>IF(I41=" "," NA",(+I41-Z41)/I41*100)</f>
        <v xml:space="preserve"> NA</v>
      </c>
      <c r="AC49" s="562" t="e">
        <f>IF(#REF!=" "," NA",(+#REF!-I84)/#REF!*100)</f>
        <v>#REF!</v>
      </c>
      <c r="AD49" s="561" t="str">
        <f>IF(K41=" "," NA",(+K41-AB41)/K41*100)</f>
        <v xml:space="preserve"> NA</v>
      </c>
      <c r="AE49" s="562" t="e">
        <f>IF(#REF!=" "," NA",(+#REF!-L84)/#REF!*100)</f>
        <v>#REF!</v>
      </c>
      <c r="AF49" s="677" t="str">
        <f>IF(M41=" "," NA",(+M41-AI41)/M41*100)</f>
        <v xml:space="preserve"> NA</v>
      </c>
      <c r="AG49" s="746" t="e">
        <f>IF(#REF!=" "," NA",(+#REF!-V84)/#REF!*100)</f>
        <v>#REF!</v>
      </c>
      <c r="AH49" s="747" t="e">
        <f>IF(#REF!=" "," NA",(+#REF!-W84)/#REF!*100)</f>
        <v>#REF!</v>
      </c>
      <c r="AI49" s="677" t="str">
        <f>IF(O41=" "," NA",(+O41-AK41)/O41*100)</f>
        <v xml:space="preserve"> NA</v>
      </c>
      <c r="AJ49" s="678" t="e">
        <f>IF(C84=" "," NA",(+C84-Z84)/C84*100)</f>
        <v>#DIV/0!</v>
      </c>
      <c r="AK49" s="32"/>
      <c r="AL49" s="32"/>
      <c r="AM49" s="32"/>
    </row>
    <row r="50" spans="1:39" ht="14.25" customHeight="1" thickBot="1">
      <c r="A50" s="652"/>
      <c r="B50" s="653"/>
      <c r="C50" s="653"/>
      <c r="D50" s="653"/>
      <c r="E50" s="654"/>
      <c r="F50" s="736"/>
      <c r="G50" s="737"/>
      <c r="H50" s="737"/>
      <c r="I50" s="737"/>
      <c r="J50" s="737"/>
      <c r="K50" s="738"/>
      <c r="L50" s="581"/>
      <c r="M50" s="582"/>
      <c r="N50" s="582"/>
      <c r="O50" s="582"/>
      <c r="P50" s="582"/>
      <c r="Q50" s="583"/>
      <c r="R50" s="587"/>
      <c r="S50" s="588"/>
      <c r="T50" s="588"/>
      <c r="U50" s="588"/>
      <c r="V50" s="589"/>
      <c r="W50" s="23"/>
      <c r="X50" s="32"/>
      <c r="Y50" s="32"/>
      <c r="Z50" s="32"/>
      <c r="AA50" s="32"/>
      <c r="AB50" s="32"/>
      <c r="AC50" s="32"/>
      <c r="AD50" s="32"/>
      <c r="AE50" s="32"/>
      <c r="AF50" s="32"/>
      <c r="AG50" s="32"/>
      <c r="AH50" s="32"/>
      <c r="AI50" s="32"/>
      <c r="AJ50" s="32"/>
      <c r="AK50" s="32"/>
      <c r="AL50" s="32"/>
      <c r="AM50" s="32"/>
    </row>
    <row r="51" spans="1:39" ht="14.25" customHeight="1">
      <c r="A51" s="652"/>
      <c r="B51" s="653"/>
      <c r="C51" s="653"/>
      <c r="D51" s="653"/>
      <c r="E51" s="654"/>
      <c r="F51" s="736"/>
      <c r="G51" s="737"/>
      <c r="H51" s="737"/>
      <c r="I51" s="737"/>
      <c r="J51" s="737"/>
      <c r="K51" s="738"/>
      <c r="L51" s="28" t="s">
        <v>55</v>
      </c>
      <c r="M51" s="29"/>
      <c r="N51" s="24"/>
      <c r="O51" s="24"/>
      <c r="P51" s="24"/>
      <c r="Q51" s="43"/>
      <c r="R51" s="48" t="s">
        <v>54</v>
      </c>
      <c r="S51" s="24"/>
      <c r="T51" s="24"/>
      <c r="U51" s="24"/>
      <c r="V51" s="231"/>
      <c r="W51" s="23"/>
      <c r="X51" s="721" t="s">
        <v>170</v>
      </c>
      <c r="Y51" s="722"/>
      <c r="Z51" s="722"/>
      <c r="AA51" s="722"/>
      <c r="AB51" s="722"/>
      <c r="AC51" s="722"/>
      <c r="AD51" s="722"/>
      <c r="AE51" s="722"/>
      <c r="AF51" s="722"/>
      <c r="AG51" s="722"/>
      <c r="AH51" s="722"/>
      <c r="AI51" s="722"/>
      <c r="AJ51" s="723"/>
      <c r="AK51" s="32"/>
      <c r="AL51" s="32"/>
      <c r="AM51" s="32"/>
    </row>
    <row r="52" spans="1:39" ht="14.25" customHeight="1">
      <c r="A52" s="652"/>
      <c r="B52" s="653"/>
      <c r="C52" s="653"/>
      <c r="D52" s="653"/>
      <c r="E52" s="654"/>
      <c r="F52" s="736"/>
      <c r="G52" s="737"/>
      <c r="H52" s="737"/>
      <c r="I52" s="737"/>
      <c r="J52" s="737"/>
      <c r="K52" s="738"/>
      <c r="L52" s="30" t="s">
        <v>57</v>
      </c>
      <c r="M52" s="25"/>
      <c r="N52" s="25"/>
      <c r="O52" s="25"/>
      <c r="P52" s="25"/>
      <c r="Q52" s="27"/>
      <c r="R52" s="584"/>
      <c r="S52" s="585"/>
      <c r="T52" s="585"/>
      <c r="U52" s="585"/>
      <c r="V52" s="586"/>
      <c r="W52" s="229"/>
      <c r="X52" s="724"/>
      <c r="Y52" s="725"/>
      <c r="Z52" s="725"/>
      <c r="AA52" s="725"/>
      <c r="AB52" s="725"/>
      <c r="AC52" s="725"/>
      <c r="AD52" s="725"/>
      <c r="AE52" s="725"/>
      <c r="AF52" s="725"/>
      <c r="AG52" s="725"/>
      <c r="AH52" s="725"/>
      <c r="AI52" s="725"/>
      <c r="AJ52" s="726"/>
      <c r="AK52" s="32"/>
      <c r="AL52" s="32"/>
      <c r="AM52" s="32"/>
    </row>
    <row r="53" spans="1:39" ht="14.25" customHeight="1">
      <c r="A53" s="652"/>
      <c r="B53" s="653"/>
      <c r="C53" s="653"/>
      <c r="D53" s="653"/>
      <c r="E53" s="654"/>
      <c r="F53" s="736"/>
      <c r="G53" s="737"/>
      <c r="H53" s="737"/>
      <c r="I53" s="737"/>
      <c r="J53" s="737"/>
      <c r="K53" s="738"/>
      <c r="L53" s="578"/>
      <c r="M53" s="579"/>
      <c r="N53" s="579"/>
      <c r="O53" s="579"/>
      <c r="P53" s="579"/>
      <c r="Q53" s="580"/>
      <c r="R53" s="584"/>
      <c r="S53" s="585"/>
      <c r="T53" s="585"/>
      <c r="U53" s="585"/>
      <c r="V53" s="586"/>
      <c r="W53" s="229"/>
      <c r="X53" s="724"/>
      <c r="Y53" s="725"/>
      <c r="Z53" s="725"/>
      <c r="AA53" s="725"/>
      <c r="AB53" s="725"/>
      <c r="AC53" s="725"/>
      <c r="AD53" s="725"/>
      <c r="AE53" s="725"/>
      <c r="AF53" s="725"/>
      <c r="AG53" s="725"/>
      <c r="AH53" s="725"/>
      <c r="AI53" s="725"/>
      <c r="AJ53" s="726"/>
      <c r="AK53" s="32"/>
      <c r="AL53" s="32"/>
      <c r="AM53" s="32"/>
    </row>
    <row r="54" spans="1:69" ht="14.25" customHeight="1" thickBot="1">
      <c r="A54" s="655"/>
      <c r="B54" s="656"/>
      <c r="C54" s="656"/>
      <c r="D54" s="656"/>
      <c r="E54" s="657"/>
      <c r="F54" s="739"/>
      <c r="G54" s="740"/>
      <c r="H54" s="740"/>
      <c r="I54" s="740"/>
      <c r="J54" s="740"/>
      <c r="K54" s="741"/>
      <c r="L54" s="581"/>
      <c r="M54" s="582"/>
      <c r="N54" s="582"/>
      <c r="O54" s="582"/>
      <c r="P54" s="582"/>
      <c r="Q54" s="583"/>
      <c r="R54" s="587"/>
      <c r="S54" s="588"/>
      <c r="T54" s="588"/>
      <c r="U54" s="588"/>
      <c r="V54" s="589"/>
      <c r="W54" s="23"/>
      <c r="X54" s="727"/>
      <c r="Y54" s="728"/>
      <c r="Z54" s="728"/>
      <c r="AA54" s="728"/>
      <c r="AB54" s="728"/>
      <c r="AC54" s="728"/>
      <c r="AD54" s="728"/>
      <c r="AE54" s="728"/>
      <c r="AF54" s="728"/>
      <c r="AG54" s="728"/>
      <c r="AH54" s="728"/>
      <c r="AI54" s="728"/>
      <c r="AJ54" s="729"/>
      <c r="AK54" s="32"/>
      <c r="AL54" s="32"/>
      <c r="AM54" s="32"/>
      <c r="AN54" s="35"/>
      <c r="AO54" s="35"/>
      <c r="AP54" s="35"/>
      <c r="AQ54" s="35"/>
      <c r="AR54" s="35"/>
      <c r="AS54" s="35"/>
      <c r="AT54" s="35"/>
      <c r="AU54" s="35"/>
      <c r="AV54" s="35"/>
      <c r="AW54" s="35"/>
      <c r="AX54" s="35"/>
      <c r="AY54" s="35"/>
      <c r="AZ54" s="35"/>
      <c r="BA54" s="559"/>
      <c r="BB54" s="559"/>
      <c r="BC54" s="559"/>
      <c r="BD54" s="559"/>
      <c r="BE54" s="559"/>
      <c r="BF54" s="559"/>
      <c r="BG54" s="559"/>
      <c r="BH54" s="559"/>
      <c r="BI54" s="559"/>
      <c r="BJ54" s="559"/>
      <c r="BK54" s="559"/>
      <c r="BL54" s="559"/>
      <c r="BM54" s="559"/>
      <c r="BN54" s="559"/>
      <c r="BO54" s="559"/>
      <c r="BP54" s="559"/>
      <c r="BQ54" s="559"/>
    </row>
    <row r="55" spans="1:69" ht="15" customHeight="1">
      <c r="A55" s="560" t="s">
        <v>148</v>
      </c>
      <c r="B55" s="560"/>
      <c r="C55" s="560"/>
      <c r="D55" s="560"/>
      <c r="E55" s="560"/>
      <c r="F55" s="560"/>
      <c r="G55" s="560"/>
      <c r="H55" s="560"/>
      <c r="I55" s="560"/>
      <c r="J55" s="560"/>
      <c r="K55" s="560"/>
      <c r="L55" s="560"/>
      <c r="M55" s="560"/>
      <c r="N55" s="560"/>
      <c r="O55" s="560"/>
      <c r="P55" s="560"/>
      <c r="Q55" s="568"/>
      <c r="R55" s="568"/>
      <c r="S55" s="568"/>
      <c r="T55" s="568"/>
      <c r="U55" s="568"/>
      <c r="V55" s="568"/>
      <c r="W55" s="568"/>
      <c r="X55" s="568"/>
      <c r="Y55" s="568"/>
      <c r="Z55" s="568"/>
      <c r="AA55" s="568"/>
      <c r="AB55" s="568"/>
      <c r="AC55" s="568"/>
      <c r="AD55" s="568" t="s">
        <v>149</v>
      </c>
      <c r="AE55" s="568"/>
      <c r="AF55" s="568"/>
      <c r="AG55" s="568"/>
      <c r="AH55" s="568"/>
      <c r="AI55" s="568"/>
      <c r="AJ55" s="568"/>
      <c r="AK55" s="568"/>
      <c r="AL55" s="568"/>
      <c r="AM55" s="568"/>
      <c r="AN55" s="559"/>
      <c r="AO55" s="559"/>
      <c r="AP55" s="559"/>
      <c r="AQ55" s="559"/>
      <c r="AR55" s="559"/>
      <c r="AS55" s="559"/>
      <c r="AT55" s="559"/>
      <c r="AU55" s="559"/>
      <c r="AV55" s="559"/>
      <c r="AW55" s="559"/>
      <c r="AX55" s="559"/>
      <c r="AY55" s="559"/>
      <c r="AZ55" s="559"/>
      <c r="BA55" s="559"/>
      <c r="BB55" s="559"/>
      <c r="BC55" s="559"/>
      <c r="BD55" s="559"/>
      <c r="BE55" s="559"/>
      <c r="BF55" s="559"/>
      <c r="BG55" s="559"/>
      <c r="BH55" s="559"/>
      <c r="BI55" s="559"/>
      <c r="BJ55" s="559"/>
      <c r="BK55" s="559"/>
      <c r="BL55" s="559"/>
      <c r="BM55" s="559"/>
      <c r="BN55" s="559"/>
      <c r="BO55" s="559"/>
      <c r="BP55" s="559"/>
      <c r="BQ55" s="559"/>
    </row>
    <row r="58" ht="16.5" customHeight="1"/>
    <row r="65" ht="13.5" customHeight="1"/>
    <row r="66" ht="13.5" customHeight="1"/>
    <row r="67" ht="72" customHeight="1"/>
    <row r="68" ht="15" customHeight="1"/>
    <row r="69" ht="12.75">
      <c r="E69" s="23"/>
    </row>
    <row r="108" ht="13.5" customHeight="1"/>
    <row r="109" ht="12.75" customHeight="1"/>
  </sheetData>
  <sheetProtection algorithmName="SHA-512" hashValue="e0mjGAacAzOoOzyEC7jLwMrJu9R8MttC/jxZBlIuGgviWxqxp6/uPNcxWVEc391/XZDIR9tEf9rc6SMQFo9ymQ==" saltValue="Do+E8qPtX0Uj/+ByFAhwtA==" spinCount="100000" sheet="1" selectLockedCells="1"/>
  <mergeCells count="102">
    <mergeCell ref="AN8:AR8"/>
    <mergeCell ref="AJ4:AM5"/>
    <mergeCell ref="AJ6:AM7"/>
    <mergeCell ref="AI5:AI7"/>
    <mergeCell ref="AF5:AH7"/>
    <mergeCell ref="AN9:AR46"/>
    <mergeCell ref="AJ9:AJ10"/>
    <mergeCell ref="AK9:AK10"/>
    <mergeCell ref="AL9:AL10"/>
    <mergeCell ref="AM9:AM10"/>
    <mergeCell ref="X8:AM8"/>
    <mergeCell ref="AF9:AF10"/>
    <mergeCell ref="AH9:AH10"/>
    <mergeCell ref="AI9:AI10"/>
    <mergeCell ref="AB9:AB10"/>
    <mergeCell ref="Z9:Z10"/>
    <mergeCell ref="AA9:AA10"/>
    <mergeCell ref="C4:H4"/>
    <mergeCell ref="P1:V1"/>
    <mergeCell ref="J3:K3"/>
    <mergeCell ref="W6:Y6"/>
    <mergeCell ref="Z6:AB6"/>
    <mergeCell ref="AC6:AD6"/>
    <mergeCell ref="J6:M6"/>
    <mergeCell ref="O6:Q6"/>
    <mergeCell ref="R6:V6"/>
    <mergeCell ref="AC5:AD5"/>
    <mergeCell ref="C1:I3"/>
    <mergeCell ref="J1:O1"/>
    <mergeCell ref="J2:O2"/>
    <mergeCell ref="P2:V2"/>
    <mergeCell ref="N3:O3"/>
    <mergeCell ref="P3:V3"/>
    <mergeCell ref="W4:AB4"/>
    <mergeCell ref="Z5:AB5"/>
    <mergeCell ref="A8:D8"/>
    <mergeCell ref="E8:F8"/>
    <mergeCell ref="G8:P8"/>
    <mergeCell ref="Q8:V8"/>
    <mergeCell ref="E9:E10"/>
    <mergeCell ref="F9:F10"/>
    <mergeCell ref="G9:G10"/>
    <mergeCell ref="N9:N10"/>
    <mergeCell ref="O9:O10"/>
    <mergeCell ref="BA55:BQ55"/>
    <mergeCell ref="L3:M3"/>
    <mergeCell ref="J4:K4"/>
    <mergeCell ref="R7:V7"/>
    <mergeCell ref="J7:M7"/>
    <mergeCell ref="O7:Q7"/>
    <mergeCell ref="X49:AA49"/>
    <mergeCell ref="AB49:AC49"/>
    <mergeCell ref="AD49:AE49"/>
    <mergeCell ref="BA54:BQ54"/>
    <mergeCell ref="X51:AJ54"/>
    <mergeCell ref="W45:Z45"/>
    <mergeCell ref="X47:AJ47"/>
    <mergeCell ref="X48:AA48"/>
    <mergeCell ref="AB48:AC48"/>
    <mergeCell ref="AD48:AE48"/>
    <mergeCell ref="AF48:AH48"/>
    <mergeCell ref="AI48:AJ48"/>
    <mergeCell ref="AN3:AP3"/>
    <mergeCell ref="L4:M4"/>
    <mergeCell ref="P4:V4"/>
    <mergeCell ref="J5:L5"/>
    <mergeCell ref="M5:V5"/>
    <mergeCell ref="W5:Y5"/>
    <mergeCell ref="AD55:AM55"/>
    <mergeCell ref="AF49:AH49"/>
    <mergeCell ref="AI49:AJ49"/>
    <mergeCell ref="C9:C10"/>
    <mergeCell ref="D9:D10"/>
    <mergeCell ref="U9:U10"/>
    <mergeCell ref="V9:V10"/>
    <mergeCell ref="W44:Z44"/>
    <mergeCell ref="AN55:AZ55"/>
    <mergeCell ref="A47:E47"/>
    <mergeCell ref="F47:K54"/>
    <mergeCell ref="A48:E54"/>
    <mergeCell ref="H9:H10"/>
    <mergeCell ref="I9:I10"/>
    <mergeCell ref="J9:J10"/>
    <mergeCell ref="K9:K10"/>
    <mergeCell ref="L9:L10"/>
    <mergeCell ref="M9:M10"/>
    <mergeCell ref="P9:P10"/>
    <mergeCell ref="A55:P55"/>
    <mergeCell ref="Q55:AC55"/>
    <mergeCell ref="AC9:AC10"/>
    <mergeCell ref="AD9:AD10"/>
    <mergeCell ref="AE9:AE10"/>
    <mergeCell ref="L53:Q54"/>
    <mergeCell ref="R48:V50"/>
    <mergeCell ref="R52:V54"/>
    <mergeCell ref="L48:Q50"/>
    <mergeCell ref="X9:X10"/>
    <mergeCell ref="Y9:Y10"/>
    <mergeCell ref="Q9:Q10"/>
    <mergeCell ref="R9:R10"/>
    <mergeCell ref="S9:S10"/>
    <mergeCell ref="T9:T10"/>
  </mergeCells>
  <printOptions horizontalCentered="1" verticalCentered="1"/>
  <pageMargins left="0.25" right="0.25" top="0.1" bottom="0.1" header="0.05" footer="0.05"/>
  <pageSetup fitToWidth="0" horizontalDpi="600" verticalDpi="600" orientation="portrait" scale="67" r:id="rId4"/>
  <colBreaks count="2" manualBreakCount="2">
    <brk id="23" max="16383" man="1"/>
    <brk id="47" max="16383" man="1"/>
  </colBreaks>
  <drawing r:id="rId3"/>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H70"/>
  <sheetViews>
    <sheetView showGridLines="0" zoomScaleSheetLayoutView="40" workbookViewId="0" topLeftCell="A1">
      <pane xSplit="2" ySplit="10" topLeftCell="E11" activePane="bottomRight" state="frozen"/>
      <selection pane="topLeft" activeCell="N10" sqref="N10"/>
      <selection pane="topRight" activeCell="N10" sqref="N10"/>
      <selection pane="bottomLeft" activeCell="N10" sqref="N10"/>
      <selection pane="bottomRight" activeCell="T14" sqref="T14"/>
    </sheetView>
  </sheetViews>
  <sheetFormatPr defaultColWidth="6.7109375" defaultRowHeight="12.75"/>
  <cols>
    <col min="1" max="1" width="3.57421875" style="0" customWidth="1"/>
    <col min="2" max="2" width="3.8515625" style="0" customWidth="1"/>
    <col min="3" max="3" width="5.7109375" style="0" customWidth="1"/>
    <col min="4" max="4" width="5.57421875" style="0" customWidth="1"/>
    <col min="5" max="6" width="5.8515625" style="0" customWidth="1"/>
    <col min="7" max="7" width="6.57421875" style="0" customWidth="1"/>
    <col min="8" max="8" width="5.57421875" style="0" customWidth="1"/>
    <col min="9" max="9" width="6.7109375" style="0" customWidth="1"/>
    <col min="10" max="10" width="7.7109375" style="0" customWidth="1"/>
    <col min="11" max="11" width="6.7109375" style="0" customWidth="1"/>
    <col min="12" max="12" width="7.7109375" style="0" customWidth="1"/>
    <col min="13" max="13" width="6.7109375" style="0" customWidth="1"/>
    <col min="14" max="14" width="7.7109375" style="0" customWidth="1"/>
    <col min="15" max="15" width="6.7109375" style="0" customWidth="1"/>
    <col min="16" max="16" width="7.7109375" style="0" customWidth="1"/>
    <col min="17" max="17" width="6.140625" style="0" customWidth="1"/>
    <col min="18" max="18" width="6.7109375" style="0" customWidth="1"/>
    <col min="19" max="19" width="7.7109375" style="0" customWidth="1"/>
    <col min="20" max="20" width="6.28125" style="0" customWidth="1"/>
    <col min="21" max="22" width="5.7109375" style="0" customWidth="1"/>
    <col min="23" max="23" width="5.28125" style="0" customWidth="1"/>
    <col min="24" max="24" width="6.8515625" style="0" customWidth="1"/>
    <col min="25" max="25" width="5.57421875" style="0" customWidth="1"/>
    <col min="26" max="26" width="6.7109375" style="0" customWidth="1"/>
    <col min="27" max="27" width="7.7109375" style="0" customWidth="1"/>
    <col min="28" max="28" width="6.7109375" style="0" customWidth="1"/>
    <col min="29" max="29" width="7.7109375" style="0" customWidth="1"/>
    <col min="30" max="30" width="5.28125" style="0" customWidth="1"/>
    <col min="31" max="31" width="7.140625" style="0" customWidth="1"/>
    <col min="32" max="32" width="6.8515625" style="0" customWidth="1"/>
    <col min="33" max="33" width="3.57421875" style="0" hidden="1" customWidth="1"/>
    <col min="34" max="34" width="6.421875" style="0" customWidth="1"/>
    <col min="35" max="35" width="7.421875" style="0" customWidth="1"/>
    <col min="36" max="36" width="7.7109375" style="0" customWidth="1"/>
    <col min="37" max="37" width="6.7109375" style="0" customWidth="1"/>
    <col min="38" max="38" width="7.7109375" style="0" customWidth="1"/>
    <col min="39" max="39" width="7.28125" style="0" customWidth="1"/>
    <col min="40" max="40" width="5.140625" style="0" customWidth="1"/>
    <col min="41" max="41" width="5.421875" style="0" customWidth="1"/>
    <col min="42" max="43" width="9.7109375" style="0" customWidth="1"/>
    <col min="44" max="44" width="9.8515625" style="0" customWidth="1"/>
    <col min="45" max="45" width="10.7109375" style="0" customWidth="1"/>
  </cols>
  <sheetData>
    <row r="1" spans="1:84" ht="12.75" customHeight="1">
      <c r="A1" s="23"/>
      <c r="B1" s="23"/>
      <c r="C1" s="552" t="s">
        <v>127</v>
      </c>
      <c r="D1" s="552"/>
      <c r="E1" s="552"/>
      <c r="F1" s="552"/>
      <c r="G1" s="552"/>
      <c r="H1" s="552"/>
      <c r="I1" s="791"/>
      <c r="J1" s="528" t="s">
        <v>0</v>
      </c>
      <c r="K1" s="529"/>
      <c r="L1" s="529"/>
      <c r="M1" s="529"/>
      <c r="N1" s="529"/>
      <c r="O1" s="529"/>
      <c r="P1" s="768" t="s">
        <v>1</v>
      </c>
      <c r="Q1" s="769"/>
      <c r="R1" s="769"/>
      <c r="S1" s="769"/>
      <c r="T1" s="769"/>
      <c r="U1" s="769"/>
      <c r="V1" s="770"/>
      <c r="W1" s="82" t="s">
        <v>58</v>
      </c>
      <c r="X1" s="59"/>
      <c r="Y1" s="59"/>
      <c r="Z1" s="24"/>
      <c r="AA1" s="59"/>
      <c r="AB1" s="59"/>
      <c r="AC1" s="59"/>
      <c r="AD1" s="59"/>
      <c r="AE1" s="24"/>
      <c r="AF1" s="24"/>
      <c r="AG1" s="60"/>
      <c r="AH1" s="60"/>
      <c r="AI1" s="60"/>
      <c r="AJ1" s="60"/>
      <c r="AK1" s="60"/>
      <c r="AL1" s="60"/>
      <c r="AM1" s="61"/>
      <c r="AZ1" s="36"/>
      <c r="BY1" s="7"/>
      <c r="BZ1" s="7"/>
      <c r="CA1" s="8"/>
      <c r="CB1" s="8"/>
      <c r="CC1" s="8"/>
      <c r="CD1" s="8"/>
      <c r="CE1" s="8"/>
      <c r="CF1" s="8"/>
    </row>
    <row r="2" spans="1:68" ht="16.5" customHeight="1">
      <c r="A2" s="23"/>
      <c r="B2" s="23"/>
      <c r="C2" s="552"/>
      <c r="D2" s="552"/>
      <c r="E2" s="552"/>
      <c r="F2" s="552"/>
      <c r="G2" s="552"/>
      <c r="H2" s="552"/>
      <c r="I2" s="791"/>
      <c r="J2" s="771" t="str">
        <f>Jan!J2</f>
        <v>Exampleville</v>
      </c>
      <c r="K2" s="759"/>
      <c r="L2" s="759"/>
      <c r="M2" s="759"/>
      <c r="N2" s="759"/>
      <c r="O2" s="759"/>
      <c r="P2" s="772" t="str">
        <f>+Jan!P2</f>
        <v>IN0000000</v>
      </c>
      <c r="Q2" s="772"/>
      <c r="R2" s="772"/>
      <c r="S2" s="772"/>
      <c r="T2" s="772"/>
      <c r="U2" s="772"/>
      <c r="V2" s="773"/>
      <c r="W2" s="83" t="s">
        <v>125</v>
      </c>
      <c r="X2" s="25"/>
      <c r="Y2" s="25"/>
      <c r="Z2" s="23"/>
      <c r="AA2" s="23"/>
      <c r="AB2" s="25"/>
      <c r="AC2" s="25"/>
      <c r="AD2" s="25"/>
      <c r="AE2" s="23"/>
      <c r="AF2" s="23"/>
      <c r="AG2" s="23"/>
      <c r="AH2" s="23"/>
      <c r="AI2" s="23"/>
      <c r="AJ2" s="23"/>
      <c r="AK2" s="23"/>
      <c r="AL2" s="63"/>
      <c r="AM2" s="64"/>
      <c r="AN2" s="51"/>
      <c r="AO2" s="51"/>
      <c r="AP2" s="51"/>
      <c r="AQ2" s="51"/>
      <c r="AR2" s="51"/>
      <c r="AS2" s="51"/>
      <c r="AT2" s="2"/>
      <c r="AU2" s="2"/>
      <c r="AX2" s="2"/>
      <c r="AZ2" s="36"/>
      <c r="BJ2" s="2"/>
      <c r="BM2" s="2"/>
      <c r="BN2" s="2"/>
      <c r="BO2" s="2"/>
      <c r="BP2" s="2"/>
    </row>
    <row r="3" spans="1:68" ht="15.75" customHeight="1" thickBot="1">
      <c r="A3" s="23"/>
      <c r="B3" s="23"/>
      <c r="C3" s="552"/>
      <c r="D3" s="552"/>
      <c r="E3" s="552"/>
      <c r="F3" s="552"/>
      <c r="G3" s="552"/>
      <c r="H3" s="552"/>
      <c r="I3" s="791"/>
      <c r="J3" s="764" t="s">
        <v>47</v>
      </c>
      <c r="K3" s="765"/>
      <c r="L3" s="766" t="s">
        <v>3</v>
      </c>
      <c r="M3" s="765"/>
      <c r="N3" s="530" t="s">
        <v>43</v>
      </c>
      <c r="O3" s="530"/>
      <c r="P3" s="530" t="s">
        <v>39</v>
      </c>
      <c r="Q3" s="530"/>
      <c r="R3" s="530"/>
      <c r="S3" s="530"/>
      <c r="T3" s="530"/>
      <c r="U3" s="530"/>
      <c r="V3" s="545"/>
      <c r="W3" s="83" t="s">
        <v>126</v>
      </c>
      <c r="X3" s="25"/>
      <c r="Y3" s="25"/>
      <c r="Z3" s="23"/>
      <c r="AA3" s="23"/>
      <c r="AB3" s="25"/>
      <c r="AC3" s="25"/>
      <c r="AD3" s="25"/>
      <c r="AE3" s="23"/>
      <c r="AF3" s="23"/>
      <c r="AG3" s="42"/>
      <c r="AH3" s="42"/>
      <c r="AI3" s="42"/>
      <c r="AJ3" s="42"/>
      <c r="AL3" s="65"/>
      <c r="AM3" s="66"/>
      <c r="AN3" s="647"/>
      <c r="AO3" s="648"/>
      <c r="AP3" s="50"/>
      <c r="AQ3" s="50"/>
      <c r="AR3" s="50"/>
      <c r="AS3" s="52"/>
      <c r="AX3" s="2"/>
      <c r="AZ3" s="36"/>
      <c r="BG3" s="1"/>
      <c r="BH3" s="1"/>
      <c r="BI3" s="1"/>
      <c r="BO3" s="33"/>
      <c r="BP3" s="33"/>
    </row>
    <row r="4" spans="1:64" ht="15.75" customHeight="1" thickBot="1">
      <c r="A4" s="23"/>
      <c r="B4" s="23"/>
      <c r="C4" s="546" t="str">
        <f>Jan!C4</f>
        <v>State Form 53344 (R4 / 4-24)</v>
      </c>
      <c r="D4" s="546"/>
      <c r="E4" s="546"/>
      <c r="F4" s="546"/>
      <c r="G4" s="546"/>
      <c r="H4" s="546"/>
      <c r="I4" s="223" t="str">
        <f>CONCATENATE("10/1/",L4)</f>
        <v>10/1/2023</v>
      </c>
      <c r="J4" s="798" t="s">
        <v>143</v>
      </c>
      <c r="K4" s="564"/>
      <c r="L4" s="758">
        <f>+Jan!L4</f>
        <v>2023</v>
      </c>
      <c r="M4" s="758"/>
      <c r="N4" s="248">
        <f>+Jan!N4</f>
        <v>0.001</v>
      </c>
      <c r="O4" s="68" t="s">
        <v>38</v>
      </c>
      <c r="P4" s="759" t="str">
        <f>+Jan!P4</f>
        <v>555/555-5555</v>
      </c>
      <c r="Q4" s="759"/>
      <c r="R4" s="759"/>
      <c r="S4" s="759"/>
      <c r="T4" s="759"/>
      <c r="U4" s="759"/>
      <c r="V4" s="760"/>
      <c r="W4" s="700" t="str">
        <f>+Jan!W4</f>
        <v>State Form 53344 (R4 / 4-24)</v>
      </c>
      <c r="X4" s="701"/>
      <c r="Y4" s="701"/>
      <c r="Z4" s="701"/>
      <c r="AA4" s="701"/>
      <c r="AB4" s="701"/>
      <c r="AC4" s="23"/>
      <c r="AD4" s="23"/>
      <c r="AE4" s="23"/>
      <c r="AF4" s="224" t="s">
        <v>151</v>
      </c>
      <c r="AG4" s="24"/>
      <c r="AH4" s="24"/>
      <c r="AI4" s="26"/>
      <c r="AJ4" s="607" t="s">
        <v>153</v>
      </c>
      <c r="AK4" s="608"/>
      <c r="AL4" s="608"/>
      <c r="AM4" s="609"/>
      <c r="AN4" s="42"/>
      <c r="AO4" s="42"/>
      <c r="AP4" s="53"/>
      <c r="AQ4" s="53"/>
      <c r="AR4" s="53"/>
      <c r="AS4" s="53"/>
      <c r="AV4" s="2"/>
      <c r="AW4" s="2"/>
      <c r="AX4" s="2"/>
      <c r="AZ4" s="37"/>
      <c r="BK4" s="2"/>
      <c r="BL4" s="2"/>
    </row>
    <row r="5" spans="1:58" ht="13.5" customHeight="1" thickBot="1">
      <c r="A5" s="23"/>
      <c r="B5" s="23"/>
      <c r="C5" s="45"/>
      <c r="D5" s="45"/>
      <c r="E5" s="45"/>
      <c r="F5" s="45"/>
      <c r="G5" s="45"/>
      <c r="H5" s="45"/>
      <c r="I5" s="45"/>
      <c r="J5" s="531" t="s">
        <v>130</v>
      </c>
      <c r="K5" s="532"/>
      <c r="L5" s="532"/>
      <c r="M5" s="761" t="str">
        <f>Jan!M5</f>
        <v>wwtp@city.org</v>
      </c>
      <c r="N5" s="761"/>
      <c r="O5" s="761"/>
      <c r="P5" s="761"/>
      <c r="Q5" s="761"/>
      <c r="R5" s="761"/>
      <c r="S5" s="761"/>
      <c r="T5" s="761"/>
      <c r="U5" s="761"/>
      <c r="V5" s="762"/>
      <c r="W5" s="763" t="s">
        <v>0</v>
      </c>
      <c r="X5" s="667"/>
      <c r="Y5" s="662"/>
      <c r="Z5" s="661" t="s">
        <v>1</v>
      </c>
      <c r="AA5" s="667"/>
      <c r="AB5" s="662"/>
      <c r="AC5" s="661" t="s">
        <v>2</v>
      </c>
      <c r="AD5" s="662"/>
      <c r="AE5" s="46" t="s">
        <v>3</v>
      </c>
      <c r="AF5" s="638">
        <f>IF(SUM(X11:X41)&gt;0,SUM(X11:X41),SUM(G11:G41))</f>
        <v>0</v>
      </c>
      <c r="AG5" s="639"/>
      <c r="AH5" s="639"/>
      <c r="AI5" s="636" t="s">
        <v>152</v>
      </c>
      <c r="AJ5" s="610"/>
      <c r="AK5" s="611"/>
      <c r="AL5" s="611"/>
      <c r="AM5" s="612"/>
      <c r="AN5" s="23"/>
      <c r="AO5" s="23"/>
      <c r="AP5" s="23"/>
      <c r="AQ5" s="23"/>
      <c r="AR5" s="23"/>
      <c r="AS5" s="23"/>
      <c r="AX5" s="2"/>
      <c r="AZ5" s="15"/>
      <c r="BB5" s="15"/>
      <c r="BC5" s="2"/>
      <c r="BD5" s="15"/>
      <c r="BE5" s="2"/>
      <c r="BF5" s="15"/>
    </row>
    <row r="6" spans="1:58" ht="13.5" customHeight="1">
      <c r="A6" s="23"/>
      <c r="B6" s="23"/>
      <c r="C6" s="45"/>
      <c r="D6" s="45"/>
      <c r="E6" s="45"/>
      <c r="F6" s="45"/>
      <c r="G6" s="45"/>
      <c r="H6" s="45"/>
      <c r="I6" s="45"/>
      <c r="J6" s="553" t="s">
        <v>44</v>
      </c>
      <c r="K6" s="554"/>
      <c r="L6" s="554"/>
      <c r="M6" s="554"/>
      <c r="N6" s="56" t="s">
        <v>41</v>
      </c>
      <c r="O6" s="554" t="s">
        <v>4</v>
      </c>
      <c r="P6" s="554"/>
      <c r="Q6" s="554"/>
      <c r="R6" s="554" t="s">
        <v>40</v>
      </c>
      <c r="S6" s="554"/>
      <c r="T6" s="554"/>
      <c r="U6" s="554"/>
      <c r="V6" s="555"/>
      <c r="W6" s="767" t="str">
        <f>+J2</f>
        <v>Exampleville</v>
      </c>
      <c r="X6" s="632"/>
      <c r="Y6" s="633"/>
      <c r="Z6" s="658" t="str">
        <f>+P2</f>
        <v>IN0000000</v>
      </c>
      <c r="AA6" s="659"/>
      <c r="AB6" s="660"/>
      <c r="AC6" s="634" t="str">
        <f>+J4</f>
        <v>October</v>
      </c>
      <c r="AD6" s="635"/>
      <c r="AE6" s="47">
        <f>+L4</f>
        <v>2023</v>
      </c>
      <c r="AF6" s="638"/>
      <c r="AG6" s="639"/>
      <c r="AH6" s="639"/>
      <c r="AI6" s="636"/>
      <c r="AJ6" s="755" t="str">
        <f>IF(SUM(X11:X41)&gt;0,+X42/N4,IF(SUM(G11:G41)&gt;0,+G42/N4,""))</f>
        <v/>
      </c>
      <c r="AK6" s="756"/>
      <c r="AL6" s="756"/>
      <c r="AM6" s="757"/>
      <c r="AN6" s="23"/>
      <c r="AO6" s="23"/>
      <c r="AP6" s="23"/>
      <c r="AQ6" s="23"/>
      <c r="AR6" s="23"/>
      <c r="AS6" s="23"/>
      <c r="AX6" s="2"/>
      <c r="AZ6" s="15"/>
      <c r="BB6" s="15"/>
      <c r="BC6" s="2"/>
      <c r="BD6" s="15"/>
      <c r="BE6" s="2"/>
      <c r="BF6" s="15"/>
    </row>
    <row r="7" spans="1:58" ht="13.5" customHeight="1" thickBot="1">
      <c r="A7" s="23"/>
      <c r="B7" s="23"/>
      <c r="C7" s="45"/>
      <c r="D7" s="45"/>
      <c r="E7" s="45"/>
      <c r="F7" s="45"/>
      <c r="G7" s="55"/>
      <c r="H7" s="55"/>
      <c r="I7" s="45"/>
      <c r="J7" s="718" t="str">
        <f>+Jan!J7</f>
        <v>Chris A. Operator</v>
      </c>
      <c r="K7" s="719"/>
      <c r="L7" s="719"/>
      <c r="M7" s="719"/>
      <c r="N7" s="70" t="str">
        <f>+Jan!N7</f>
        <v>V</v>
      </c>
      <c r="O7" s="720">
        <f>+Jan!O7</f>
        <v>9999</v>
      </c>
      <c r="P7" s="720"/>
      <c r="Q7" s="720"/>
      <c r="R7" s="748">
        <f>+Jan!R7</f>
        <v>43770</v>
      </c>
      <c r="S7" s="749"/>
      <c r="T7" s="749"/>
      <c r="U7" s="749"/>
      <c r="V7" s="750"/>
      <c r="W7" s="86"/>
      <c r="X7" s="72"/>
      <c r="Y7" s="72"/>
      <c r="Z7" s="73"/>
      <c r="AA7" s="74"/>
      <c r="AB7" s="74"/>
      <c r="AC7" s="74"/>
      <c r="AD7" s="74"/>
      <c r="AE7" s="75"/>
      <c r="AF7" s="640"/>
      <c r="AG7" s="641"/>
      <c r="AH7" s="641"/>
      <c r="AI7" s="637"/>
      <c r="AJ7" s="616"/>
      <c r="AK7" s="617"/>
      <c r="AL7" s="617"/>
      <c r="AM7" s="618"/>
      <c r="AN7" s="23"/>
      <c r="AO7" s="23"/>
      <c r="AP7" s="23"/>
      <c r="AQ7" s="23"/>
      <c r="AR7" s="23"/>
      <c r="AS7" s="23"/>
      <c r="AX7" s="2"/>
      <c r="AZ7" s="15"/>
      <c r="BB7" s="15"/>
      <c r="BC7" s="2"/>
      <c r="BD7" s="15"/>
      <c r="BE7" s="2"/>
      <c r="BF7" s="15"/>
    </row>
    <row r="8" spans="1:68" ht="29.25" customHeight="1" thickBot="1">
      <c r="A8" s="540" t="s">
        <v>108</v>
      </c>
      <c r="B8" s="541"/>
      <c r="C8" s="541"/>
      <c r="D8" s="542"/>
      <c r="E8" s="543" t="s">
        <v>155</v>
      </c>
      <c r="F8" s="544"/>
      <c r="G8" s="619" t="s">
        <v>5</v>
      </c>
      <c r="H8" s="620"/>
      <c r="I8" s="620"/>
      <c r="J8" s="620"/>
      <c r="K8" s="620"/>
      <c r="L8" s="620"/>
      <c r="M8" s="620"/>
      <c r="N8" s="620"/>
      <c r="O8" s="620"/>
      <c r="P8" s="620"/>
      <c r="Q8" s="784" t="s">
        <v>7</v>
      </c>
      <c r="R8" s="628"/>
      <c r="S8" s="628"/>
      <c r="T8" s="628"/>
      <c r="U8" s="628"/>
      <c r="V8" s="629"/>
      <c r="W8" s="76" t="s">
        <v>6</v>
      </c>
      <c r="X8" s="619" t="s">
        <v>8</v>
      </c>
      <c r="Y8" s="620"/>
      <c r="Z8" s="620"/>
      <c r="AA8" s="620"/>
      <c r="AB8" s="620"/>
      <c r="AC8" s="620"/>
      <c r="AD8" s="620"/>
      <c r="AE8" s="620"/>
      <c r="AF8" s="620"/>
      <c r="AG8" s="620"/>
      <c r="AH8" s="620"/>
      <c r="AI8" s="620"/>
      <c r="AJ8" s="620"/>
      <c r="AK8" s="620"/>
      <c r="AL8" s="620"/>
      <c r="AM8" s="621"/>
      <c r="AN8" s="774" t="s">
        <v>124</v>
      </c>
      <c r="AO8" s="775"/>
      <c r="AP8" s="775"/>
      <c r="AQ8" s="776"/>
      <c r="AR8" s="54"/>
      <c r="AS8" s="54"/>
      <c r="AT8" s="488"/>
      <c r="AU8" s="172"/>
      <c r="AV8" s="172"/>
      <c r="AW8" s="172"/>
      <c r="AX8" s="172"/>
      <c r="AY8" s="172"/>
      <c r="BA8" s="220"/>
      <c r="BB8" s="220"/>
      <c r="BC8" s="220"/>
      <c r="BD8" s="220"/>
      <c r="BE8" s="220"/>
      <c r="BF8" s="204"/>
      <c r="BG8" s="220"/>
      <c r="BH8" s="220"/>
      <c r="BI8" s="220"/>
      <c r="BJ8" s="220"/>
      <c r="BK8" s="220"/>
      <c r="BL8" s="220"/>
      <c r="BM8" s="220"/>
      <c r="BN8" s="220"/>
      <c r="BO8" s="220"/>
      <c r="BP8" s="220"/>
    </row>
    <row r="9" spans="1:68" ht="13.5" customHeight="1">
      <c r="A9" s="77"/>
      <c r="B9" s="77"/>
      <c r="C9" s="533" t="s">
        <v>129</v>
      </c>
      <c r="D9" s="533" t="s">
        <v>105</v>
      </c>
      <c r="E9" s="535" t="s">
        <v>106</v>
      </c>
      <c r="F9" s="537" t="s">
        <v>107</v>
      </c>
      <c r="G9" s="538" t="s">
        <v>52</v>
      </c>
      <c r="H9" s="500" t="s">
        <v>33</v>
      </c>
      <c r="I9" s="500" t="s">
        <v>11</v>
      </c>
      <c r="J9" s="500" t="s">
        <v>14</v>
      </c>
      <c r="K9" s="500" t="s">
        <v>109</v>
      </c>
      <c r="L9" s="500" t="s">
        <v>110</v>
      </c>
      <c r="M9" s="500" t="s">
        <v>12</v>
      </c>
      <c r="N9" s="500" t="str">
        <f>IF(+M9&lt;&gt;"",CONCATENATE(LEFT(M9,(LEN(+M9)-6)),"(lbs)"),"")</f>
        <v>Ammonia (lbs)</v>
      </c>
      <c r="O9" s="500" t="s">
        <v>111</v>
      </c>
      <c r="P9" s="780" t="str">
        <f>IF(+O9&lt;&gt;"",CONCATENATE(LEFT(O9,(LEN(+O9)-6)),"(lbs)"),"")</f>
        <v>Phosphorus (lbs)</v>
      </c>
      <c r="Q9" s="781" t="s">
        <v>112</v>
      </c>
      <c r="R9" s="504" t="s">
        <v>113</v>
      </c>
      <c r="S9" s="517" t="s">
        <v>114</v>
      </c>
      <c r="T9" s="517" t="s">
        <v>115</v>
      </c>
      <c r="U9" s="517" t="s">
        <v>13</v>
      </c>
      <c r="V9" s="643" t="s">
        <v>116</v>
      </c>
      <c r="W9" s="241"/>
      <c r="X9" s="779" t="s">
        <v>48</v>
      </c>
      <c r="Y9" s="522" t="s">
        <v>33</v>
      </c>
      <c r="Z9" s="522" t="s">
        <v>117</v>
      </c>
      <c r="AA9" s="519" t="s">
        <v>118</v>
      </c>
      <c r="AB9" s="522" t="s">
        <v>109</v>
      </c>
      <c r="AC9" s="782" t="s">
        <v>110</v>
      </c>
      <c r="AD9" s="520" t="s">
        <v>119</v>
      </c>
      <c r="AE9" s="522" t="s">
        <v>120</v>
      </c>
      <c r="AF9" s="522" t="s">
        <v>121</v>
      </c>
      <c r="AG9" s="239"/>
      <c r="AH9" s="519" t="s">
        <v>122</v>
      </c>
      <c r="AI9" s="522" t="s">
        <v>123</v>
      </c>
      <c r="AJ9" s="519" t="str">
        <f>IF(+AI9&lt;&gt;"",CONCATENATE(LEFT(AI9,(LEN(+AI9)-6)),"(lbs)"),"")</f>
        <v>Ammonia (lbs)</v>
      </c>
      <c r="AK9" s="522" t="s">
        <v>111</v>
      </c>
      <c r="AL9" s="519" t="str">
        <f>IF(+AK9&lt;&gt;"",CONCATENATE(LEFT(AK9,(LEN(+AK9)-6)),"(lbs)"),"")</f>
        <v>Phosphorus (lbs)</v>
      </c>
      <c r="AM9" s="622"/>
      <c r="AN9" s="709"/>
      <c r="AO9" s="710"/>
      <c r="AP9" s="710"/>
      <c r="AQ9" s="711"/>
      <c r="AR9" s="44"/>
      <c r="AS9" s="44"/>
      <c r="AT9" s="220"/>
      <c r="AU9" s="204"/>
      <c r="AV9" s="204"/>
      <c r="AW9" s="204"/>
      <c r="AX9" s="204"/>
      <c r="AY9" s="204"/>
      <c r="AZ9" s="51"/>
      <c r="BA9" s="34"/>
      <c r="BB9" s="34"/>
      <c r="BC9" s="34"/>
      <c r="BD9" s="34"/>
      <c r="BE9" s="34"/>
      <c r="BF9" s="489"/>
      <c r="BG9" s="34"/>
      <c r="BH9" s="34"/>
      <c r="BI9" s="34"/>
      <c r="BJ9" s="34"/>
      <c r="BK9" s="34"/>
      <c r="BL9" s="34"/>
      <c r="BM9" s="34"/>
      <c r="BN9" s="34"/>
      <c r="BO9" s="34"/>
      <c r="BP9" s="34"/>
    </row>
    <row r="10" spans="1:68" ht="100.5" customHeight="1" thickBot="1">
      <c r="A10" s="78" t="s">
        <v>9</v>
      </c>
      <c r="B10" s="78" t="s">
        <v>10</v>
      </c>
      <c r="C10" s="534"/>
      <c r="D10" s="534"/>
      <c r="E10" s="536"/>
      <c r="F10" s="536"/>
      <c r="G10" s="539"/>
      <c r="H10" s="501"/>
      <c r="I10" s="501"/>
      <c r="J10" s="501"/>
      <c r="K10" s="501"/>
      <c r="L10" s="501"/>
      <c r="M10" s="501"/>
      <c r="N10" s="501"/>
      <c r="O10" s="501"/>
      <c r="P10" s="714"/>
      <c r="Q10" s="716"/>
      <c r="R10" s="505"/>
      <c r="S10" s="518"/>
      <c r="T10" s="518"/>
      <c r="U10" s="518"/>
      <c r="V10" s="644"/>
      <c r="W10" s="245" t="s">
        <v>9</v>
      </c>
      <c r="X10" s="777"/>
      <c r="Y10" s="518"/>
      <c r="Z10" s="518"/>
      <c r="AA10" s="505"/>
      <c r="AB10" s="518"/>
      <c r="AC10" s="707"/>
      <c r="AD10" s="521"/>
      <c r="AE10" s="518"/>
      <c r="AF10" s="518"/>
      <c r="AG10" s="240" t="s">
        <v>34</v>
      </c>
      <c r="AH10" s="505"/>
      <c r="AI10" s="518"/>
      <c r="AJ10" s="505"/>
      <c r="AK10" s="518"/>
      <c r="AL10" s="505"/>
      <c r="AM10" s="623"/>
      <c r="AN10" s="600"/>
      <c r="AO10" s="601"/>
      <c r="AP10" s="601"/>
      <c r="AQ10" s="602"/>
      <c r="AR10" s="44"/>
      <c r="AS10" s="44"/>
      <c r="AT10" s="34"/>
      <c r="AU10" s="489"/>
      <c r="AV10" s="489"/>
      <c r="AW10" s="6"/>
      <c r="AX10" s="489"/>
      <c r="AY10" s="6"/>
      <c r="AZ10" s="220"/>
      <c r="BA10" s="34"/>
      <c r="BB10" s="34"/>
      <c r="BC10" s="34"/>
      <c r="BD10" s="34"/>
      <c r="BE10" s="34"/>
      <c r="BF10" s="489"/>
      <c r="BG10" s="34"/>
      <c r="BH10" s="34"/>
      <c r="BI10" s="34"/>
      <c r="BJ10" s="34"/>
      <c r="BK10" s="34"/>
      <c r="BL10" s="34"/>
      <c r="BM10" s="34"/>
      <c r="BN10" s="34"/>
      <c r="BO10" s="34"/>
      <c r="BP10" s="34"/>
    </row>
    <row r="11" spans="1:45" ht="10.5" customHeight="1">
      <c r="A11" s="394">
        <v>1</v>
      </c>
      <c r="B11" s="348" t="str">
        <f aca="true" t="shared" si="0" ref="B11:B41">TEXT(I$4+A11-1,"DDD")</f>
        <v>Sun</v>
      </c>
      <c r="C11" s="337"/>
      <c r="D11" s="395"/>
      <c r="E11" s="339"/>
      <c r="F11" s="340"/>
      <c r="G11" s="280"/>
      <c r="H11" s="341"/>
      <c r="I11" s="266"/>
      <c r="J11" s="253" t="str">
        <f ca="1">IF(CELL("type",I11)="L","",IF(I11*($G11+$X11)=0,"",IF($G11&gt;0,+$G11*I11*8.34,$X11*I11*8.34)))</f>
        <v/>
      </c>
      <c r="K11" s="266"/>
      <c r="L11" s="253" t="str">
        <f ca="1">IF(CELL("type",K11)="L","",IF(K11*($G11+$X11)=0,"",IF($G11&gt;0,+$G11*K11*8.34,$X11*K11*8.34)))</f>
        <v/>
      </c>
      <c r="M11" s="266"/>
      <c r="N11" s="253" t="str">
        <f ca="1">IF(CELL("type",M11)="L","",IF(M11*($G11+$X11)=0,"",IF($G11&gt;0,+$G11*M11*8.34,$X11*M11*8.34)))</f>
        <v/>
      </c>
      <c r="O11" s="281"/>
      <c r="P11" s="255" t="str">
        <f ca="1">IF(CELL("type",O11)="L","",IF(O11*($G11+$X11)=0,"",IF($G11&gt;0,+$G11*O11*8.34,$X11*O11*8.34)))</f>
        <v/>
      </c>
      <c r="Q11" s="282"/>
      <c r="R11" s="278"/>
      <c r="S11" s="342" t="str">
        <f aca="true" t="shared" si="1" ref="S11:S41">IF(Q11*R11=0,"",IF(Q11&lt;100,Q11*10000/R11,Q11*1000/R11))</f>
        <v/>
      </c>
      <c r="T11" s="343"/>
      <c r="U11" s="344"/>
      <c r="V11" s="283"/>
      <c r="W11" s="397">
        <f aca="true" t="shared" si="2" ref="W11:W41">+A11</f>
        <v>1</v>
      </c>
      <c r="X11" s="346"/>
      <c r="Y11" s="278"/>
      <c r="Z11" s="278"/>
      <c r="AA11" s="270" t="str">
        <f ca="1">IF(CELL("type",Z11)="L","",IF(Z11*($G11+$X11)=0,"",IF($G11&gt;0,+$G11*Z11*8.34,$X11*Z11*8.34)))</f>
        <v/>
      </c>
      <c r="AB11" s="278"/>
      <c r="AC11" s="289" t="str">
        <f ca="1">IF(CELL("type",AB11)="L","",IF(AB11*($G11+$X11)=0,"",IF($G11&gt;0,+$G11*AB11*8.34,$X11*AB11*8.34)))</f>
        <v/>
      </c>
      <c r="AD11" s="282"/>
      <c r="AE11" s="278"/>
      <c r="AF11" s="278"/>
      <c r="AG11" s="278" t="str">
        <f ca="1">IF(CELL("type",AH11)="b","",IF(AH11="tntc",63200,IF(AH11=0,1,AH11)))</f>
        <v/>
      </c>
      <c r="AH11" s="278"/>
      <c r="AI11" s="278"/>
      <c r="AJ11" s="262" t="str">
        <f ca="1">IF(CELL("type",AI11)="L","",IF(AI11*($G11+$X11)=0,"",IF($G11&gt;0,+$G11*AI11*8.34,$X11*AI11*8.34)))</f>
        <v/>
      </c>
      <c r="AK11" s="278"/>
      <c r="AL11" s="262" t="str">
        <f ca="1">IF(CELL("type",AK11)="L","",IF(AK11*($G11+$X11)=0,"",IF($G11&gt;0,+$G11*AK11*8.34,$X11*AK11*8.34)))</f>
        <v/>
      </c>
      <c r="AM11" s="283"/>
      <c r="AN11" s="600"/>
      <c r="AO11" s="601"/>
      <c r="AP11" s="601"/>
      <c r="AQ11" s="602"/>
      <c r="AR11" s="44"/>
      <c r="AS11" s="44"/>
    </row>
    <row r="12" spans="1:67" ht="10.5" customHeight="1">
      <c r="A12" s="347">
        <v>2</v>
      </c>
      <c r="B12" s="348" t="str">
        <f t="shared" si="0"/>
        <v>Mon</v>
      </c>
      <c r="C12" s="278"/>
      <c r="D12" s="284"/>
      <c r="E12" s="349"/>
      <c r="F12" s="350"/>
      <c r="G12" s="282"/>
      <c r="H12" s="343"/>
      <c r="I12" s="278"/>
      <c r="J12" s="253" t="str">
        <f aca="true" t="shared" si="3" ref="J12">IF(CELL("type",I12)="L","",IF(I12*($G12+$X12)=0,"",IF($G12&gt;0,+$G12*I12*8.34,$X12*I12*8.34)))</f>
        <v/>
      </c>
      <c r="K12" s="278"/>
      <c r="L12" s="253" t="str">
        <f aca="true" t="shared" si="4" ref="L12">IF(CELL("type",K12)="L","",IF(K12*($G12+$X12)=0,"",IF($G12&gt;0,+$G12*K12*8.34,$X12*K12*8.34)))</f>
        <v/>
      </c>
      <c r="M12" s="278"/>
      <c r="N12" s="253" t="str">
        <f aca="true" t="shared" si="5" ref="N12">IF(CELL("type",M12)="L","",IF(M12*($G12+$X12)=0,"",IF($G12&gt;0,+$G12*M12*8.34,$X12*M12*8.34)))</f>
        <v/>
      </c>
      <c r="O12" s="284"/>
      <c r="P12" s="255" t="str">
        <f aca="true" t="shared" si="6" ref="P12">IF(CELL("type",O12)="L","",IF(O12*($G12+$X12)=0,"",IF($G12&gt;0,+$G12*O12*8.34,$X12*O12*8.34)))</f>
        <v/>
      </c>
      <c r="Q12" s="282"/>
      <c r="R12" s="278"/>
      <c r="S12" s="342" t="str">
        <f t="shared" si="1"/>
        <v/>
      </c>
      <c r="T12" s="343"/>
      <c r="U12" s="344"/>
      <c r="V12" s="283"/>
      <c r="W12" s="352">
        <f t="shared" si="2"/>
        <v>2</v>
      </c>
      <c r="X12" s="285"/>
      <c r="Y12" s="278"/>
      <c r="Z12" s="278"/>
      <c r="AA12" s="270" t="str">
        <f aca="true" t="shared" si="7" ref="AA12">IF(CELL("type",Z12)="L","",IF(Z12*($G12+$X12)=0,"",IF($G12&gt;0,+$G12*Z12*8.34,$X12*Z12*8.34)))</f>
        <v/>
      </c>
      <c r="AB12" s="278"/>
      <c r="AC12" s="289" t="str">
        <f aca="true" t="shared" si="8" ref="AC12">IF(CELL("type",AB12)="L","",IF(AB12*($G12+$X12)=0,"",IF($G12&gt;0,+$G12*AB12*8.34,$X12*AB12*8.34)))</f>
        <v/>
      </c>
      <c r="AD12" s="285"/>
      <c r="AE12" s="278"/>
      <c r="AF12" s="278"/>
      <c r="AG12" s="278" t="str">
        <f aca="true" t="shared" si="9" ref="AG12:AG41">IF(CELL("type",AH12)="b","",IF(AH12="tntc",63200,IF(AH12=0,1,AH12)))</f>
        <v/>
      </c>
      <c r="AH12" s="278"/>
      <c r="AI12" s="278"/>
      <c r="AJ12" s="262" t="str">
        <f aca="true" t="shared" si="10" ref="AJ12:AL41">IF(CELL("type",AI12)="L","",IF(AI12*($G12+$X12)=0,"",IF($G12&gt;0,+$G12*AI12*8.34,$X12*AI12*8.34)))</f>
        <v/>
      </c>
      <c r="AK12" s="278"/>
      <c r="AL12" s="262" t="str">
        <f ca="1" t="shared" si="10"/>
        <v/>
      </c>
      <c r="AM12" s="283"/>
      <c r="AN12" s="600"/>
      <c r="AO12" s="601"/>
      <c r="AP12" s="601"/>
      <c r="AQ12" s="602"/>
      <c r="AR12" s="44"/>
      <c r="AS12" s="44"/>
      <c r="BB12" s="22"/>
      <c r="BD12" s="22"/>
      <c r="BF12" s="22"/>
      <c r="BJ12" s="22"/>
      <c r="BL12" s="22"/>
      <c r="BN12" s="22"/>
      <c r="BO12" s="22"/>
    </row>
    <row r="13" spans="1:67" ht="10.5" customHeight="1">
      <c r="A13" s="347">
        <v>3</v>
      </c>
      <c r="B13" s="348" t="str">
        <f t="shared" si="0"/>
        <v>Tue</v>
      </c>
      <c r="C13" s="278"/>
      <c r="D13" s="284"/>
      <c r="E13" s="349"/>
      <c r="F13" s="350"/>
      <c r="G13" s="282"/>
      <c r="H13" s="343"/>
      <c r="I13" s="278"/>
      <c r="J13" s="253" t="str">
        <f aca="true" t="shared" si="11" ref="J13">IF(CELL("type",I13)="L","",IF(I13*($G13+$X13)=0,"",IF($G13&gt;0,+$G13*I13*8.34,$X13*I13*8.34)))</f>
        <v/>
      </c>
      <c r="K13" s="278"/>
      <c r="L13" s="253" t="str">
        <f aca="true" t="shared" si="12" ref="L13">IF(CELL("type",K13)="L","",IF(K13*($G13+$X13)=0,"",IF($G13&gt;0,+$G13*K13*8.34,$X13*K13*8.34)))</f>
        <v/>
      </c>
      <c r="M13" s="278"/>
      <c r="N13" s="253" t="str">
        <f aca="true" t="shared" si="13" ref="N13">IF(CELL("type",M13)="L","",IF(M13*($G13+$X13)=0,"",IF($G13&gt;0,+$G13*M13*8.34,$X13*M13*8.34)))</f>
        <v/>
      </c>
      <c r="O13" s="284"/>
      <c r="P13" s="255" t="str">
        <f aca="true" t="shared" si="14" ref="P13">IF(CELL("type",O13)="L","",IF(O13*($G13+$X13)=0,"",IF($G13&gt;0,+$G13*O13*8.34,$X13*O13*8.34)))</f>
        <v/>
      </c>
      <c r="Q13" s="282"/>
      <c r="R13" s="278"/>
      <c r="S13" s="342" t="str">
        <f t="shared" si="1"/>
        <v/>
      </c>
      <c r="T13" s="343"/>
      <c r="U13" s="344"/>
      <c r="V13" s="283"/>
      <c r="W13" s="352">
        <f t="shared" si="2"/>
        <v>3</v>
      </c>
      <c r="X13" s="285"/>
      <c r="Y13" s="278"/>
      <c r="Z13" s="278"/>
      <c r="AA13" s="270" t="str">
        <f aca="true" t="shared" si="15" ref="AA13">IF(CELL("type",Z13)="L","",IF(Z13*($G13+$X13)=0,"",IF($G13&gt;0,+$G13*Z13*8.34,$X13*Z13*8.34)))</f>
        <v/>
      </c>
      <c r="AB13" s="278"/>
      <c r="AC13" s="289" t="str">
        <f aca="true" t="shared" si="16" ref="AC13">IF(CELL("type",AB13)="L","",IF(AB13*($G13+$X13)=0,"",IF($G13&gt;0,+$G13*AB13*8.34,$X13*AB13*8.34)))</f>
        <v/>
      </c>
      <c r="AD13" s="285"/>
      <c r="AE13" s="278"/>
      <c r="AF13" s="278"/>
      <c r="AG13" s="278" t="str">
        <f ca="1" t="shared" si="9"/>
        <v/>
      </c>
      <c r="AH13" s="278"/>
      <c r="AI13" s="278"/>
      <c r="AJ13" s="262" t="str">
        <f ca="1" t="shared" si="10"/>
        <v/>
      </c>
      <c r="AK13" s="278"/>
      <c r="AL13" s="262" t="str">
        <f ca="1" t="shared" si="10"/>
        <v/>
      </c>
      <c r="AM13" s="283"/>
      <c r="AN13" s="600"/>
      <c r="AO13" s="601"/>
      <c r="AP13" s="601"/>
      <c r="AQ13" s="602"/>
      <c r="AR13" s="44"/>
      <c r="AS13" s="44"/>
      <c r="BB13" s="22"/>
      <c r="BD13" s="22"/>
      <c r="BF13" s="22"/>
      <c r="BJ13" s="22"/>
      <c r="BL13" s="22"/>
      <c r="BN13" s="22"/>
      <c r="BO13" s="22"/>
    </row>
    <row r="14" spans="1:67" ht="10.5" customHeight="1">
      <c r="A14" s="347">
        <v>4</v>
      </c>
      <c r="B14" s="348" t="str">
        <f t="shared" si="0"/>
        <v>Wed</v>
      </c>
      <c r="C14" s="278"/>
      <c r="D14" s="284"/>
      <c r="E14" s="349"/>
      <c r="F14" s="350"/>
      <c r="G14" s="282"/>
      <c r="H14" s="343"/>
      <c r="I14" s="278"/>
      <c r="J14" s="253" t="str">
        <f aca="true" t="shared" si="17" ref="J14">IF(CELL("type",I14)="L","",IF(I14*($G14+$X14)=0,"",IF($G14&gt;0,+$G14*I14*8.34,$X14*I14*8.34)))</f>
        <v/>
      </c>
      <c r="K14" s="278"/>
      <c r="L14" s="253" t="str">
        <f aca="true" t="shared" si="18" ref="L14">IF(CELL("type",K14)="L","",IF(K14*($G14+$X14)=0,"",IF($G14&gt;0,+$G14*K14*8.34,$X14*K14*8.34)))</f>
        <v/>
      </c>
      <c r="M14" s="278"/>
      <c r="N14" s="253" t="str">
        <f aca="true" t="shared" si="19" ref="N14">IF(CELL("type",M14)="L","",IF(M14*($G14+$X14)=0,"",IF($G14&gt;0,+$G14*M14*8.34,$X14*M14*8.34)))</f>
        <v/>
      </c>
      <c r="O14" s="284"/>
      <c r="P14" s="255" t="str">
        <f aca="true" t="shared" si="20" ref="P14">IF(CELL("type",O14)="L","",IF(O14*($G14+$X14)=0,"",IF($G14&gt;0,+$G14*O14*8.34,$X14*O14*8.34)))</f>
        <v/>
      </c>
      <c r="Q14" s="282"/>
      <c r="R14" s="278"/>
      <c r="S14" s="342" t="str">
        <f t="shared" si="1"/>
        <v/>
      </c>
      <c r="T14" s="343"/>
      <c r="U14" s="344"/>
      <c r="V14" s="283"/>
      <c r="W14" s="352">
        <f t="shared" si="2"/>
        <v>4</v>
      </c>
      <c r="X14" s="285"/>
      <c r="Y14" s="278"/>
      <c r="Z14" s="278"/>
      <c r="AA14" s="270" t="str">
        <f aca="true" t="shared" si="21" ref="AA14">IF(CELL("type",Z14)="L","",IF(Z14*($G14+$X14)=0,"",IF($G14&gt;0,+$G14*Z14*8.34,$X14*Z14*8.34)))</f>
        <v/>
      </c>
      <c r="AB14" s="278"/>
      <c r="AC14" s="289" t="str">
        <f aca="true" t="shared" si="22" ref="AC14">IF(CELL("type",AB14)="L","",IF(AB14*($G14+$X14)=0,"",IF($G14&gt;0,+$G14*AB14*8.34,$X14*AB14*8.34)))</f>
        <v/>
      </c>
      <c r="AD14" s="285"/>
      <c r="AE14" s="278"/>
      <c r="AF14" s="278"/>
      <c r="AG14" s="278" t="str">
        <f ca="1" t="shared" si="9"/>
        <v/>
      </c>
      <c r="AH14" s="278"/>
      <c r="AI14" s="278"/>
      <c r="AJ14" s="262" t="str">
        <f ca="1" t="shared" si="10"/>
        <v/>
      </c>
      <c r="AK14" s="278"/>
      <c r="AL14" s="262" t="str">
        <f ca="1" t="shared" si="10"/>
        <v/>
      </c>
      <c r="AM14" s="283"/>
      <c r="AN14" s="600"/>
      <c r="AO14" s="601"/>
      <c r="AP14" s="601"/>
      <c r="AQ14" s="602"/>
      <c r="AR14" s="44"/>
      <c r="AS14" s="44"/>
      <c r="BB14" s="22"/>
      <c r="BD14" s="22"/>
      <c r="BF14" s="22"/>
      <c r="BJ14" s="22"/>
      <c r="BL14" s="22"/>
      <c r="BN14" s="22"/>
      <c r="BO14" s="22"/>
    </row>
    <row r="15" spans="1:67" ht="12" customHeight="1">
      <c r="A15" s="353">
        <v>5</v>
      </c>
      <c r="B15" s="348" t="str">
        <f t="shared" si="0"/>
        <v>Thu</v>
      </c>
      <c r="C15" s="287"/>
      <c r="D15" s="288"/>
      <c r="E15" s="349"/>
      <c r="F15" s="354"/>
      <c r="G15" s="286"/>
      <c r="H15" s="355"/>
      <c r="I15" s="287"/>
      <c r="J15" s="253" t="str">
        <f aca="true" t="shared" si="23" ref="J15">IF(CELL("type",I15)="L","",IF(I15*($G15+$X15)=0,"",IF($G15&gt;0,+$G15*I15*8.34,$X15*I15*8.34)))</f>
        <v/>
      </c>
      <c r="K15" s="287"/>
      <c r="L15" s="253" t="str">
        <f aca="true" t="shared" si="24" ref="L15">IF(CELL("type",K15)="L","",IF(K15*($G15+$X15)=0,"",IF($G15&gt;0,+$G15*K15*8.34,$X15*K15*8.34)))</f>
        <v/>
      </c>
      <c r="M15" s="287"/>
      <c r="N15" s="253" t="str">
        <f aca="true" t="shared" si="25" ref="N15">IF(CELL("type",M15)="L","",IF(M15*($G15+$X15)=0,"",IF($G15&gt;0,+$G15*M15*8.34,$X15*M15*8.34)))</f>
        <v/>
      </c>
      <c r="O15" s="288"/>
      <c r="P15" s="255" t="str">
        <f aca="true" t="shared" si="26" ref="P15">IF(CELL("type",O15)="L","",IF(O15*($G15+$X15)=0,"",IF($G15&gt;0,+$G15*O15*8.34,$X15*O15*8.34)))</f>
        <v/>
      </c>
      <c r="Q15" s="282"/>
      <c r="R15" s="278"/>
      <c r="S15" s="342" t="str">
        <f t="shared" si="1"/>
        <v/>
      </c>
      <c r="T15" s="343"/>
      <c r="U15" s="344"/>
      <c r="V15" s="283"/>
      <c r="W15" s="352">
        <f t="shared" si="2"/>
        <v>5</v>
      </c>
      <c r="X15" s="285"/>
      <c r="Y15" s="278"/>
      <c r="Z15" s="278"/>
      <c r="AA15" s="270" t="str">
        <f aca="true" t="shared" si="27" ref="AA15">IF(CELL("type",Z15)="L","",IF(Z15*($G15+$X15)=0,"",IF($G15&gt;0,+$G15*Z15*8.34,$X15*Z15*8.34)))</f>
        <v/>
      </c>
      <c r="AB15" s="278"/>
      <c r="AC15" s="289" t="str">
        <f aca="true" t="shared" si="28" ref="AC15">IF(CELL("type",AB15)="L","",IF(AB15*($G15+$X15)=0,"",IF($G15&gt;0,+$G15*AB15*8.34,$X15*AB15*8.34)))</f>
        <v/>
      </c>
      <c r="AD15" s="285"/>
      <c r="AE15" s="278"/>
      <c r="AF15" s="278"/>
      <c r="AG15" s="278" t="str">
        <f ca="1" t="shared" si="9"/>
        <v/>
      </c>
      <c r="AH15" s="278"/>
      <c r="AI15" s="278"/>
      <c r="AJ15" s="262" t="str">
        <f ca="1" t="shared" si="10"/>
        <v/>
      </c>
      <c r="AK15" s="278"/>
      <c r="AL15" s="262" t="str">
        <f ca="1" t="shared" si="10"/>
        <v/>
      </c>
      <c r="AM15" s="283"/>
      <c r="AN15" s="600"/>
      <c r="AO15" s="601"/>
      <c r="AP15" s="601"/>
      <c r="AQ15" s="602"/>
      <c r="AR15" s="44"/>
      <c r="AS15" s="44"/>
      <c r="BB15" s="22"/>
      <c r="BD15" s="22"/>
      <c r="BF15" s="22"/>
      <c r="BJ15" s="22"/>
      <c r="BL15" s="22"/>
      <c r="BN15" s="22"/>
      <c r="BO15" s="22"/>
    </row>
    <row r="16" spans="1:67" ht="10.5" customHeight="1">
      <c r="A16" s="347">
        <v>6</v>
      </c>
      <c r="B16" s="348" t="str">
        <f t="shared" si="0"/>
        <v>Fri</v>
      </c>
      <c r="C16" s="278"/>
      <c r="D16" s="283"/>
      <c r="E16" s="339"/>
      <c r="F16" s="340"/>
      <c r="G16" s="282"/>
      <c r="H16" s="343"/>
      <c r="I16" s="278"/>
      <c r="J16" s="253" t="str">
        <f aca="true" t="shared" si="29" ref="J16">IF(CELL("type",I16)="L","",IF(I16*($G16+$X16)=0,"",IF($G16&gt;0,+$G16*I16*8.34,$X16*I16*8.34)))</f>
        <v/>
      </c>
      <c r="K16" s="278"/>
      <c r="L16" s="253" t="str">
        <f aca="true" t="shared" si="30" ref="L16">IF(CELL("type",K16)="L","",IF(K16*($G16+$X16)=0,"",IF($G16&gt;0,+$G16*K16*8.34,$X16*K16*8.34)))</f>
        <v/>
      </c>
      <c r="M16" s="278"/>
      <c r="N16" s="253" t="str">
        <f aca="true" t="shared" si="31" ref="N16">IF(CELL("type",M16)="L","",IF(M16*($G16+$X16)=0,"",IF($G16&gt;0,+$G16*M16*8.34,$X16*M16*8.34)))</f>
        <v/>
      </c>
      <c r="O16" s="278"/>
      <c r="P16" s="255" t="str">
        <f aca="true" t="shared" si="32" ref="P16">IF(CELL("type",O16)="L","",IF(O16*($G16+$X16)=0,"",IF($G16&gt;0,+$G16*O16*8.34,$X16*O16*8.34)))</f>
        <v/>
      </c>
      <c r="Q16" s="282"/>
      <c r="R16" s="278"/>
      <c r="S16" s="342" t="str">
        <f t="shared" si="1"/>
        <v/>
      </c>
      <c r="T16" s="343"/>
      <c r="U16" s="344"/>
      <c r="V16" s="283"/>
      <c r="W16" s="352">
        <f t="shared" si="2"/>
        <v>6</v>
      </c>
      <c r="X16" s="285"/>
      <c r="Y16" s="278"/>
      <c r="Z16" s="278"/>
      <c r="AA16" s="270" t="str">
        <f aca="true" t="shared" si="33" ref="AA16">IF(CELL("type",Z16)="L","",IF(Z16*($G16+$X16)=0,"",IF($G16&gt;0,+$G16*Z16*8.34,$X16*Z16*8.34)))</f>
        <v/>
      </c>
      <c r="AB16" s="278"/>
      <c r="AC16" s="289" t="str">
        <f aca="true" t="shared" si="34" ref="AC16">IF(CELL("type",AB16)="L","",IF(AB16*($G16+$X16)=0,"",IF($G16&gt;0,+$G16*AB16*8.34,$X16*AB16*8.34)))</f>
        <v/>
      </c>
      <c r="AD16" s="285"/>
      <c r="AE16" s="278"/>
      <c r="AF16" s="278"/>
      <c r="AG16" s="278" t="str">
        <f ca="1" t="shared" si="9"/>
        <v/>
      </c>
      <c r="AH16" s="278"/>
      <c r="AI16" s="278"/>
      <c r="AJ16" s="262" t="str">
        <f ca="1" t="shared" si="10"/>
        <v/>
      </c>
      <c r="AK16" s="278"/>
      <c r="AL16" s="262" t="str">
        <f ca="1" t="shared" si="10"/>
        <v/>
      </c>
      <c r="AM16" s="283"/>
      <c r="AN16" s="600"/>
      <c r="AO16" s="601"/>
      <c r="AP16" s="601"/>
      <c r="AQ16" s="602"/>
      <c r="AR16" s="44"/>
      <c r="AS16" s="44"/>
      <c r="BB16" s="22"/>
      <c r="BD16" s="22"/>
      <c r="BF16" s="22"/>
      <c r="BJ16" s="22"/>
      <c r="BL16" s="22"/>
      <c r="BN16" s="22"/>
      <c r="BO16" s="22"/>
    </row>
    <row r="17" spans="1:67" ht="10.5" customHeight="1">
      <c r="A17" s="347">
        <v>7</v>
      </c>
      <c r="B17" s="348" t="str">
        <f t="shared" si="0"/>
        <v>Sat</v>
      </c>
      <c r="C17" s="278"/>
      <c r="D17" s="284"/>
      <c r="E17" s="349"/>
      <c r="F17" s="350"/>
      <c r="G17" s="282"/>
      <c r="H17" s="343"/>
      <c r="I17" s="278"/>
      <c r="J17" s="253" t="str">
        <f aca="true" t="shared" si="35" ref="J17">IF(CELL("type",I17)="L","",IF(I17*($G17+$X17)=0,"",IF($G17&gt;0,+$G17*I17*8.34,$X17*I17*8.34)))</f>
        <v/>
      </c>
      <c r="K17" s="278"/>
      <c r="L17" s="253" t="str">
        <f aca="true" t="shared" si="36" ref="L17">IF(CELL("type",K17)="L","",IF(K17*($G17+$X17)=0,"",IF($G17&gt;0,+$G17*K17*8.34,$X17*K17*8.34)))</f>
        <v/>
      </c>
      <c r="M17" s="278"/>
      <c r="N17" s="253" t="str">
        <f aca="true" t="shared" si="37" ref="N17">IF(CELL("type",M17)="L","",IF(M17*($G17+$X17)=0,"",IF($G17&gt;0,+$G17*M17*8.34,$X17*M17*8.34)))</f>
        <v/>
      </c>
      <c r="O17" s="278"/>
      <c r="P17" s="255" t="str">
        <f aca="true" t="shared" si="38" ref="P17">IF(CELL("type",O17)="L","",IF(O17*($G17+$X17)=0,"",IF($G17&gt;0,+$G17*O17*8.34,$X17*O17*8.34)))</f>
        <v/>
      </c>
      <c r="Q17" s="282"/>
      <c r="R17" s="278"/>
      <c r="S17" s="342" t="str">
        <f t="shared" si="1"/>
        <v/>
      </c>
      <c r="T17" s="343"/>
      <c r="U17" s="344"/>
      <c r="V17" s="283"/>
      <c r="W17" s="352">
        <f t="shared" si="2"/>
        <v>7</v>
      </c>
      <c r="X17" s="285"/>
      <c r="Y17" s="278"/>
      <c r="Z17" s="278"/>
      <c r="AA17" s="270" t="str">
        <f aca="true" t="shared" si="39" ref="AA17">IF(CELL("type",Z17)="L","",IF(Z17*($G17+$X17)=0,"",IF($G17&gt;0,+$G17*Z17*8.34,$X17*Z17*8.34)))</f>
        <v/>
      </c>
      <c r="AB17" s="278"/>
      <c r="AC17" s="289" t="str">
        <f aca="true" t="shared" si="40" ref="AC17">IF(CELL("type",AB17)="L","",IF(AB17*($G17+$X17)=0,"",IF($G17&gt;0,+$G17*AB17*8.34,$X17*AB17*8.34)))</f>
        <v/>
      </c>
      <c r="AD17" s="285"/>
      <c r="AE17" s="278"/>
      <c r="AF17" s="278"/>
      <c r="AG17" s="278" t="str">
        <f ca="1" t="shared" si="9"/>
        <v/>
      </c>
      <c r="AH17" s="278"/>
      <c r="AI17" s="278"/>
      <c r="AJ17" s="262" t="str">
        <f ca="1" t="shared" si="10"/>
        <v/>
      </c>
      <c r="AK17" s="278"/>
      <c r="AL17" s="262" t="str">
        <f ca="1" t="shared" si="10"/>
        <v/>
      </c>
      <c r="AM17" s="283"/>
      <c r="AN17" s="600"/>
      <c r="AO17" s="601"/>
      <c r="AP17" s="601"/>
      <c r="AQ17" s="602"/>
      <c r="AR17" s="44"/>
      <c r="AS17" s="44"/>
      <c r="BB17" s="22"/>
      <c r="BD17" s="22"/>
      <c r="BF17" s="22"/>
      <c r="BJ17" s="22"/>
      <c r="BL17" s="22"/>
      <c r="BN17" s="22"/>
      <c r="BO17" s="22"/>
    </row>
    <row r="18" spans="1:67" ht="10.5" customHeight="1">
      <c r="A18" s="347">
        <v>8</v>
      </c>
      <c r="B18" s="348" t="str">
        <f t="shared" si="0"/>
        <v>Sun</v>
      </c>
      <c r="C18" s="278"/>
      <c r="D18" s="284"/>
      <c r="E18" s="349"/>
      <c r="F18" s="350"/>
      <c r="G18" s="282"/>
      <c r="H18" s="343"/>
      <c r="I18" s="278"/>
      <c r="J18" s="253" t="str">
        <f aca="true" t="shared" si="41" ref="J18">IF(CELL("type",I18)="L","",IF(I18*($G18+$X18)=0,"",IF($G18&gt;0,+$G18*I18*8.34,$X18*I18*8.34)))</f>
        <v/>
      </c>
      <c r="K18" s="278"/>
      <c r="L18" s="253" t="str">
        <f aca="true" t="shared" si="42" ref="L18">IF(CELL("type",K18)="L","",IF(K18*($G18+$X18)=0,"",IF($G18&gt;0,+$G18*K18*8.34,$X18*K18*8.34)))</f>
        <v/>
      </c>
      <c r="M18" s="278"/>
      <c r="N18" s="253" t="str">
        <f aca="true" t="shared" si="43" ref="N18">IF(CELL("type",M18)="L","",IF(M18*($G18+$X18)=0,"",IF($G18&gt;0,+$G18*M18*8.34,$X18*M18*8.34)))</f>
        <v/>
      </c>
      <c r="O18" s="278"/>
      <c r="P18" s="255" t="str">
        <f aca="true" t="shared" si="44" ref="P18">IF(CELL("type",O18)="L","",IF(O18*($G18+$X18)=0,"",IF($G18&gt;0,+$G18*O18*8.34,$X18*O18*8.34)))</f>
        <v/>
      </c>
      <c r="Q18" s="282"/>
      <c r="R18" s="278"/>
      <c r="S18" s="342" t="str">
        <f t="shared" si="1"/>
        <v/>
      </c>
      <c r="T18" s="343"/>
      <c r="U18" s="344"/>
      <c r="V18" s="283"/>
      <c r="W18" s="352">
        <f t="shared" si="2"/>
        <v>8</v>
      </c>
      <c r="X18" s="285"/>
      <c r="Y18" s="278"/>
      <c r="Z18" s="278"/>
      <c r="AA18" s="270" t="str">
        <f aca="true" t="shared" si="45" ref="AA18">IF(CELL("type",Z18)="L","",IF(Z18*($G18+$X18)=0,"",IF($G18&gt;0,+$G18*Z18*8.34,$X18*Z18*8.34)))</f>
        <v/>
      </c>
      <c r="AB18" s="278"/>
      <c r="AC18" s="289" t="str">
        <f aca="true" t="shared" si="46" ref="AC18">IF(CELL("type",AB18)="L","",IF(AB18*($G18+$X18)=0,"",IF($G18&gt;0,+$G18*AB18*8.34,$X18*AB18*8.34)))</f>
        <v/>
      </c>
      <c r="AD18" s="285"/>
      <c r="AE18" s="278"/>
      <c r="AF18" s="278"/>
      <c r="AG18" s="278" t="str">
        <f ca="1" t="shared" si="9"/>
        <v/>
      </c>
      <c r="AH18" s="278"/>
      <c r="AI18" s="278"/>
      <c r="AJ18" s="262" t="str">
        <f ca="1" t="shared" si="10"/>
        <v/>
      </c>
      <c r="AK18" s="278"/>
      <c r="AL18" s="262" t="str">
        <f ca="1" t="shared" si="10"/>
        <v/>
      </c>
      <c r="AM18" s="283"/>
      <c r="AN18" s="600"/>
      <c r="AO18" s="601"/>
      <c r="AP18" s="601"/>
      <c r="AQ18" s="602"/>
      <c r="AR18" s="44"/>
      <c r="AS18" s="44"/>
      <c r="BB18" s="22"/>
      <c r="BD18" s="22"/>
      <c r="BF18" s="22"/>
      <c r="BJ18" s="22"/>
      <c r="BL18" s="22"/>
      <c r="BN18" s="22"/>
      <c r="BO18" s="22"/>
    </row>
    <row r="19" spans="1:67" ht="10.5" customHeight="1">
      <c r="A19" s="347">
        <v>9</v>
      </c>
      <c r="B19" s="348" t="str">
        <f t="shared" si="0"/>
        <v>Mon</v>
      </c>
      <c r="C19" s="278"/>
      <c r="D19" s="284"/>
      <c r="E19" s="349"/>
      <c r="F19" s="350"/>
      <c r="G19" s="282"/>
      <c r="H19" s="343"/>
      <c r="I19" s="278"/>
      <c r="J19" s="253" t="str">
        <f aca="true" t="shared" si="47" ref="J19">IF(CELL("type",I19)="L","",IF(I19*($G19+$X19)=0,"",IF($G19&gt;0,+$G19*I19*8.34,$X19*I19*8.34)))</f>
        <v/>
      </c>
      <c r="K19" s="278"/>
      <c r="L19" s="253" t="str">
        <f aca="true" t="shared" si="48" ref="L19">IF(CELL("type",K19)="L","",IF(K19*($G19+$X19)=0,"",IF($G19&gt;0,+$G19*K19*8.34,$X19*K19*8.34)))</f>
        <v/>
      </c>
      <c r="M19" s="278"/>
      <c r="N19" s="253" t="str">
        <f aca="true" t="shared" si="49" ref="N19">IF(CELL("type",M19)="L","",IF(M19*($G19+$X19)=0,"",IF($G19&gt;0,+$G19*M19*8.34,$X19*M19*8.34)))</f>
        <v/>
      </c>
      <c r="O19" s="278"/>
      <c r="P19" s="255" t="str">
        <f aca="true" t="shared" si="50" ref="P19">IF(CELL("type",O19)="L","",IF(O19*($G19+$X19)=0,"",IF($G19&gt;0,+$G19*O19*8.34,$X19*O19*8.34)))</f>
        <v/>
      </c>
      <c r="Q19" s="282"/>
      <c r="R19" s="278"/>
      <c r="S19" s="342" t="str">
        <f t="shared" si="1"/>
        <v/>
      </c>
      <c r="T19" s="343"/>
      <c r="U19" s="344"/>
      <c r="V19" s="283"/>
      <c r="W19" s="352">
        <f t="shared" si="2"/>
        <v>9</v>
      </c>
      <c r="X19" s="285"/>
      <c r="Y19" s="278"/>
      <c r="Z19" s="278"/>
      <c r="AA19" s="270" t="str">
        <f aca="true" t="shared" si="51" ref="AA19">IF(CELL("type",Z19)="L","",IF(Z19*($G19+$X19)=0,"",IF($G19&gt;0,+$G19*Z19*8.34,$X19*Z19*8.34)))</f>
        <v/>
      </c>
      <c r="AB19" s="278"/>
      <c r="AC19" s="289" t="str">
        <f aca="true" t="shared" si="52" ref="AC19">IF(CELL("type",AB19)="L","",IF(AB19*($G19+$X19)=0,"",IF($G19&gt;0,+$G19*AB19*8.34,$X19*AB19*8.34)))</f>
        <v/>
      </c>
      <c r="AD19" s="285"/>
      <c r="AE19" s="278"/>
      <c r="AF19" s="278"/>
      <c r="AG19" s="278" t="str">
        <f ca="1" t="shared" si="9"/>
        <v/>
      </c>
      <c r="AH19" s="278"/>
      <c r="AI19" s="278"/>
      <c r="AJ19" s="262" t="str">
        <f ca="1" t="shared" si="10"/>
        <v/>
      </c>
      <c r="AK19" s="278"/>
      <c r="AL19" s="262" t="str">
        <f ca="1" t="shared" si="10"/>
        <v/>
      </c>
      <c r="AM19" s="283"/>
      <c r="AN19" s="600"/>
      <c r="AO19" s="601"/>
      <c r="AP19" s="601"/>
      <c r="AQ19" s="602"/>
      <c r="AR19" s="44"/>
      <c r="AS19" s="44"/>
      <c r="BB19" s="22"/>
      <c r="BD19" s="22"/>
      <c r="BF19" s="22"/>
      <c r="BJ19" s="22"/>
      <c r="BL19" s="22"/>
      <c r="BN19" s="22"/>
      <c r="BO19" s="22"/>
    </row>
    <row r="20" spans="1:67" ht="10.5" customHeight="1">
      <c r="A20" s="353">
        <v>10</v>
      </c>
      <c r="B20" s="348" t="str">
        <f t="shared" si="0"/>
        <v>Tue</v>
      </c>
      <c r="C20" s="287"/>
      <c r="D20" s="283"/>
      <c r="E20" s="349"/>
      <c r="F20" s="354"/>
      <c r="G20" s="282"/>
      <c r="H20" s="343"/>
      <c r="I20" s="278"/>
      <c r="J20" s="253" t="str">
        <f aca="true" t="shared" si="53" ref="J20">IF(CELL("type",I20)="L","",IF(I20*($G20+$X20)=0,"",IF($G20&gt;0,+$G20*I20*8.34,$X20*I20*8.34)))</f>
        <v/>
      </c>
      <c r="K20" s="278"/>
      <c r="L20" s="253" t="str">
        <f aca="true" t="shared" si="54" ref="L20">IF(CELL("type",K20)="L","",IF(K20*($G20+$X20)=0,"",IF($G20&gt;0,+$G20*K20*8.34,$X20*K20*8.34)))</f>
        <v/>
      </c>
      <c r="M20" s="278"/>
      <c r="N20" s="253" t="str">
        <f aca="true" t="shared" si="55" ref="N20">IF(CELL("type",M20)="L","",IF(M20*($G20+$X20)=0,"",IF($G20&gt;0,+$G20*M20*8.34,$X20*M20*8.34)))</f>
        <v/>
      </c>
      <c r="O20" s="278"/>
      <c r="P20" s="255" t="str">
        <f aca="true" t="shared" si="56" ref="P20">IF(CELL("type",O20)="L","",IF(O20*($G20+$X20)=0,"",IF($G20&gt;0,+$G20*O20*8.34,$X20*O20*8.34)))</f>
        <v/>
      </c>
      <c r="Q20" s="282"/>
      <c r="R20" s="278"/>
      <c r="S20" s="342" t="str">
        <f t="shared" si="1"/>
        <v/>
      </c>
      <c r="T20" s="343"/>
      <c r="U20" s="344"/>
      <c r="V20" s="283"/>
      <c r="W20" s="352">
        <f t="shared" si="2"/>
        <v>10</v>
      </c>
      <c r="X20" s="285"/>
      <c r="Y20" s="278"/>
      <c r="Z20" s="278"/>
      <c r="AA20" s="270" t="str">
        <f aca="true" t="shared" si="57" ref="AA20">IF(CELL("type",Z20)="L","",IF(Z20*($G20+$X20)=0,"",IF($G20&gt;0,+$G20*Z20*8.34,$X20*Z20*8.34)))</f>
        <v/>
      </c>
      <c r="AB20" s="278"/>
      <c r="AC20" s="289" t="str">
        <f aca="true" t="shared" si="58" ref="AC20">IF(CELL("type",AB20)="L","",IF(AB20*($G20+$X20)=0,"",IF($G20&gt;0,+$G20*AB20*8.34,$X20*AB20*8.34)))</f>
        <v/>
      </c>
      <c r="AD20" s="285"/>
      <c r="AE20" s="278"/>
      <c r="AF20" s="278"/>
      <c r="AG20" s="278" t="str">
        <f ca="1" t="shared" si="9"/>
        <v/>
      </c>
      <c r="AH20" s="278"/>
      <c r="AI20" s="278"/>
      <c r="AJ20" s="262" t="str">
        <f ca="1" t="shared" si="10"/>
        <v/>
      </c>
      <c r="AK20" s="278"/>
      <c r="AL20" s="262" t="str">
        <f ca="1" t="shared" si="10"/>
        <v/>
      </c>
      <c r="AM20" s="283"/>
      <c r="AN20" s="600"/>
      <c r="AO20" s="601"/>
      <c r="AP20" s="601"/>
      <c r="AQ20" s="602"/>
      <c r="AR20" s="44"/>
      <c r="AS20" s="44"/>
      <c r="BB20" s="22"/>
      <c r="BD20" s="22"/>
      <c r="BF20" s="22"/>
      <c r="BJ20" s="22"/>
      <c r="BL20" s="22"/>
      <c r="BN20" s="22"/>
      <c r="BO20" s="22"/>
    </row>
    <row r="21" spans="1:67" ht="10.5" customHeight="1">
      <c r="A21" s="347">
        <v>11</v>
      </c>
      <c r="B21" s="348" t="str">
        <f t="shared" si="0"/>
        <v>Wed</v>
      </c>
      <c r="C21" s="278"/>
      <c r="D21" s="281"/>
      <c r="E21" s="339"/>
      <c r="F21" s="340"/>
      <c r="G21" s="282"/>
      <c r="H21" s="343"/>
      <c r="I21" s="278"/>
      <c r="J21" s="253" t="str">
        <f aca="true" t="shared" si="59" ref="J21">IF(CELL("type",I21)="L","",IF(I21*($G21+$X21)=0,"",IF($G21&gt;0,+$G21*I21*8.34,$X21*I21*8.34)))</f>
        <v/>
      </c>
      <c r="K21" s="278"/>
      <c r="L21" s="253" t="str">
        <f aca="true" t="shared" si="60" ref="L21">IF(CELL("type",K21)="L","",IF(K21*($G21+$X21)=0,"",IF($G21&gt;0,+$G21*K21*8.34,$X21*K21*8.34)))</f>
        <v/>
      </c>
      <c r="M21" s="278"/>
      <c r="N21" s="253" t="str">
        <f aca="true" t="shared" si="61" ref="N21">IF(CELL("type",M21)="L","",IF(M21*($G21+$X21)=0,"",IF($G21&gt;0,+$G21*M21*8.34,$X21*M21*8.34)))</f>
        <v/>
      </c>
      <c r="O21" s="278"/>
      <c r="P21" s="255" t="str">
        <f aca="true" t="shared" si="62" ref="P21">IF(CELL("type",O21)="L","",IF(O21*($G21+$X21)=0,"",IF($G21&gt;0,+$G21*O21*8.34,$X21*O21*8.34)))</f>
        <v/>
      </c>
      <c r="Q21" s="282"/>
      <c r="R21" s="278"/>
      <c r="S21" s="342" t="str">
        <f t="shared" si="1"/>
        <v/>
      </c>
      <c r="T21" s="343"/>
      <c r="U21" s="344"/>
      <c r="V21" s="283"/>
      <c r="W21" s="352">
        <f t="shared" si="2"/>
        <v>11</v>
      </c>
      <c r="X21" s="285"/>
      <c r="Y21" s="278"/>
      <c r="Z21" s="278"/>
      <c r="AA21" s="270" t="str">
        <f aca="true" t="shared" si="63" ref="AA21">IF(CELL("type",Z21)="L","",IF(Z21*($G21+$X21)=0,"",IF($G21&gt;0,+$G21*Z21*8.34,$X21*Z21*8.34)))</f>
        <v/>
      </c>
      <c r="AB21" s="278"/>
      <c r="AC21" s="289" t="str">
        <f aca="true" t="shared" si="64" ref="AC21">IF(CELL("type",AB21)="L","",IF(AB21*($G21+$X21)=0,"",IF($G21&gt;0,+$G21*AB21*8.34,$X21*AB21*8.34)))</f>
        <v/>
      </c>
      <c r="AD21" s="285"/>
      <c r="AE21" s="278"/>
      <c r="AF21" s="278"/>
      <c r="AG21" s="278" t="str">
        <f ca="1" t="shared" si="9"/>
        <v/>
      </c>
      <c r="AH21" s="278"/>
      <c r="AI21" s="278"/>
      <c r="AJ21" s="262" t="str">
        <f ca="1" t="shared" si="10"/>
        <v/>
      </c>
      <c r="AK21" s="278"/>
      <c r="AL21" s="262" t="str">
        <f ca="1" t="shared" si="10"/>
        <v/>
      </c>
      <c r="AM21" s="283"/>
      <c r="AN21" s="600"/>
      <c r="AO21" s="601"/>
      <c r="AP21" s="601"/>
      <c r="AQ21" s="602"/>
      <c r="AR21" s="44"/>
      <c r="AS21" s="44"/>
      <c r="BB21" s="22"/>
      <c r="BD21" s="22"/>
      <c r="BF21" s="22"/>
      <c r="BJ21" s="22"/>
      <c r="BL21" s="22"/>
      <c r="BN21" s="22"/>
      <c r="BO21" s="22"/>
    </row>
    <row r="22" spans="1:67" ht="10.5" customHeight="1">
      <c r="A22" s="347">
        <v>12</v>
      </c>
      <c r="B22" s="348" t="str">
        <f t="shared" si="0"/>
        <v>Thu</v>
      </c>
      <c r="C22" s="278"/>
      <c r="D22" s="284"/>
      <c r="E22" s="349"/>
      <c r="F22" s="350"/>
      <c r="G22" s="282"/>
      <c r="H22" s="343"/>
      <c r="I22" s="278"/>
      <c r="J22" s="253" t="str">
        <f aca="true" t="shared" si="65" ref="J22">IF(CELL("type",I22)="L","",IF(I22*($G22+$X22)=0,"",IF($G22&gt;0,+$G22*I22*8.34,$X22*I22*8.34)))</f>
        <v/>
      </c>
      <c r="K22" s="278"/>
      <c r="L22" s="253" t="str">
        <f aca="true" t="shared" si="66" ref="L22">IF(CELL("type",K22)="L","",IF(K22*($G22+$X22)=0,"",IF($G22&gt;0,+$G22*K22*8.34,$X22*K22*8.34)))</f>
        <v/>
      </c>
      <c r="M22" s="278"/>
      <c r="N22" s="253" t="str">
        <f aca="true" t="shared" si="67" ref="N22">IF(CELL("type",M22)="L","",IF(M22*($G22+$X22)=0,"",IF($G22&gt;0,+$G22*M22*8.34,$X22*M22*8.34)))</f>
        <v/>
      </c>
      <c r="O22" s="278"/>
      <c r="P22" s="255" t="str">
        <f aca="true" t="shared" si="68" ref="P22">IF(CELL("type",O22)="L","",IF(O22*($G22+$X22)=0,"",IF($G22&gt;0,+$G22*O22*8.34,$X22*O22*8.34)))</f>
        <v/>
      </c>
      <c r="Q22" s="282"/>
      <c r="R22" s="278"/>
      <c r="S22" s="342" t="str">
        <f t="shared" si="1"/>
        <v/>
      </c>
      <c r="T22" s="343"/>
      <c r="U22" s="344"/>
      <c r="V22" s="283"/>
      <c r="W22" s="352">
        <f t="shared" si="2"/>
        <v>12</v>
      </c>
      <c r="X22" s="285"/>
      <c r="Y22" s="278"/>
      <c r="Z22" s="278"/>
      <c r="AA22" s="270" t="str">
        <f aca="true" t="shared" si="69" ref="AA22">IF(CELL("type",Z22)="L","",IF(Z22*($G22+$X22)=0,"",IF($G22&gt;0,+$G22*Z22*8.34,$X22*Z22*8.34)))</f>
        <v/>
      </c>
      <c r="AB22" s="278"/>
      <c r="AC22" s="289" t="str">
        <f aca="true" t="shared" si="70" ref="AC22">IF(CELL("type",AB22)="L","",IF(AB22*($G22+$X22)=0,"",IF($G22&gt;0,+$G22*AB22*8.34,$X22*AB22*8.34)))</f>
        <v/>
      </c>
      <c r="AD22" s="285"/>
      <c r="AE22" s="278"/>
      <c r="AF22" s="278"/>
      <c r="AG22" s="278" t="str">
        <f ca="1" t="shared" si="9"/>
        <v/>
      </c>
      <c r="AH22" s="278"/>
      <c r="AI22" s="278"/>
      <c r="AJ22" s="262" t="str">
        <f ca="1" t="shared" si="10"/>
        <v/>
      </c>
      <c r="AK22" s="278"/>
      <c r="AL22" s="262" t="str">
        <f ca="1" t="shared" si="10"/>
        <v/>
      </c>
      <c r="AM22" s="283"/>
      <c r="AN22" s="600"/>
      <c r="AO22" s="601"/>
      <c r="AP22" s="601"/>
      <c r="AQ22" s="602"/>
      <c r="AR22" s="44"/>
      <c r="AS22" s="44"/>
      <c r="BB22" s="22"/>
      <c r="BD22" s="22"/>
      <c r="BF22" s="22"/>
      <c r="BJ22" s="22"/>
      <c r="BL22" s="22"/>
      <c r="BN22" s="22"/>
      <c r="BO22" s="22"/>
    </row>
    <row r="23" spans="1:67" ht="10.5" customHeight="1">
      <c r="A23" s="347">
        <v>13</v>
      </c>
      <c r="B23" s="348" t="str">
        <f t="shared" si="0"/>
        <v>Fri</v>
      </c>
      <c r="C23" s="278"/>
      <c r="D23" s="284"/>
      <c r="E23" s="349"/>
      <c r="F23" s="350"/>
      <c r="G23" s="282"/>
      <c r="H23" s="343"/>
      <c r="I23" s="278"/>
      <c r="J23" s="253" t="str">
        <f aca="true" t="shared" si="71" ref="J23">IF(CELL("type",I23)="L","",IF(I23*($G23+$X23)=0,"",IF($G23&gt;0,+$G23*I23*8.34,$X23*I23*8.34)))</f>
        <v/>
      </c>
      <c r="K23" s="278"/>
      <c r="L23" s="253" t="str">
        <f aca="true" t="shared" si="72" ref="L23">IF(CELL("type",K23)="L","",IF(K23*($G23+$X23)=0,"",IF($G23&gt;0,+$G23*K23*8.34,$X23*K23*8.34)))</f>
        <v/>
      </c>
      <c r="M23" s="278"/>
      <c r="N23" s="253" t="str">
        <f aca="true" t="shared" si="73" ref="N23">IF(CELL("type",M23)="L","",IF(M23*($G23+$X23)=0,"",IF($G23&gt;0,+$G23*M23*8.34,$X23*M23*8.34)))</f>
        <v/>
      </c>
      <c r="O23" s="278"/>
      <c r="P23" s="255" t="str">
        <f aca="true" t="shared" si="74" ref="P23">IF(CELL("type",O23)="L","",IF(O23*($G23+$X23)=0,"",IF($G23&gt;0,+$G23*O23*8.34,$X23*O23*8.34)))</f>
        <v/>
      </c>
      <c r="Q23" s="282"/>
      <c r="R23" s="278"/>
      <c r="S23" s="342" t="str">
        <f t="shared" si="1"/>
        <v/>
      </c>
      <c r="T23" s="343"/>
      <c r="U23" s="344"/>
      <c r="V23" s="283"/>
      <c r="W23" s="352">
        <f t="shared" si="2"/>
        <v>13</v>
      </c>
      <c r="X23" s="285"/>
      <c r="Y23" s="278"/>
      <c r="Z23" s="278"/>
      <c r="AA23" s="270" t="str">
        <f aca="true" t="shared" si="75" ref="AA23">IF(CELL("type",Z23)="L","",IF(Z23*($G23+$X23)=0,"",IF($G23&gt;0,+$G23*Z23*8.34,$X23*Z23*8.34)))</f>
        <v/>
      </c>
      <c r="AB23" s="278"/>
      <c r="AC23" s="289" t="str">
        <f aca="true" t="shared" si="76" ref="AC23">IF(CELL("type",AB23)="L","",IF(AB23*($G23+$X23)=0,"",IF($G23&gt;0,+$G23*AB23*8.34,$X23*AB23*8.34)))</f>
        <v/>
      </c>
      <c r="AD23" s="285"/>
      <c r="AE23" s="278"/>
      <c r="AF23" s="278"/>
      <c r="AG23" s="278" t="str">
        <f ca="1" t="shared" si="9"/>
        <v/>
      </c>
      <c r="AH23" s="278"/>
      <c r="AI23" s="278"/>
      <c r="AJ23" s="262" t="str">
        <f ca="1" t="shared" si="10"/>
        <v/>
      </c>
      <c r="AK23" s="278"/>
      <c r="AL23" s="262" t="str">
        <f ca="1" t="shared" si="10"/>
        <v/>
      </c>
      <c r="AM23" s="283"/>
      <c r="AN23" s="600"/>
      <c r="AO23" s="601"/>
      <c r="AP23" s="601"/>
      <c r="AQ23" s="602"/>
      <c r="AR23" s="44"/>
      <c r="AS23" s="44"/>
      <c r="BB23" s="22"/>
      <c r="BD23" s="22"/>
      <c r="BF23" s="22"/>
      <c r="BJ23" s="22"/>
      <c r="BL23" s="22"/>
      <c r="BN23" s="22"/>
      <c r="BO23" s="22"/>
    </row>
    <row r="24" spans="1:67" ht="10.5" customHeight="1">
      <c r="A24" s="347">
        <v>14</v>
      </c>
      <c r="B24" s="348" t="str">
        <f t="shared" si="0"/>
        <v>Sat</v>
      </c>
      <c r="C24" s="278"/>
      <c r="D24" s="284"/>
      <c r="E24" s="349"/>
      <c r="F24" s="350"/>
      <c r="G24" s="282"/>
      <c r="H24" s="343"/>
      <c r="I24" s="278"/>
      <c r="J24" s="253" t="str">
        <f aca="true" t="shared" si="77" ref="J24">IF(CELL("type",I24)="L","",IF(I24*($G24+$X24)=0,"",IF($G24&gt;0,+$G24*I24*8.34,$X24*I24*8.34)))</f>
        <v/>
      </c>
      <c r="K24" s="278"/>
      <c r="L24" s="253" t="str">
        <f aca="true" t="shared" si="78" ref="L24">IF(CELL("type",K24)="L","",IF(K24*($G24+$X24)=0,"",IF($G24&gt;0,+$G24*K24*8.34,$X24*K24*8.34)))</f>
        <v/>
      </c>
      <c r="M24" s="278"/>
      <c r="N24" s="253" t="str">
        <f aca="true" t="shared" si="79" ref="N24">IF(CELL("type",M24)="L","",IF(M24*($G24+$X24)=0,"",IF($G24&gt;0,+$G24*M24*8.34,$X24*M24*8.34)))</f>
        <v/>
      </c>
      <c r="O24" s="278"/>
      <c r="P24" s="255" t="str">
        <f aca="true" t="shared" si="80" ref="P24">IF(CELL("type",O24)="L","",IF(O24*($G24+$X24)=0,"",IF($G24&gt;0,+$G24*O24*8.34,$X24*O24*8.34)))</f>
        <v/>
      </c>
      <c r="Q24" s="282"/>
      <c r="R24" s="278"/>
      <c r="S24" s="342" t="str">
        <f t="shared" si="1"/>
        <v/>
      </c>
      <c r="T24" s="343"/>
      <c r="U24" s="344"/>
      <c r="V24" s="283"/>
      <c r="W24" s="352">
        <f t="shared" si="2"/>
        <v>14</v>
      </c>
      <c r="X24" s="285"/>
      <c r="Y24" s="278"/>
      <c r="Z24" s="278"/>
      <c r="AA24" s="270" t="str">
        <f aca="true" t="shared" si="81" ref="AA24">IF(CELL("type",Z24)="L","",IF(Z24*($G24+$X24)=0,"",IF($G24&gt;0,+$G24*Z24*8.34,$X24*Z24*8.34)))</f>
        <v/>
      </c>
      <c r="AB24" s="278"/>
      <c r="AC24" s="289" t="str">
        <f aca="true" t="shared" si="82" ref="AC24">IF(CELL("type",AB24)="L","",IF(AB24*($G24+$X24)=0,"",IF($G24&gt;0,+$G24*AB24*8.34,$X24*AB24*8.34)))</f>
        <v/>
      </c>
      <c r="AD24" s="285"/>
      <c r="AE24" s="278"/>
      <c r="AF24" s="278"/>
      <c r="AG24" s="278" t="str">
        <f ca="1" t="shared" si="9"/>
        <v/>
      </c>
      <c r="AH24" s="278"/>
      <c r="AI24" s="278"/>
      <c r="AJ24" s="262" t="str">
        <f ca="1" t="shared" si="10"/>
        <v/>
      </c>
      <c r="AK24" s="278"/>
      <c r="AL24" s="262" t="str">
        <f ca="1" t="shared" si="10"/>
        <v/>
      </c>
      <c r="AM24" s="283"/>
      <c r="AN24" s="600"/>
      <c r="AO24" s="601"/>
      <c r="AP24" s="601"/>
      <c r="AQ24" s="602"/>
      <c r="AR24" s="44"/>
      <c r="AS24" s="44"/>
      <c r="BB24" s="22"/>
      <c r="BD24" s="22"/>
      <c r="BF24" s="22"/>
      <c r="BJ24" s="22"/>
      <c r="BL24" s="22"/>
      <c r="BN24" s="22"/>
      <c r="BO24" s="22"/>
    </row>
    <row r="25" spans="1:67" ht="11.25" customHeight="1">
      <c r="A25" s="353">
        <v>15</v>
      </c>
      <c r="B25" s="348" t="str">
        <f t="shared" si="0"/>
        <v>Sun</v>
      </c>
      <c r="C25" s="287"/>
      <c r="D25" s="288"/>
      <c r="E25" s="349"/>
      <c r="F25" s="354"/>
      <c r="G25" s="282"/>
      <c r="H25" s="343"/>
      <c r="I25" s="278"/>
      <c r="J25" s="253" t="str">
        <f aca="true" t="shared" si="83" ref="J25">IF(CELL("type",I25)="L","",IF(I25*($G25+$X25)=0,"",IF($G25&gt;0,+$G25*I25*8.34,$X25*I25*8.34)))</f>
        <v/>
      </c>
      <c r="K25" s="278"/>
      <c r="L25" s="253" t="str">
        <f aca="true" t="shared" si="84" ref="L25">IF(CELL("type",K25)="L","",IF(K25*($G25+$X25)=0,"",IF($G25&gt;0,+$G25*K25*8.34,$X25*K25*8.34)))</f>
        <v/>
      </c>
      <c r="M25" s="278"/>
      <c r="N25" s="253" t="str">
        <f aca="true" t="shared" si="85" ref="N25">IF(CELL("type",M25)="L","",IF(M25*($G25+$X25)=0,"",IF($G25&gt;0,+$G25*M25*8.34,$X25*M25*8.34)))</f>
        <v/>
      </c>
      <c r="O25" s="278"/>
      <c r="P25" s="255" t="str">
        <f aca="true" t="shared" si="86" ref="P25">IF(CELL("type",O25)="L","",IF(O25*($G25+$X25)=0,"",IF($G25&gt;0,+$G25*O25*8.34,$X25*O25*8.34)))</f>
        <v/>
      </c>
      <c r="Q25" s="282"/>
      <c r="R25" s="278"/>
      <c r="S25" s="342" t="str">
        <f t="shared" si="1"/>
        <v/>
      </c>
      <c r="T25" s="343"/>
      <c r="U25" s="344"/>
      <c r="V25" s="283"/>
      <c r="W25" s="352">
        <f t="shared" si="2"/>
        <v>15</v>
      </c>
      <c r="X25" s="285"/>
      <c r="Y25" s="278"/>
      <c r="Z25" s="278"/>
      <c r="AA25" s="270" t="str">
        <f aca="true" t="shared" si="87" ref="AA25">IF(CELL("type",Z25)="L","",IF(Z25*($G25+$X25)=0,"",IF($G25&gt;0,+$G25*Z25*8.34,$X25*Z25*8.34)))</f>
        <v/>
      </c>
      <c r="AB25" s="278"/>
      <c r="AC25" s="289" t="str">
        <f aca="true" t="shared" si="88" ref="AC25">IF(CELL("type",AB25)="L","",IF(AB25*($G25+$X25)=0,"",IF($G25&gt;0,+$G25*AB25*8.34,$X25*AB25*8.34)))</f>
        <v/>
      </c>
      <c r="AD25" s="285"/>
      <c r="AE25" s="278"/>
      <c r="AF25" s="278"/>
      <c r="AG25" s="278" t="str">
        <f ca="1" t="shared" si="9"/>
        <v/>
      </c>
      <c r="AH25" s="278"/>
      <c r="AI25" s="278"/>
      <c r="AJ25" s="262" t="str">
        <f ca="1" t="shared" si="10"/>
        <v/>
      </c>
      <c r="AK25" s="278"/>
      <c r="AL25" s="262" t="str">
        <f ca="1" t="shared" si="10"/>
        <v/>
      </c>
      <c r="AM25" s="283"/>
      <c r="AN25" s="600"/>
      <c r="AO25" s="601"/>
      <c r="AP25" s="601"/>
      <c r="AQ25" s="602"/>
      <c r="AR25" s="44"/>
      <c r="AS25" s="44"/>
      <c r="BB25" s="22"/>
      <c r="BD25" s="22"/>
      <c r="BF25" s="22"/>
      <c r="BJ25" s="22"/>
      <c r="BL25" s="22"/>
      <c r="BN25" s="22"/>
      <c r="BO25" s="22"/>
    </row>
    <row r="26" spans="1:67" ht="10.5" customHeight="1">
      <c r="A26" s="347">
        <v>16</v>
      </c>
      <c r="B26" s="348" t="str">
        <f t="shared" si="0"/>
        <v>Mon</v>
      </c>
      <c r="C26" s="278"/>
      <c r="D26" s="283"/>
      <c r="E26" s="339"/>
      <c r="F26" s="340"/>
      <c r="G26" s="282"/>
      <c r="H26" s="343"/>
      <c r="I26" s="278"/>
      <c r="J26" s="253" t="str">
        <f aca="true" t="shared" si="89" ref="J26">IF(CELL("type",I26)="L","",IF(I26*($G26+$X26)=0,"",IF($G26&gt;0,+$G26*I26*8.34,$X26*I26*8.34)))</f>
        <v/>
      </c>
      <c r="K26" s="278"/>
      <c r="L26" s="253" t="str">
        <f aca="true" t="shared" si="90" ref="L26">IF(CELL("type",K26)="L","",IF(K26*($G26+$X26)=0,"",IF($G26&gt;0,+$G26*K26*8.34,$X26*K26*8.34)))</f>
        <v/>
      </c>
      <c r="M26" s="278"/>
      <c r="N26" s="253" t="str">
        <f aca="true" t="shared" si="91" ref="N26">IF(CELL("type",M26)="L","",IF(M26*($G26+$X26)=0,"",IF($G26&gt;0,+$G26*M26*8.34,$X26*M26*8.34)))</f>
        <v/>
      </c>
      <c r="O26" s="278"/>
      <c r="P26" s="255" t="str">
        <f aca="true" t="shared" si="92" ref="P26">IF(CELL("type",O26)="L","",IF(O26*($G26+$X26)=0,"",IF($G26&gt;0,+$G26*O26*8.34,$X26*O26*8.34)))</f>
        <v/>
      </c>
      <c r="Q26" s="282"/>
      <c r="R26" s="278"/>
      <c r="S26" s="342" t="str">
        <f t="shared" si="1"/>
        <v/>
      </c>
      <c r="T26" s="343"/>
      <c r="U26" s="344"/>
      <c r="V26" s="283"/>
      <c r="W26" s="352">
        <f t="shared" si="2"/>
        <v>16</v>
      </c>
      <c r="X26" s="285"/>
      <c r="Y26" s="278"/>
      <c r="Z26" s="278"/>
      <c r="AA26" s="270" t="str">
        <f aca="true" t="shared" si="93" ref="AA26">IF(CELL("type",Z26)="L","",IF(Z26*($G26+$X26)=0,"",IF($G26&gt;0,+$G26*Z26*8.34,$X26*Z26*8.34)))</f>
        <v/>
      </c>
      <c r="AB26" s="278"/>
      <c r="AC26" s="289" t="str">
        <f aca="true" t="shared" si="94" ref="AC26">IF(CELL("type",AB26)="L","",IF(AB26*($G26+$X26)=0,"",IF($G26&gt;0,+$G26*AB26*8.34,$X26*AB26*8.34)))</f>
        <v/>
      </c>
      <c r="AD26" s="285"/>
      <c r="AE26" s="278"/>
      <c r="AF26" s="278"/>
      <c r="AG26" s="278" t="str">
        <f ca="1" t="shared" si="9"/>
        <v/>
      </c>
      <c r="AH26" s="278"/>
      <c r="AI26" s="278"/>
      <c r="AJ26" s="262" t="str">
        <f ca="1" t="shared" si="10"/>
        <v/>
      </c>
      <c r="AK26" s="278"/>
      <c r="AL26" s="262" t="str">
        <f ca="1" t="shared" si="10"/>
        <v/>
      </c>
      <c r="AM26" s="283"/>
      <c r="AN26" s="600"/>
      <c r="AO26" s="601"/>
      <c r="AP26" s="601"/>
      <c r="AQ26" s="602"/>
      <c r="AR26" s="44"/>
      <c r="AS26" s="44"/>
      <c r="BB26" s="22"/>
      <c r="BD26" s="22"/>
      <c r="BF26" s="22"/>
      <c r="BJ26" s="22"/>
      <c r="BL26" s="22"/>
      <c r="BN26" s="22"/>
      <c r="BO26" s="22"/>
    </row>
    <row r="27" spans="1:67" ht="10.5" customHeight="1">
      <c r="A27" s="347">
        <v>17</v>
      </c>
      <c r="B27" s="348" t="str">
        <f t="shared" si="0"/>
        <v>Tue</v>
      </c>
      <c r="C27" s="278"/>
      <c r="D27" s="284"/>
      <c r="E27" s="349"/>
      <c r="F27" s="350"/>
      <c r="G27" s="282"/>
      <c r="H27" s="343"/>
      <c r="I27" s="278"/>
      <c r="J27" s="253" t="str">
        <f aca="true" t="shared" si="95" ref="J27">IF(CELL("type",I27)="L","",IF(I27*($G27+$X27)=0,"",IF($G27&gt;0,+$G27*I27*8.34,$X27*I27*8.34)))</f>
        <v/>
      </c>
      <c r="K27" s="278"/>
      <c r="L27" s="253" t="str">
        <f aca="true" t="shared" si="96" ref="L27">IF(CELL("type",K27)="L","",IF(K27*($G27+$X27)=0,"",IF($G27&gt;0,+$G27*K27*8.34,$X27*K27*8.34)))</f>
        <v/>
      </c>
      <c r="M27" s="278"/>
      <c r="N27" s="253" t="str">
        <f aca="true" t="shared" si="97" ref="N27">IF(CELL("type",M27)="L","",IF(M27*($G27+$X27)=0,"",IF($G27&gt;0,+$G27*M27*8.34,$X27*M27*8.34)))</f>
        <v/>
      </c>
      <c r="O27" s="278"/>
      <c r="P27" s="255" t="str">
        <f aca="true" t="shared" si="98" ref="P27">IF(CELL("type",O27)="L","",IF(O27*($G27+$X27)=0,"",IF($G27&gt;0,+$G27*O27*8.34,$X27*O27*8.34)))</f>
        <v/>
      </c>
      <c r="Q27" s="282"/>
      <c r="R27" s="278"/>
      <c r="S27" s="342" t="str">
        <f t="shared" si="1"/>
        <v/>
      </c>
      <c r="T27" s="343"/>
      <c r="U27" s="344"/>
      <c r="V27" s="283"/>
      <c r="W27" s="352">
        <f t="shared" si="2"/>
        <v>17</v>
      </c>
      <c r="X27" s="285"/>
      <c r="Y27" s="278"/>
      <c r="Z27" s="278"/>
      <c r="AA27" s="270" t="str">
        <f aca="true" t="shared" si="99" ref="AA27">IF(CELL("type",Z27)="L","",IF(Z27*($G27+$X27)=0,"",IF($G27&gt;0,+$G27*Z27*8.34,$X27*Z27*8.34)))</f>
        <v/>
      </c>
      <c r="AB27" s="278"/>
      <c r="AC27" s="289" t="str">
        <f aca="true" t="shared" si="100" ref="AC27">IF(CELL("type",AB27)="L","",IF(AB27*($G27+$X27)=0,"",IF($G27&gt;0,+$G27*AB27*8.34,$X27*AB27*8.34)))</f>
        <v/>
      </c>
      <c r="AD27" s="285"/>
      <c r="AE27" s="278"/>
      <c r="AF27" s="278"/>
      <c r="AG27" s="278" t="str">
        <f ca="1" t="shared" si="9"/>
        <v/>
      </c>
      <c r="AH27" s="278"/>
      <c r="AI27" s="278"/>
      <c r="AJ27" s="262" t="str">
        <f ca="1" t="shared" si="10"/>
        <v/>
      </c>
      <c r="AK27" s="278"/>
      <c r="AL27" s="262" t="str">
        <f ca="1" t="shared" si="10"/>
        <v/>
      </c>
      <c r="AM27" s="283"/>
      <c r="AN27" s="600"/>
      <c r="AO27" s="601"/>
      <c r="AP27" s="601"/>
      <c r="AQ27" s="602"/>
      <c r="AR27" s="44"/>
      <c r="AS27" s="44"/>
      <c r="BB27" s="22"/>
      <c r="BD27" s="22"/>
      <c r="BF27" s="22"/>
      <c r="BJ27" s="22"/>
      <c r="BL27" s="22"/>
      <c r="BN27" s="22"/>
      <c r="BO27" s="22"/>
    </row>
    <row r="28" spans="1:67" ht="10.5" customHeight="1">
      <c r="A28" s="347">
        <v>18</v>
      </c>
      <c r="B28" s="348" t="str">
        <f t="shared" si="0"/>
        <v>Wed</v>
      </c>
      <c r="C28" s="278"/>
      <c r="D28" s="284"/>
      <c r="E28" s="349"/>
      <c r="F28" s="350"/>
      <c r="G28" s="282"/>
      <c r="H28" s="343"/>
      <c r="I28" s="278"/>
      <c r="J28" s="253" t="str">
        <f aca="true" t="shared" si="101" ref="J28">IF(CELL("type",I28)="L","",IF(I28*($G28+$X28)=0,"",IF($G28&gt;0,+$G28*I28*8.34,$X28*I28*8.34)))</f>
        <v/>
      </c>
      <c r="K28" s="278"/>
      <c r="L28" s="253" t="str">
        <f aca="true" t="shared" si="102" ref="L28">IF(CELL("type",K28)="L","",IF(K28*($G28+$X28)=0,"",IF($G28&gt;0,+$G28*K28*8.34,$X28*K28*8.34)))</f>
        <v/>
      </c>
      <c r="M28" s="278"/>
      <c r="N28" s="253" t="str">
        <f aca="true" t="shared" si="103" ref="N28">IF(CELL("type",M28)="L","",IF(M28*($G28+$X28)=0,"",IF($G28&gt;0,+$G28*M28*8.34,$X28*M28*8.34)))</f>
        <v/>
      </c>
      <c r="O28" s="278"/>
      <c r="P28" s="255" t="str">
        <f aca="true" t="shared" si="104" ref="P28">IF(CELL("type",O28)="L","",IF(O28*($G28+$X28)=0,"",IF($G28&gt;0,+$G28*O28*8.34,$X28*O28*8.34)))</f>
        <v/>
      </c>
      <c r="Q28" s="282"/>
      <c r="R28" s="278"/>
      <c r="S28" s="342" t="str">
        <f t="shared" si="1"/>
        <v/>
      </c>
      <c r="T28" s="343"/>
      <c r="U28" s="344"/>
      <c r="V28" s="283"/>
      <c r="W28" s="352">
        <f t="shared" si="2"/>
        <v>18</v>
      </c>
      <c r="X28" s="285"/>
      <c r="Y28" s="278"/>
      <c r="Z28" s="278"/>
      <c r="AA28" s="270" t="str">
        <f aca="true" t="shared" si="105" ref="AA28">IF(CELL("type",Z28)="L","",IF(Z28*($G28+$X28)=0,"",IF($G28&gt;0,+$G28*Z28*8.34,$X28*Z28*8.34)))</f>
        <v/>
      </c>
      <c r="AB28" s="278"/>
      <c r="AC28" s="289" t="str">
        <f aca="true" t="shared" si="106" ref="AC28">IF(CELL("type",AB28)="L","",IF(AB28*($G28+$X28)=0,"",IF($G28&gt;0,+$G28*AB28*8.34,$X28*AB28*8.34)))</f>
        <v/>
      </c>
      <c r="AD28" s="285"/>
      <c r="AE28" s="278"/>
      <c r="AF28" s="278"/>
      <c r="AG28" s="278" t="str">
        <f ca="1" t="shared" si="9"/>
        <v/>
      </c>
      <c r="AH28" s="278"/>
      <c r="AI28" s="278"/>
      <c r="AJ28" s="262" t="str">
        <f ca="1" t="shared" si="10"/>
        <v/>
      </c>
      <c r="AK28" s="278"/>
      <c r="AL28" s="262" t="str">
        <f ca="1" t="shared" si="10"/>
        <v/>
      </c>
      <c r="AM28" s="283"/>
      <c r="AN28" s="600"/>
      <c r="AO28" s="601"/>
      <c r="AP28" s="601"/>
      <c r="AQ28" s="602"/>
      <c r="AR28" s="44"/>
      <c r="AS28" s="44"/>
      <c r="BB28" s="22"/>
      <c r="BD28" s="22"/>
      <c r="BF28" s="22"/>
      <c r="BJ28" s="22"/>
      <c r="BL28" s="22"/>
      <c r="BN28" s="22"/>
      <c r="BO28" s="22"/>
    </row>
    <row r="29" spans="1:67" ht="10.5" customHeight="1">
      <c r="A29" s="347">
        <v>19</v>
      </c>
      <c r="B29" s="348" t="str">
        <f t="shared" si="0"/>
        <v>Thu</v>
      </c>
      <c r="C29" s="278"/>
      <c r="D29" s="284"/>
      <c r="E29" s="349"/>
      <c r="F29" s="350"/>
      <c r="G29" s="282"/>
      <c r="H29" s="343"/>
      <c r="I29" s="278"/>
      <c r="J29" s="253" t="str">
        <f aca="true" t="shared" si="107" ref="J29">IF(CELL("type",I29)="L","",IF(I29*($G29+$X29)=0,"",IF($G29&gt;0,+$G29*I29*8.34,$X29*I29*8.34)))</f>
        <v/>
      </c>
      <c r="K29" s="278"/>
      <c r="L29" s="253" t="str">
        <f aca="true" t="shared" si="108" ref="L29">IF(CELL("type",K29)="L","",IF(K29*($G29+$X29)=0,"",IF($G29&gt;0,+$G29*K29*8.34,$X29*K29*8.34)))</f>
        <v/>
      </c>
      <c r="M29" s="278"/>
      <c r="N29" s="253" t="str">
        <f aca="true" t="shared" si="109" ref="N29">IF(CELL("type",M29)="L","",IF(M29*($G29+$X29)=0,"",IF($G29&gt;0,+$G29*M29*8.34,$X29*M29*8.34)))</f>
        <v/>
      </c>
      <c r="O29" s="278"/>
      <c r="P29" s="255" t="str">
        <f aca="true" t="shared" si="110" ref="P29">IF(CELL("type",O29)="L","",IF(O29*($G29+$X29)=0,"",IF($G29&gt;0,+$G29*O29*8.34,$X29*O29*8.34)))</f>
        <v/>
      </c>
      <c r="Q29" s="282"/>
      <c r="R29" s="278"/>
      <c r="S29" s="342" t="str">
        <f t="shared" si="1"/>
        <v/>
      </c>
      <c r="T29" s="343"/>
      <c r="U29" s="344"/>
      <c r="V29" s="283"/>
      <c r="W29" s="352">
        <f t="shared" si="2"/>
        <v>19</v>
      </c>
      <c r="X29" s="285"/>
      <c r="Y29" s="278"/>
      <c r="Z29" s="278"/>
      <c r="AA29" s="270" t="str">
        <f aca="true" t="shared" si="111" ref="AA29">IF(CELL("type",Z29)="L","",IF(Z29*($G29+$X29)=0,"",IF($G29&gt;0,+$G29*Z29*8.34,$X29*Z29*8.34)))</f>
        <v/>
      </c>
      <c r="AB29" s="278"/>
      <c r="AC29" s="289" t="str">
        <f aca="true" t="shared" si="112" ref="AC29">IF(CELL("type",AB29)="L","",IF(AB29*($G29+$X29)=0,"",IF($G29&gt;0,+$G29*AB29*8.34,$X29*AB29*8.34)))</f>
        <v/>
      </c>
      <c r="AD29" s="285"/>
      <c r="AE29" s="278"/>
      <c r="AF29" s="278"/>
      <c r="AG29" s="278" t="str">
        <f ca="1" t="shared" si="9"/>
        <v/>
      </c>
      <c r="AH29" s="278"/>
      <c r="AI29" s="278"/>
      <c r="AJ29" s="262" t="str">
        <f ca="1" t="shared" si="10"/>
        <v/>
      </c>
      <c r="AK29" s="278"/>
      <c r="AL29" s="262" t="str">
        <f ca="1" t="shared" si="10"/>
        <v/>
      </c>
      <c r="AM29" s="283"/>
      <c r="AN29" s="600"/>
      <c r="AO29" s="601"/>
      <c r="AP29" s="601"/>
      <c r="AQ29" s="602"/>
      <c r="AR29" s="44"/>
      <c r="AS29" s="44"/>
      <c r="BB29" s="22"/>
      <c r="BD29" s="22"/>
      <c r="BF29" s="22"/>
      <c r="BJ29" s="22"/>
      <c r="BL29" s="22"/>
      <c r="BN29" s="22"/>
      <c r="BO29" s="22"/>
    </row>
    <row r="30" spans="1:67" ht="10.5" customHeight="1">
      <c r="A30" s="347">
        <v>20</v>
      </c>
      <c r="B30" s="348" t="str">
        <f t="shared" si="0"/>
        <v>Fri</v>
      </c>
      <c r="C30" s="278"/>
      <c r="D30" s="288"/>
      <c r="E30" s="356"/>
      <c r="F30" s="357"/>
      <c r="G30" s="282"/>
      <c r="H30" s="343"/>
      <c r="I30" s="278"/>
      <c r="J30" s="253" t="str">
        <f aca="true" t="shared" si="113" ref="J30">IF(CELL("type",I30)="L","",IF(I30*($G30+$X30)=0,"",IF($G30&gt;0,+$G30*I30*8.34,$X30*I30*8.34)))</f>
        <v/>
      </c>
      <c r="K30" s="278"/>
      <c r="L30" s="253" t="str">
        <f aca="true" t="shared" si="114" ref="L30">IF(CELL("type",K30)="L","",IF(K30*($G30+$X30)=0,"",IF($G30&gt;0,+$G30*K30*8.34,$X30*K30*8.34)))</f>
        <v/>
      </c>
      <c r="M30" s="278"/>
      <c r="N30" s="253" t="str">
        <f aca="true" t="shared" si="115" ref="N30">IF(CELL("type",M30)="L","",IF(M30*($G30+$X30)=0,"",IF($G30&gt;0,+$G30*M30*8.34,$X30*M30*8.34)))</f>
        <v/>
      </c>
      <c r="O30" s="278"/>
      <c r="P30" s="255" t="str">
        <f aca="true" t="shared" si="116" ref="P30">IF(CELL("type",O30)="L","",IF(O30*($G30+$X30)=0,"",IF($G30&gt;0,+$G30*O30*8.34,$X30*O30*8.34)))</f>
        <v/>
      </c>
      <c r="Q30" s="282"/>
      <c r="R30" s="278"/>
      <c r="S30" s="342" t="str">
        <f t="shared" si="1"/>
        <v/>
      </c>
      <c r="T30" s="343"/>
      <c r="U30" s="344"/>
      <c r="V30" s="283"/>
      <c r="W30" s="352">
        <f t="shared" si="2"/>
        <v>20</v>
      </c>
      <c r="X30" s="285"/>
      <c r="Y30" s="278"/>
      <c r="Z30" s="278"/>
      <c r="AA30" s="270" t="str">
        <f aca="true" t="shared" si="117" ref="AA30">IF(CELL("type",Z30)="L","",IF(Z30*($G30+$X30)=0,"",IF($G30&gt;0,+$G30*Z30*8.34,$X30*Z30*8.34)))</f>
        <v/>
      </c>
      <c r="AB30" s="278"/>
      <c r="AC30" s="289" t="str">
        <f aca="true" t="shared" si="118" ref="AC30">IF(CELL("type",AB30)="L","",IF(AB30*($G30+$X30)=0,"",IF($G30&gt;0,+$G30*AB30*8.34,$X30*AB30*8.34)))</f>
        <v/>
      </c>
      <c r="AD30" s="285"/>
      <c r="AE30" s="278"/>
      <c r="AF30" s="278"/>
      <c r="AG30" s="278" t="str">
        <f ca="1" t="shared" si="9"/>
        <v/>
      </c>
      <c r="AH30" s="278"/>
      <c r="AI30" s="278"/>
      <c r="AJ30" s="262" t="str">
        <f ca="1" t="shared" si="10"/>
        <v/>
      </c>
      <c r="AK30" s="278"/>
      <c r="AL30" s="262" t="str">
        <f ca="1" t="shared" si="10"/>
        <v/>
      </c>
      <c r="AM30" s="283"/>
      <c r="AN30" s="600"/>
      <c r="AO30" s="601"/>
      <c r="AP30" s="601"/>
      <c r="AQ30" s="602"/>
      <c r="AR30" s="44"/>
      <c r="AS30" s="44"/>
      <c r="BB30" s="22"/>
      <c r="BD30" s="22"/>
      <c r="BF30" s="22"/>
      <c r="BJ30" s="22"/>
      <c r="BL30" s="22"/>
      <c r="BN30" s="22"/>
      <c r="BO30" s="22"/>
    </row>
    <row r="31" spans="1:67" ht="10.5" customHeight="1">
      <c r="A31" s="347">
        <v>21</v>
      </c>
      <c r="B31" s="348" t="str">
        <f t="shared" si="0"/>
        <v>Sat</v>
      </c>
      <c r="C31" s="266"/>
      <c r="D31" s="283"/>
      <c r="E31" s="349"/>
      <c r="F31" s="354"/>
      <c r="G31" s="282"/>
      <c r="H31" s="343"/>
      <c r="I31" s="278"/>
      <c r="J31" s="253" t="str">
        <f aca="true" t="shared" si="119" ref="J31">IF(CELL("type",I31)="L","",IF(I31*($G31+$X31)=0,"",IF($G31&gt;0,+$G31*I31*8.34,$X31*I31*8.34)))</f>
        <v/>
      </c>
      <c r="K31" s="278"/>
      <c r="L31" s="253" t="str">
        <f aca="true" t="shared" si="120" ref="L31">IF(CELL("type",K31)="L","",IF(K31*($G31+$X31)=0,"",IF($G31&gt;0,+$G31*K31*8.34,$X31*K31*8.34)))</f>
        <v/>
      </c>
      <c r="M31" s="278"/>
      <c r="N31" s="253" t="str">
        <f aca="true" t="shared" si="121" ref="N31">IF(CELL("type",M31)="L","",IF(M31*($G31+$X31)=0,"",IF($G31&gt;0,+$G31*M31*8.34,$X31*M31*8.34)))</f>
        <v/>
      </c>
      <c r="O31" s="278"/>
      <c r="P31" s="255" t="str">
        <f aca="true" t="shared" si="122" ref="P31">IF(CELL("type",O31)="L","",IF(O31*($G31+$X31)=0,"",IF($G31&gt;0,+$G31*O31*8.34,$X31*O31*8.34)))</f>
        <v/>
      </c>
      <c r="Q31" s="282"/>
      <c r="R31" s="278"/>
      <c r="S31" s="342" t="str">
        <f t="shared" si="1"/>
        <v/>
      </c>
      <c r="T31" s="343"/>
      <c r="U31" s="344"/>
      <c r="V31" s="283"/>
      <c r="W31" s="352">
        <f t="shared" si="2"/>
        <v>21</v>
      </c>
      <c r="X31" s="285"/>
      <c r="Y31" s="278"/>
      <c r="Z31" s="278"/>
      <c r="AA31" s="270" t="str">
        <f aca="true" t="shared" si="123" ref="AA31">IF(CELL("type",Z31)="L","",IF(Z31*($G31+$X31)=0,"",IF($G31&gt;0,+$G31*Z31*8.34,$X31*Z31*8.34)))</f>
        <v/>
      </c>
      <c r="AB31" s="278"/>
      <c r="AC31" s="289" t="str">
        <f aca="true" t="shared" si="124" ref="AC31">IF(CELL("type",AB31)="L","",IF(AB31*($G31+$X31)=0,"",IF($G31&gt;0,+$G31*AB31*8.34,$X31*AB31*8.34)))</f>
        <v/>
      </c>
      <c r="AD31" s="285"/>
      <c r="AE31" s="278"/>
      <c r="AF31" s="278"/>
      <c r="AG31" s="278" t="str">
        <f ca="1" t="shared" si="9"/>
        <v/>
      </c>
      <c r="AH31" s="278"/>
      <c r="AI31" s="278"/>
      <c r="AJ31" s="262" t="str">
        <f ca="1" t="shared" si="10"/>
        <v/>
      </c>
      <c r="AK31" s="278"/>
      <c r="AL31" s="262" t="str">
        <f ca="1" t="shared" si="10"/>
        <v/>
      </c>
      <c r="AM31" s="283"/>
      <c r="AN31" s="600"/>
      <c r="AO31" s="601"/>
      <c r="AP31" s="601"/>
      <c r="AQ31" s="602"/>
      <c r="AR31" s="44"/>
      <c r="AS31" s="44"/>
      <c r="BB31" s="22"/>
      <c r="BD31" s="22"/>
      <c r="BF31" s="22"/>
      <c r="BJ31" s="22"/>
      <c r="BL31" s="22"/>
      <c r="BN31" s="22"/>
      <c r="BO31" s="22"/>
    </row>
    <row r="32" spans="1:67" ht="10.5" customHeight="1">
      <c r="A32" s="347">
        <v>22</v>
      </c>
      <c r="B32" s="348" t="str">
        <f t="shared" si="0"/>
        <v>Sun</v>
      </c>
      <c r="C32" s="278"/>
      <c r="D32" s="284"/>
      <c r="E32" s="349"/>
      <c r="F32" s="350"/>
      <c r="G32" s="282"/>
      <c r="H32" s="343"/>
      <c r="I32" s="278"/>
      <c r="J32" s="253" t="str">
        <f aca="true" t="shared" si="125" ref="J32">IF(CELL("type",I32)="L","",IF(I32*($G32+$X32)=0,"",IF($G32&gt;0,+$G32*I32*8.34,$X32*I32*8.34)))</f>
        <v/>
      </c>
      <c r="K32" s="278"/>
      <c r="L32" s="253" t="str">
        <f aca="true" t="shared" si="126" ref="L32">IF(CELL("type",K32)="L","",IF(K32*($G32+$X32)=0,"",IF($G32&gt;0,+$G32*K32*8.34,$X32*K32*8.34)))</f>
        <v/>
      </c>
      <c r="M32" s="278"/>
      <c r="N32" s="253" t="str">
        <f aca="true" t="shared" si="127" ref="N32">IF(CELL("type",M32)="L","",IF(M32*($G32+$X32)=0,"",IF($G32&gt;0,+$G32*M32*8.34,$X32*M32*8.34)))</f>
        <v/>
      </c>
      <c r="O32" s="278"/>
      <c r="P32" s="255" t="str">
        <f aca="true" t="shared" si="128" ref="P32">IF(CELL("type",O32)="L","",IF(O32*($G32+$X32)=0,"",IF($G32&gt;0,+$G32*O32*8.34,$X32*O32*8.34)))</f>
        <v/>
      </c>
      <c r="Q32" s="282"/>
      <c r="R32" s="278"/>
      <c r="S32" s="342" t="str">
        <f t="shared" si="1"/>
        <v/>
      </c>
      <c r="T32" s="343"/>
      <c r="U32" s="344"/>
      <c r="V32" s="283"/>
      <c r="W32" s="352">
        <f t="shared" si="2"/>
        <v>22</v>
      </c>
      <c r="X32" s="285"/>
      <c r="Y32" s="278"/>
      <c r="Z32" s="278"/>
      <c r="AA32" s="270" t="str">
        <f aca="true" t="shared" si="129" ref="AA32">IF(CELL("type",Z32)="L","",IF(Z32*($G32+$X32)=0,"",IF($G32&gt;0,+$G32*Z32*8.34,$X32*Z32*8.34)))</f>
        <v/>
      </c>
      <c r="AB32" s="278"/>
      <c r="AC32" s="289" t="str">
        <f aca="true" t="shared" si="130" ref="AC32">IF(CELL("type",AB32)="L","",IF(AB32*($G32+$X32)=0,"",IF($G32&gt;0,+$G32*AB32*8.34,$X32*AB32*8.34)))</f>
        <v/>
      </c>
      <c r="AD32" s="285"/>
      <c r="AE32" s="278"/>
      <c r="AF32" s="278"/>
      <c r="AG32" s="278" t="str">
        <f ca="1" t="shared" si="9"/>
        <v/>
      </c>
      <c r="AH32" s="278"/>
      <c r="AI32" s="278"/>
      <c r="AJ32" s="262" t="str">
        <f ca="1" t="shared" si="10"/>
        <v/>
      </c>
      <c r="AK32" s="278"/>
      <c r="AL32" s="262" t="str">
        <f ca="1" t="shared" si="10"/>
        <v/>
      </c>
      <c r="AM32" s="283"/>
      <c r="AN32" s="600"/>
      <c r="AO32" s="601"/>
      <c r="AP32" s="601"/>
      <c r="AQ32" s="602"/>
      <c r="AR32" s="44"/>
      <c r="AS32" s="44"/>
      <c r="BB32" s="22"/>
      <c r="BD32" s="22"/>
      <c r="BF32" s="22"/>
      <c r="BJ32" s="22"/>
      <c r="BL32" s="22"/>
      <c r="BN32" s="22"/>
      <c r="BO32" s="22"/>
    </row>
    <row r="33" spans="1:67" ht="10.5" customHeight="1">
      <c r="A33" s="347">
        <v>23</v>
      </c>
      <c r="B33" s="348" t="str">
        <f t="shared" si="0"/>
        <v>Mon</v>
      </c>
      <c r="C33" s="278"/>
      <c r="D33" s="284"/>
      <c r="E33" s="349"/>
      <c r="F33" s="350"/>
      <c r="G33" s="282"/>
      <c r="H33" s="343"/>
      <c r="I33" s="278"/>
      <c r="J33" s="253" t="str">
        <f aca="true" t="shared" si="131" ref="J33">IF(CELL("type",I33)="L","",IF(I33*($G33+$X33)=0,"",IF($G33&gt;0,+$G33*I33*8.34,$X33*I33*8.34)))</f>
        <v/>
      </c>
      <c r="K33" s="278"/>
      <c r="L33" s="253" t="str">
        <f aca="true" t="shared" si="132" ref="L33">IF(CELL("type",K33)="L","",IF(K33*($G33+$X33)=0,"",IF($G33&gt;0,+$G33*K33*8.34,$X33*K33*8.34)))</f>
        <v/>
      </c>
      <c r="M33" s="278"/>
      <c r="N33" s="253" t="str">
        <f aca="true" t="shared" si="133" ref="N33">IF(CELL("type",M33)="L","",IF(M33*($G33+$X33)=0,"",IF($G33&gt;0,+$G33*M33*8.34,$X33*M33*8.34)))</f>
        <v/>
      </c>
      <c r="O33" s="278"/>
      <c r="P33" s="255" t="str">
        <f aca="true" t="shared" si="134" ref="P33">IF(CELL("type",O33)="L","",IF(O33*($G33+$X33)=0,"",IF($G33&gt;0,+$G33*O33*8.34,$X33*O33*8.34)))</f>
        <v/>
      </c>
      <c r="Q33" s="282"/>
      <c r="R33" s="278"/>
      <c r="S33" s="342" t="str">
        <f t="shared" si="1"/>
        <v/>
      </c>
      <c r="T33" s="343"/>
      <c r="U33" s="344"/>
      <c r="V33" s="283"/>
      <c r="W33" s="352">
        <f t="shared" si="2"/>
        <v>23</v>
      </c>
      <c r="X33" s="285"/>
      <c r="Y33" s="278"/>
      <c r="Z33" s="278"/>
      <c r="AA33" s="270" t="str">
        <f aca="true" t="shared" si="135" ref="AA33">IF(CELL("type",Z33)="L","",IF(Z33*($G33+$X33)=0,"",IF($G33&gt;0,+$G33*Z33*8.34,$X33*Z33*8.34)))</f>
        <v/>
      </c>
      <c r="AB33" s="278"/>
      <c r="AC33" s="289" t="str">
        <f aca="true" t="shared" si="136" ref="AC33">IF(CELL("type",AB33)="L","",IF(AB33*($G33+$X33)=0,"",IF($G33&gt;0,+$G33*AB33*8.34,$X33*AB33*8.34)))</f>
        <v/>
      </c>
      <c r="AD33" s="285"/>
      <c r="AE33" s="278"/>
      <c r="AF33" s="278"/>
      <c r="AG33" s="278" t="str">
        <f ca="1" t="shared" si="9"/>
        <v/>
      </c>
      <c r="AH33" s="278"/>
      <c r="AI33" s="278"/>
      <c r="AJ33" s="262" t="str">
        <f ca="1" t="shared" si="10"/>
        <v/>
      </c>
      <c r="AK33" s="278"/>
      <c r="AL33" s="262" t="str">
        <f ca="1" t="shared" si="10"/>
        <v/>
      </c>
      <c r="AM33" s="283"/>
      <c r="AN33" s="600"/>
      <c r="AO33" s="601"/>
      <c r="AP33" s="601"/>
      <c r="AQ33" s="602"/>
      <c r="AR33" s="44"/>
      <c r="AS33" s="44"/>
      <c r="BB33" s="22"/>
      <c r="BD33" s="22"/>
      <c r="BF33" s="22"/>
      <c r="BJ33" s="22"/>
      <c r="BL33" s="22"/>
      <c r="BN33" s="22"/>
      <c r="BO33" s="22"/>
    </row>
    <row r="34" spans="1:67" ht="10.5" customHeight="1">
      <c r="A34" s="347">
        <v>24</v>
      </c>
      <c r="B34" s="348" t="str">
        <f t="shared" si="0"/>
        <v>Tue</v>
      </c>
      <c r="C34" s="278"/>
      <c r="D34" s="284"/>
      <c r="E34" s="349"/>
      <c r="F34" s="350"/>
      <c r="G34" s="282"/>
      <c r="H34" s="343"/>
      <c r="I34" s="278"/>
      <c r="J34" s="253" t="str">
        <f aca="true" t="shared" si="137" ref="J34">IF(CELL("type",I34)="L","",IF(I34*($G34+$X34)=0,"",IF($G34&gt;0,+$G34*I34*8.34,$X34*I34*8.34)))</f>
        <v/>
      </c>
      <c r="K34" s="278"/>
      <c r="L34" s="253" t="str">
        <f aca="true" t="shared" si="138" ref="L34">IF(CELL("type",K34)="L","",IF(K34*($G34+$X34)=0,"",IF($G34&gt;0,+$G34*K34*8.34,$X34*K34*8.34)))</f>
        <v/>
      </c>
      <c r="M34" s="278"/>
      <c r="N34" s="253" t="str">
        <f aca="true" t="shared" si="139" ref="N34">IF(CELL("type",M34)="L","",IF(M34*($G34+$X34)=0,"",IF($G34&gt;0,+$G34*M34*8.34,$X34*M34*8.34)))</f>
        <v/>
      </c>
      <c r="O34" s="278"/>
      <c r="P34" s="255" t="str">
        <f aca="true" t="shared" si="140" ref="P34">IF(CELL("type",O34)="L","",IF(O34*($G34+$X34)=0,"",IF($G34&gt;0,+$G34*O34*8.34,$X34*O34*8.34)))</f>
        <v/>
      </c>
      <c r="Q34" s="282"/>
      <c r="R34" s="278"/>
      <c r="S34" s="342" t="str">
        <f t="shared" si="1"/>
        <v/>
      </c>
      <c r="T34" s="343"/>
      <c r="U34" s="344"/>
      <c r="V34" s="283"/>
      <c r="W34" s="352">
        <f t="shared" si="2"/>
        <v>24</v>
      </c>
      <c r="X34" s="285"/>
      <c r="Y34" s="278"/>
      <c r="Z34" s="278"/>
      <c r="AA34" s="270" t="str">
        <f aca="true" t="shared" si="141" ref="AA34">IF(CELL("type",Z34)="L","",IF(Z34*($G34+$X34)=0,"",IF($G34&gt;0,+$G34*Z34*8.34,$X34*Z34*8.34)))</f>
        <v/>
      </c>
      <c r="AB34" s="278"/>
      <c r="AC34" s="289" t="str">
        <f aca="true" t="shared" si="142" ref="AC34">IF(CELL("type",AB34)="L","",IF(AB34*($G34+$X34)=0,"",IF($G34&gt;0,+$G34*AB34*8.34,$X34*AB34*8.34)))</f>
        <v/>
      </c>
      <c r="AD34" s="285"/>
      <c r="AE34" s="278"/>
      <c r="AF34" s="278"/>
      <c r="AG34" s="278" t="str">
        <f ca="1" t="shared" si="9"/>
        <v/>
      </c>
      <c r="AH34" s="278"/>
      <c r="AI34" s="278"/>
      <c r="AJ34" s="262" t="str">
        <f ca="1" t="shared" si="10"/>
        <v/>
      </c>
      <c r="AK34" s="278"/>
      <c r="AL34" s="262" t="str">
        <f ca="1" t="shared" si="10"/>
        <v/>
      </c>
      <c r="AM34" s="283"/>
      <c r="AN34" s="600"/>
      <c r="AO34" s="601"/>
      <c r="AP34" s="601"/>
      <c r="AQ34" s="602"/>
      <c r="AR34" s="44"/>
      <c r="AS34" s="44"/>
      <c r="BB34" s="22"/>
      <c r="BD34" s="22"/>
      <c r="BF34" s="22"/>
      <c r="BJ34" s="22"/>
      <c r="BL34" s="22"/>
      <c r="BN34" s="22"/>
      <c r="BO34" s="22"/>
    </row>
    <row r="35" spans="1:67" ht="10.5" customHeight="1">
      <c r="A35" s="347">
        <v>25</v>
      </c>
      <c r="B35" s="348" t="str">
        <f t="shared" si="0"/>
        <v>Wed</v>
      </c>
      <c r="C35" s="287"/>
      <c r="D35" s="288"/>
      <c r="E35" s="349"/>
      <c r="F35" s="357"/>
      <c r="G35" s="282"/>
      <c r="H35" s="343"/>
      <c r="I35" s="278"/>
      <c r="J35" s="253" t="str">
        <f aca="true" t="shared" si="143" ref="J35">IF(CELL("type",I35)="L","",IF(I35*($G35+$X35)=0,"",IF($G35&gt;0,+$G35*I35*8.34,$X35*I35*8.34)))</f>
        <v/>
      </c>
      <c r="K35" s="278"/>
      <c r="L35" s="253" t="str">
        <f aca="true" t="shared" si="144" ref="L35">IF(CELL("type",K35)="L","",IF(K35*($G35+$X35)=0,"",IF($G35&gt;0,+$G35*K35*8.34,$X35*K35*8.34)))</f>
        <v/>
      </c>
      <c r="M35" s="278"/>
      <c r="N35" s="253" t="str">
        <f aca="true" t="shared" si="145" ref="N35">IF(CELL("type",M35)="L","",IF(M35*($G35+$X35)=0,"",IF($G35&gt;0,+$G35*M35*8.34,$X35*M35*8.34)))</f>
        <v/>
      </c>
      <c r="O35" s="278"/>
      <c r="P35" s="255" t="str">
        <f aca="true" t="shared" si="146" ref="P35">IF(CELL("type",O35)="L","",IF(O35*($G35+$X35)=0,"",IF($G35&gt;0,+$G35*O35*8.34,$X35*O35*8.34)))</f>
        <v/>
      </c>
      <c r="Q35" s="282"/>
      <c r="R35" s="278"/>
      <c r="S35" s="342" t="str">
        <f t="shared" si="1"/>
        <v/>
      </c>
      <c r="T35" s="343"/>
      <c r="U35" s="344"/>
      <c r="V35" s="283"/>
      <c r="W35" s="352">
        <f t="shared" si="2"/>
        <v>25</v>
      </c>
      <c r="X35" s="285"/>
      <c r="Y35" s="278"/>
      <c r="Z35" s="278"/>
      <c r="AA35" s="270" t="str">
        <f aca="true" t="shared" si="147" ref="AA35">IF(CELL("type",Z35)="L","",IF(Z35*($G35+$X35)=0,"",IF($G35&gt;0,+$G35*Z35*8.34,$X35*Z35*8.34)))</f>
        <v/>
      </c>
      <c r="AB35" s="278"/>
      <c r="AC35" s="289" t="str">
        <f aca="true" t="shared" si="148" ref="AC35">IF(CELL("type",AB35)="L","",IF(AB35*($G35+$X35)=0,"",IF($G35&gt;0,+$G35*AB35*8.34,$X35*AB35*8.34)))</f>
        <v/>
      </c>
      <c r="AD35" s="285"/>
      <c r="AE35" s="278"/>
      <c r="AF35" s="278"/>
      <c r="AG35" s="278" t="str">
        <f ca="1" t="shared" si="9"/>
        <v/>
      </c>
      <c r="AH35" s="278"/>
      <c r="AI35" s="278"/>
      <c r="AJ35" s="262" t="str">
        <f ca="1" t="shared" si="10"/>
        <v/>
      </c>
      <c r="AK35" s="278"/>
      <c r="AL35" s="262" t="str">
        <f ca="1" t="shared" si="10"/>
        <v/>
      </c>
      <c r="AM35" s="283"/>
      <c r="AN35" s="600"/>
      <c r="AO35" s="601"/>
      <c r="AP35" s="601"/>
      <c r="AQ35" s="602"/>
      <c r="AR35" s="44"/>
      <c r="AS35" s="44"/>
      <c r="BB35" s="22"/>
      <c r="BD35" s="22"/>
      <c r="BF35" s="22"/>
      <c r="BJ35" s="22"/>
      <c r="BL35" s="22"/>
      <c r="BN35" s="22"/>
      <c r="BO35" s="22"/>
    </row>
    <row r="36" spans="1:67" ht="10.5" customHeight="1">
      <c r="A36" s="347">
        <v>26</v>
      </c>
      <c r="B36" s="348" t="str">
        <f t="shared" si="0"/>
        <v>Thu</v>
      </c>
      <c r="C36" s="278"/>
      <c r="D36" s="283"/>
      <c r="E36" s="339"/>
      <c r="F36" s="354"/>
      <c r="G36" s="282"/>
      <c r="H36" s="343"/>
      <c r="I36" s="278"/>
      <c r="J36" s="253" t="str">
        <f aca="true" t="shared" si="149" ref="J36">IF(CELL("type",I36)="L","",IF(I36*($G36+$X36)=0,"",IF($G36&gt;0,+$G36*I36*8.34,$X36*I36*8.34)))</f>
        <v/>
      </c>
      <c r="K36" s="278"/>
      <c r="L36" s="253" t="str">
        <f aca="true" t="shared" si="150" ref="L36">IF(CELL("type",K36)="L","",IF(K36*($G36+$X36)=0,"",IF($G36&gt;0,+$G36*K36*8.34,$X36*K36*8.34)))</f>
        <v/>
      </c>
      <c r="M36" s="278"/>
      <c r="N36" s="253" t="str">
        <f aca="true" t="shared" si="151" ref="N36">IF(CELL("type",M36)="L","",IF(M36*($G36+$X36)=0,"",IF($G36&gt;0,+$G36*M36*8.34,$X36*M36*8.34)))</f>
        <v/>
      </c>
      <c r="O36" s="278"/>
      <c r="P36" s="255" t="str">
        <f aca="true" t="shared" si="152" ref="P36">IF(CELL("type",O36)="L","",IF(O36*($G36+$X36)=0,"",IF($G36&gt;0,+$G36*O36*8.34,$X36*O36*8.34)))</f>
        <v/>
      </c>
      <c r="Q36" s="282"/>
      <c r="R36" s="278"/>
      <c r="S36" s="342" t="str">
        <f t="shared" si="1"/>
        <v/>
      </c>
      <c r="T36" s="343"/>
      <c r="U36" s="344"/>
      <c r="V36" s="283"/>
      <c r="W36" s="352">
        <f t="shared" si="2"/>
        <v>26</v>
      </c>
      <c r="X36" s="285"/>
      <c r="Y36" s="278"/>
      <c r="Z36" s="278"/>
      <c r="AA36" s="270" t="str">
        <f aca="true" t="shared" si="153" ref="AA36">IF(CELL("type",Z36)="L","",IF(Z36*($G36+$X36)=0,"",IF($G36&gt;0,+$G36*Z36*8.34,$X36*Z36*8.34)))</f>
        <v/>
      </c>
      <c r="AB36" s="278"/>
      <c r="AC36" s="289" t="str">
        <f aca="true" t="shared" si="154" ref="AC36">IF(CELL("type",AB36)="L","",IF(AB36*($G36+$X36)=0,"",IF($G36&gt;0,+$G36*AB36*8.34,$X36*AB36*8.34)))</f>
        <v/>
      </c>
      <c r="AD36" s="285"/>
      <c r="AE36" s="278"/>
      <c r="AF36" s="278"/>
      <c r="AG36" s="278" t="str">
        <f ca="1" t="shared" si="9"/>
        <v/>
      </c>
      <c r="AH36" s="278"/>
      <c r="AI36" s="278"/>
      <c r="AJ36" s="262" t="str">
        <f ca="1" t="shared" si="10"/>
        <v/>
      </c>
      <c r="AK36" s="278"/>
      <c r="AL36" s="262" t="str">
        <f ca="1" t="shared" si="10"/>
        <v/>
      </c>
      <c r="AM36" s="283"/>
      <c r="AN36" s="600"/>
      <c r="AO36" s="601"/>
      <c r="AP36" s="601"/>
      <c r="AQ36" s="602"/>
      <c r="AR36" s="44"/>
      <c r="AS36" s="44"/>
      <c r="BB36" s="22"/>
      <c r="BD36" s="22"/>
      <c r="BF36" s="22"/>
      <c r="BJ36" s="22"/>
      <c r="BL36" s="22"/>
      <c r="BN36" s="22"/>
      <c r="BO36" s="22"/>
    </row>
    <row r="37" spans="1:67" ht="10.5" customHeight="1">
      <c r="A37" s="347">
        <v>27</v>
      </c>
      <c r="B37" s="348" t="str">
        <f t="shared" si="0"/>
        <v>Fri</v>
      </c>
      <c r="C37" s="278"/>
      <c r="D37" s="284"/>
      <c r="E37" s="349"/>
      <c r="F37" s="350"/>
      <c r="G37" s="282"/>
      <c r="H37" s="343"/>
      <c r="I37" s="278"/>
      <c r="J37" s="253" t="str">
        <f aca="true" t="shared" si="155" ref="J37">IF(CELL("type",I37)="L","",IF(I37*($G37+$X37)=0,"",IF($G37&gt;0,+$G37*I37*8.34,$X37*I37*8.34)))</f>
        <v/>
      </c>
      <c r="K37" s="278"/>
      <c r="L37" s="253" t="str">
        <f aca="true" t="shared" si="156" ref="L37">IF(CELL("type",K37)="L","",IF(K37*($G37+$X37)=0,"",IF($G37&gt;0,+$G37*K37*8.34,$X37*K37*8.34)))</f>
        <v/>
      </c>
      <c r="M37" s="278"/>
      <c r="N37" s="253" t="str">
        <f aca="true" t="shared" si="157" ref="N37">IF(CELL("type",M37)="L","",IF(M37*($G37+$X37)=0,"",IF($G37&gt;0,+$G37*M37*8.34,$X37*M37*8.34)))</f>
        <v/>
      </c>
      <c r="O37" s="278"/>
      <c r="P37" s="255" t="str">
        <f aca="true" t="shared" si="158" ref="P37">IF(CELL("type",O37)="L","",IF(O37*($G37+$X37)=0,"",IF($G37&gt;0,+$G37*O37*8.34,$X37*O37*8.34)))</f>
        <v/>
      </c>
      <c r="Q37" s="282"/>
      <c r="R37" s="278"/>
      <c r="S37" s="342" t="str">
        <f t="shared" si="1"/>
        <v/>
      </c>
      <c r="T37" s="343"/>
      <c r="U37" s="344"/>
      <c r="V37" s="283"/>
      <c r="W37" s="352">
        <f t="shared" si="2"/>
        <v>27</v>
      </c>
      <c r="X37" s="285"/>
      <c r="Y37" s="278"/>
      <c r="Z37" s="278"/>
      <c r="AA37" s="270" t="str">
        <f aca="true" t="shared" si="159" ref="AA37">IF(CELL("type",Z37)="L","",IF(Z37*($G37+$X37)=0,"",IF($G37&gt;0,+$G37*Z37*8.34,$X37*Z37*8.34)))</f>
        <v/>
      </c>
      <c r="AB37" s="278"/>
      <c r="AC37" s="289" t="str">
        <f aca="true" t="shared" si="160" ref="AC37">IF(CELL("type",AB37)="L","",IF(AB37*($G37+$X37)=0,"",IF($G37&gt;0,+$G37*AB37*8.34,$X37*AB37*8.34)))</f>
        <v/>
      </c>
      <c r="AD37" s="285"/>
      <c r="AE37" s="278"/>
      <c r="AF37" s="278"/>
      <c r="AG37" s="278" t="str">
        <f ca="1" t="shared" si="9"/>
        <v/>
      </c>
      <c r="AH37" s="278"/>
      <c r="AI37" s="278"/>
      <c r="AJ37" s="262" t="str">
        <f ca="1" t="shared" si="10"/>
        <v/>
      </c>
      <c r="AK37" s="278"/>
      <c r="AL37" s="262" t="str">
        <f ca="1" t="shared" si="10"/>
        <v/>
      </c>
      <c r="AM37" s="283"/>
      <c r="AN37" s="600"/>
      <c r="AO37" s="601"/>
      <c r="AP37" s="601"/>
      <c r="AQ37" s="602"/>
      <c r="AR37" s="44"/>
      <c r="AS37" s="44"/>
      <c r="BB37" s="22"/>
      <c r="BD37" s="22"/>
      <c r="BF37" s="22"/>
      <c r="BJ37" s="22"/>
      <c r="BL37" s="22"/>
      <c r="BN37" s="22"/>
      <c r="BO37" s="22"/>
    </row>
    <row r="38" spans="1:67" ht="10.5" customHeight="1">
      <c r="A38" s="347">
        <v>28</v>
      </c>
      <c r="B38" s="348" t="str">
        <f t="shared" si="0"/>
        <v>Sat</v>
      </c>
      <c r="C38" s="278"/>
      <c r="D38" s="284"/>
      <c r="E38" s="349"/>
      <c r="F38" s="350"/>
      <c r="G38" s="282"/>
      <c r="H38" s="343"/>
      <c r="I38" s="278"/>
      <c r="J38" s="253" t="str">
        <f aca="true" t="shared" si="161" ref="J38">IF(CELL("type",I38)="L","",IF(I38*($G38+$X38)=0,"",IF($G38&gt;0,+$G38*I38*8.34,$X38*I38*8.34)))</f>
        <v/>
      </c>
      <c r="K38" s="278"/>
      <c r="L38" s="253" t="str">
        <f aca="true" t="shared" si="162" ref="L38">IF(CELL("type",K38)="L","",IF(K38*($G38+$X38)=0,"",IF($G38&gt;0,+$G38*K38*8.34,$X38*K38*8.34)))</f>
        <v/>
      </c>
      <c r="M38" s="278"/>
      <c r="N38" s="253" t="str">
        <f aca="true" t="shared" si="163" ref="N38">IF(CELL("type",M38)="L","",IF(M38*($G38+$X38)=0,"",IF($G38&gt;0,+$G38*M38*8.34,$X38*M38*8.34)))</f>
        <v/>
      </c>
      <c r="O38" s="278"/>
      <c r="P38" s="255" t="str">
        <f aca="true" t="shared" si="164" ref="P38">IF(CELL("type",O38)="L","",IF(O38*($G38+$X38)=0,"",IF($G38&gt;0,+$G38*O38*8.34,$X38*O38*8.34)))</f>
        <v/>
      </c>
      <c r="Q38" s="282"/>
      <c r="R38" s="278"/>
      <c r="S38" s="342" t="str">
        <f t="shared" si="1"/>
        <v/>
      </c>
      <c r="T38" s="343"/>
      <c r="U38" s="344"/>
      <c r="V38" s="283"/>
      <c r="W38" s="352">
        <f t="shared" si="2"/>
        <v>28</v>
      </c>
      <c r="X38" s="285"/>
      <c r="Y38" s="278"/>
      <c r="Z38" s="278"/>
      <c r="AA38" s="270" t="str">
        <f aca="true" t="shared" si="165" ref="AA38">IF(CELL("type",Z38)="L","",IF(Z38*($G38+$X38)=0,"",IF($G38&gt;0,+$G38*Z38*8.34,$X38*Z38*8.34)))</f>
        <v/>
      </c>
      <c r="AB38" s="278"/>
      <c r="AC38" s="289" t="str">
        <f aca="true" t="shared" si="166" ref="AC38">IF(CELL("type",AB38)="L","",IF(AB38*($G38+$X38)=0,"",IF($G38&gt;0,+$G38*AB38*8.34,$X38*AB38*8.34)))</f>
        <v/>
      </c>
      <c r="AD38" s="285"/>
      <c r="AE38" s="278"/>
      <c r="AF38" s="278"/>
      <c r="AG38" s="278" t="str">
        <f ca="1" t="shared" si="9"/>
        <v/>
      </c>
      <c r="AH38" s="278"/>
      <c r="AI38" s="278"/>
      <c r="AJ38" s="262" t="str">
        <f ca="1" t="shared" si="10"/>
        <v/>
      </c>
      <c r="AK38" s="278"/>
      <c r="AL38" s="262" t="str">
        <f ca="1" t="shared" si="10"/>
        <v/>
      </c>
      <c r="AM38" s="283"/>
      <c r="AN38" s="600"/>
      <c r="AO38" s="601"/>
      <c r="AP38" s="601"/>
      <c r="AQ38" s="602"/>
      <c r="AR38" s="44"/>
      <c r="AS38" s="44"/>
      <c r="BB38" s="22"/>
      <c r="BD38" s="22"/>
      <c r="BF38" s="22"/>
      <c r="BJ38" s="22"/>
      <c r="BL38" s="22"/>
      <c r="BN38" s="22"/>
      <c r="BO38" s="22"/>
    </row>
    <row r="39" spans="1:67" ht="10.5" customHeight="1">
      <c r="A39" s="347">
        <v>29</v>
      </c>
      <c r="B39" s="348" t="str">
        <f t="shared" si="0"/>
        <v>Sun</v>
      </c>
      <c r="C39" s="278"/>
      <c r="D39" s="284"/>
      <c r="E39" s="349"/>
      <c r="F39" s="350"/>
      <c r="G39" s="282"/>
      <c r="H39" s="343"/>
      <c r="I39" s="278"/>
      <c r="J39" s="253" t="str">
        <f aca="true" t="shared" si="167" ref="J39">IF(CELL("type",I39)="L","",IF(I39*($G39+$X39)=0,"",IF($G39&gt;0,+$G39*I39*8.34,$X39*I39*8.34)))</f>
        <v/>
      </c>
      <c r="K39" s="278"/>
      <c r="L39" s="253" t="str">
        <f aca="true" t="shared" si="168" ref="L39">IF(CELL("type",K39)="L","",IF(K39*($G39+$X39)=0,"",IF($G39&gt;0,+$G39*K39*8.34,$X39*K39*8.34)))</f>
        <v/>
      </c>
      <c r="M39" s="278"/>
      <c r="N39" s="253" t="str">
        <f aca="true" t="shared" si="169" ref="N39">IF(CELL("type",M39)="L","",IF(M39*($G39+$X39)=0,"",IF($G39&gt;0,+$G39*M39*8.34,$X39*M39*8.34)))</f>
        <v/>
      </c>
      <c r="O39" s="278"/>
      <c r="P39" s="255" t="str">
        <f aca="true" t="shared" si="170" ref="P39">IF(CELL("type",O39)="L","",IF(O39*($G39+$X39)=0,"",IF($G39&gt;0,+$G39*O39*8.34,$X39*O39*8.34)))</f>
        <v/>
      </c>
      <c r="Q39" s="282"/>
      <c r="R39" s="278"/>
      <c r="S39" s="342" t="str">
        <f t="shared" si="1"/>
        <v/>
      </c>
      <c r="T39" s="343"/>
      <c r="U39" s="344"/>
      <c r="V39" s="283"/>
      <c r="W39" s="352">
        <f t="shared" si="2"/>
        <v>29</v>
      </c>
      <c r="X39" s="285"/>
      <c r="Y39" s="278"/>
      <c r="Z39" s="278"/>
      <c r="AA39" s="270" t="str">
        <f aca="true" t="shared" si="171" ref="AA39">IF(CELL("type",Z39)="L","",IF(Z39*($G39+$X39)=0,"",IF($G39&gt;0,+$G39*Z39*8.34,$X39*Z39*8.34)))</f>
        <v/>
      </c>
      <c r="AB39" s="278"/>
      <c r="AC39" s="289" t="str">
        <f aca="true" t="shared" si="172" ref="AC39">IF(CELL("type",AB39)="L","",IF(AB39*($G39+$X39)=0,"",IF($G39&gt;0,+$G39*AB39*8.34,$X39*AB39*8.34)))</f>
        <v/>
      </c>
      <c r="AD39" s="285"/>
      <c r="AE39" s="278"/>
      <c r="AF39" s="278"/>
      <c r="AG39" s="278" t="str">
        <f ca="1" t="shared" si="9"/>
        <v/>
      </c>
      <c r="AH39" s="278"/>
      <c r="AI39" s="278"/>
      <c r="AJ39" s="262" t="str">
        <f ca="1" t="shared" si="10"/>
        <v/>
      </c>
      <c r="AK39" s="278"/>
      <c r="AL39" s="262" t="str">
        <f ca="1" t="shared" si="10"/>
        <v/>
      </c>
      <c r="AM39" s="283"/>
      <c r="AN39" s="600"/>
      <c r="AO39" s="601"/>
      <c r="AP39" s="601"/>
      <c r="AQ39" s="602"/>
      <c r="AR39" s="3"/>
      <c r="BB39" s="22"/>
      <c r="BD39" s="22"/>
      <c r="BF39" s="22"/>
      <c r="BJ39" s="22"/>
      <c r="BL39" s="22"/>
      <c r="BN39" s="22"/>
      <c r="BO39" s="22"/>
    </row>
    <row r="40" spans="1:67" ht="10.5" customHeight="1">
      <c r="A40" s="347">
        <v>30</v>
      </c>
      <c r="B40" s="348" t="str">
        <f t="shared" si="0"/>
        <v>Mon</v>
      </c>
      <c r="C40" s="278"/>
      <c r="D40" s="284"/>
      <c r="E40" s="349"/>
      <c r="F40" s="350"/>
      <c r="G40" s="282"/>
      <c r="H40" s="343"/>
      <c r="I40" s="278"/>
      <c r="J40" s="253" t="str">
        <f aca="true" t="shared" si="173" ref="J40">IF(CELL("type",I40)="L","",IF(I40*($G40+$X40)=0,"",IF($G40&gt;0,+$G40*I40*8.34,$X40*I40*8.34)))</f>
        <v/>
      </c>
      <c r="K40" s="278"/>
      <c r="L40" s="253" t="str">
        <f aca="true" t="shared" si="174" ref="L40">IF(CELL("type",K40)="L","",IF(K40*($G40+$X40)=0,"",IF($G40&gt;0,+$G40*K40*8.34,$X40*K40*8.34)))</f>
        <v/>
      </c>
      <c r="M40" s="278"/>
      <c r="N40" s="253" t="str">
        <f aca="true" t="shared" si="175" ref="N40">IF(CELL("type",M40)="L","",IF(M40*($G40+$X40)=0,"",IF($G40&gt;0,+$G40*M40*8.34,$X40*M40*8.34)))</f>
        <v/>
      </c>
      <c r="O40" s="278"/>
      <c r="P40" s="255" t="str">
        <f aca="true" t="shared" si="176" ref="P40">IF(CELL("type",O40)="L","",IF(O40*($G40+$X40)=0,"",IF($G40&gt;0,+$G40*O40*8.34,$X40*O40*8.34)))</f>
        <v/>
      </c>
      <c r="Q40" s="282"/>
      <c r="R40" s="278"/>
      <c r="S40" s="342" t="str">
        <f t="shared" si="1"/>
        <v/>
      </c>
      <c r="T40" s="343"/>
      <c r="U40" s="344"/>
      <c r="V40" s="283"/>
      <c r="W40" s="352">
        <f t="shared" si="2"/>
        <v>30</v>
      </c>
      <c r="X40" s="285"/>
      <c r="Y40" s="278"/>
      <c r="Z40" s="278"/>
      <c r="AA40" s="270" t="str">
        <f aca="true" t="shared" si="177" ref="AA40">IF(CELL("type",Z40)="L","",IF(Z40*($G40+$X40)=0,"",IF($G40&gt;0,+$G40*Z40*8.34,$X40*Z40*8.34)))</f>
        <v/>
      </c>
      <c r="AB40" s="278"/>
      <c r="AC40" s="289" t="str">
        <f aca="true" t="shared" si="178" ref="AC40">IF(CELL("type",AB40)="L","",IF(AB40*($G40+$X40)=0,"",IF($G40&gt;0,+$G40*AB40*8.34,$X40*AB40*8.34)))</f>
        <v/>
      </c>
      <c r="AD40" s="285"/>
      <c r="AE40" s="278"/>
      <c r="AF40" s="278"/>
      <c r="AG40" s="278" t="str">
        <f ca="1" t="shared" si="9"/>
        <v/>
      </c>
      <c r="AH40" s="278"/>
      <c r="AI40" s="278"/>
      <c r="AJ40" s="262" t="str">
        <f ca="1" t="shared" si="10"/>
        <v/>
      </c>
      <c r="AK40" s="278"/>
      <c r="AL40" s="262" t="str">
        <f ca="1" t="shared" si="10"/>
        <v/>
      </c>
      <c r="AM40" s="283"/>
      <c r="AN40" s="600"/>
      <c r="AO40" s="601"/>
      <c r="AP40" s="601"/>
      <c r="AQ40" s="602"/>
      <c r="AR40" s="3"/>
      <c r="BB40" s="22"/>
      <c r="BD40" s="22"/>
      <c r="BF40" s="22"/>
      <c r="BJ40" s="22"/>
      <c r="BL40" s="22"/>
      <c r="BN40" s="22"/>
      <c r="BO40" s="22"/>
    </row>
    <row r="41" spans="1:67" ht="10.5" customHeight="1" thickBot="1">
      <c r="A41" s="347">
        <v>31</v>
      </c>
      <c r="B41" s="348" t="str">
        <f t="shared" si="0"/>
        <v>Tue</v>
      </c>
      <c r="C41" s="287"/>
      <c r="D41" s="288"/>
      <c r="E41" s="358"/>
      <c r="F41" s="359"/>
      <c r="G41" s="282"/>
      <c r="H41" s="343"/>
      <c r="I41" s="278"/>
      <c r="J41" s="270" t="str">
        <f aca="true" t="shared" si="179" ref="J41">IF(CELL("type",I41)="L","",IF(I41*($G41+$X41)=0,"",IF($G41&gt;0,+$G41*I41*8.34,$X41*I41*8.34)))</f>
        <v/>
      </c>
      <c r="K41" s="278"/>
      <c r="L41" s="270" t="str">
        <f aca="true" t="shared" si="180" ref="L41">IF(CELL("type",K41)="L","",IF(K41*($G41+$X41)=0,"",IF($G41&gt;0,+$G41*K41*8.34,$X41*K41*8.34)))</f>
        <v/>
      </c>
      <c r="M41" s="278"/>
      <c r="N41" s="270" t="str">
        <f aca="true" t="shared" si="181" ref="N41">IF(CELL("type",M41)="L","",IF(M41*($G41+$X41)=0,"",IF($G41&gt;0,+$G41*M41*8.34,$X41*M41*8.34)))</f>
        <v/>
      </c>
      <c r="O41" s="278"/>
      <c r="P41" s="289" t="str">
        <f aca="true" t="shared" si="182" ref="P41">IF(CELL("type",O41)="L","",IF(O41*($G41+$X41)=0,"",IF($G41&gt;0,+$G41*O41*8.34,$X41*O41*8.34)))</f>
        <v/>
      </c>
      <c r="Q41" s="282"/>
      <c r="R41" s="278"/>
      <c r="S41" s="342" t="str">
        <f t="shared" si="1"/>
        <v/>
      </c>
      <c r="T41" s="343"/>
      <c r="U41" s="344"/>
      <c r="V41" s="283"/>
      <c r="W41" s="351">
        <f t="shared" si="2"/>
        <v>31</v>
      </c>
      <c r="X41" s="285"/>
      <c r="Y41" s="278"/>
      <c r="Z41" s="278"/>
      <c r="AA41" s="270" t="str">
        <f aca="true" t="shared" si="183" ref="AA41">IF(CELL("type",Z41)="L","",IF(Z41*($G41+$X41)=0,"",IF($G41&gt;0,+$G41*Z41*8.34,$X41*Z41*8.34)))</f>
        <v/>
      </c>
      <c r="AB41" s="278"/>
      <c r="AC41" s="289" t="str">
        <f aca="true" t="shared" si="184" ref="AC41">IF(CELL("type",AB41)="L","",IF(AB41*($G41+$X41)=0,"",IF($G41&gt;0,+$G41*AB41*8.34,$X41*AB41*8.34)))</f>
        <v/>
      </c>
      <c r="AD41" s="291"/>
      <c r="AE41" s="278"/>
      <c r="AF41" s="285"/>
      <c r="AG41" s="278" t="str">
        <f ca="1" t="shared" si="9"/>
        <v/>
      </c>
      <c r="AH41" s="278"/>
      <c r="AI41" s="278"/>
      <c r="AJ41" s="262" t="str">
        <f ca="1" t="shared" si="10"/>
        <v/>
      </c>
      <c r="AK41" s="278"/>
      <c r="AL41" s="262" t="str">
        <f ca="1" t="shared" si="10"/>
        <v/>
      </c>
      <c r="AM41" s="283"/>
      <c r="AN41" s="600"/>
      <c r="AO41" s="601"/>
      <c r="AP41" s="601"/>
      <c r="AQ41" s="602"/>
      <c r="AR41" s="3"/>
      <c r="BB41" s="22"/>
      <c r="BD41" s="22"/>
      <c r="BF41" s="22"/>
      <c r="BJ41" s="22"/>
      <c r="BL41" s="22"/>
      <c r="BN41" s="22"/>
      <c r="BO41" s="22"/>
    </row>
    <row r="42" spans="1:67" ht="10.5" customHeight="1" thickBot="1" thickTop="1">
      <c r="A42" s="360" t="s">
        <v>15</v>
      </c>
      <c r="B42" s="361"/>
      <c r="C42" s="362"/>
      <c r="D42" s="362"/>
      <c r="E42" s="363"/>
      <c r="F42" s="364"/>
      <c r="G42" s="292" t="str">
        <f>IF(SUM(G11:G41)&gt;0,AVERAGE(G11:G41)," ")</f>
        <v xml:space="preserve"> </v>
      </c>
      <c r="H42" s="365"/>
      <c r="I42" s="366" t="str">
        <f aca="true" t="shared" si="185" ref="I42:P42">IF(SUM(I11:I41)&gt;0,AVERAGE(I11:I41)," ")</f>
        <v xml:space="preserve"> </v>
      </c>
      <c r="J42" s="253" t="str">
        <f ca="1" t="shared" si="185"/>
        <v xml:space="preserve"> </v>
      </c>
      <c r="K42" s="366" t="str">
        <f t="shared" si="185"/>
        <v xml:space="preserve"> </v>
      </c>
      <c r="L42" s="253" t="str">
        <f ca="1" t="shared" si="185"/>
        <v xml:space="preserve"> </v>
      </c>
      <c r="M42" s="253" t="str">
        <f t="shared" si="185"/>
        <v xml:space="preserve"> </v>
      </c>
      <c r="N42" s="262" t="str">
        <f ca="1" t="shared" si="185"/>
        <v xml:space="preserve"> </v>
      </c>
      <c r="O42" s="262" t="str">
        <f t="shared" si="185"/>
        <v xml:space="preserve"> </v>
      </c>
      <c r="P42" s="255" t="str">
        <f ca="1" t="shared" si="185"/>
        <v xml:space="preserve"> </v>
      </c>
      <c r="Q42" s="367" t="str">
        <f>IF(SUM(Q11:Q41)&gt;0,AVERAGE(Q11:Q41)," ")</f>
        <v xml:space="preserve"> </v>
      </c>
      <c r="R42" s="366" t="str">
        <f aca="true" t="shared" si="186" ref="R42:AC42">IF(SUM(R11:R41)&gt;0,AVERAGE(R11:R41)," ")</f>
        <v xml:space="preserve"> </v>
      </c>
      <c r="S42" s="366" t="str">
        <f t="shared" si="186"/>
        <v xml:space="preserve"> </v>
      </c>
      <c r="T42" s="368" t="str">
        <f t="shared" si="186"/>
        <v xml:space="preserve"> </v>
      </c>
      <c r="U42" s="366" t="str">
        <f t="shared" si="186"/>
        <v xml:space="preserve"> </v>
      </c>
      <c r="V42" s="255" t="str">
        <f t="shared" si="186"/>
        <v xml:space="preserve"> </v>
      </c>
      <c r="W42" s="352" t="s">
        <v>30</v>
      </c>
      <c r="X42" s="464" t="str">
        <f t="shared" si="186"/>
        <v xml:space="preserve"> </v>
      </c>
      <c r="Y42" s="471" t="str">
        <f t="shared" si="186"/>
        <v xml:space="preserve"> </v>
      </c>
      <c r="Z42" s="453" t="str">
        <f t="shared" si="186"/>
        <v xml:space="preserve"> </v>
      </c>
      <c r="AA42" s="450" t="str">
        <f ca="1" t="shared" si="186"/>
        <v xml:space="preserve"> </v>
      </c>
      <c r="AB42" s="449" t="str">
        <f t="shared" si="186"/>
        <v xml:space="preserve"> </v>
      </c>
      <c r="AC42" s="464" t="str">
        <f ca="1" t="shared" si="186"/>
        <v xml:space="preserve"> </v>
      </c>
      <c r="AD42" s="469" t="str">
        <f>IF(SUM(AD11:AD41)&gt;0,AVERAGE(AD11:AD41)," ")</f>
        <v xml:space="preserve"> </v>
      </c>
      <c r="AE42" s="438" t="str">
        <f>IF(SUM(AE11:AE41)&gt;0,AVERAGE(AE11:AE41)," ")</f>
        <v xml:space="preserve"> </v>
      </c>
      <c r="AF42" s="439" t="str">
        <f>IF(SUM(AF11:AF41)&gt;0,AVERAGE(AF11:AF41)," ")</f>
        <v xml:space="preserve"> </v>
      </c>
      <c r="AG42" s="296"/>
      <c r="AH42" s="442" t="str">
        <f ca="1">IF(SUM(AG11:AG41)&gt;0,GEOMEAN(AG11:AG41),"")</f>
        <v/>
      </c>
      <c r="AI42" s="450" t="str">
        <f>IF(SUM(AI11:AI41)&gt;0,AVERAGE(AI11:AI41)," ")</f>
        <v xml:space="preserve"> </v>
      </c>
      <c r="AJ42" s="451" t="str">
        <f ca="1">IF(SUM(AJ11:AJ41)&gt;0,AVERAGE(AJ11:AJ41)," ")</f>
        <v xml:space="preserve"> </v>
      </c>
      <c r="AK42" s="270" t="str">
        <f>IF(SUM(AK11:AK41)&gt;0,AVERAGE(AK11:AK41)," ")</f>
        <v xml:space="preserve"> </v>
      </c>
      <c r="AL42" s="297" t="str">
        <f ca="1">IF(SUM(AL11:AL41)&gt;0,AVERAGE(AL11:AL41)," ")</f>
        <v xml:space="preserve"> </v>
      </c>
      <c r="AM42" s="289" t="str">
        <f>IF(SUM(AM11:AM41)&gt;0,AVERAGE(AM11:AM41)," ")</f>
        <v xml:space="preserve"> </v>
      </c>
      <c r="AN42" s="600"/>
      <c r="AO42" s="601"/>
      <c r="AP42" s="601"/>
      <c r="AQ42" s="602"/>
      <c r="AR42" s="41"/>
      <c r="AS42" s="41"/>
      <c r="AT42" s="41"/>
      <c r="AU42" s="41"/>
      <c r="AV42" s="41"/>
      <c r="BB42" s="22"/>
      <c r="BD42" s="22"/>
      <c r="BF42" s="22"/>
      <c r="BH42" s="22"/>
      <c r="BJ42" s="22"/>
      <c r="BL42" s="22"/>
      <c r="BN42" s="22"/>
      <c r="BO42" s="22"/>
    </row>
    <row r="43" spans="1:67" ht="10.5" customHeight="1" thickBot="1" thickTop="1">
      <c r="A43" s="369" t="s">
        <v>16</v>
      </c>
      <c r="B43" s="370"/>
      <c r="C43" s="371"/>
      <c r="D43" s="371" t="str">
        <f>IF(SUM(D11:D41)&gt;0,MAX(D11:D41)," ")</f>
        <v xml:space="preserve"> </v>
      </c>
      <c r="E43" s="372"/>
      <c r="F43" s="373"/>
      <c r="G43" s="298" t="str">
        <f aca="true" t="shared" si="187" ref="G43:AI43">IF(SUM(G11:G41)&gt;0,MAX(G11:G41)," ")</f>
        <v xml:space="preserve"> </v>
      </c>
      <c r="H43" s="374" t="str">
        <f t="shared" si="187"/>
        <v xml:space="preserve"> </v>
      </c>
      <c r="I43" s="270" t="str">
        <f t="shared" si="187"/>
        <v xml:space="preserve"> </v>
      </c>
      <c r="J43" s="299" t="str">
        <f ca="1" t="shared" si="187"/>
        <v xml:space="preserve"> </v>
      </c>
      <c r="K43" s="270" t="str">
        <f t="shared" si="187"/>
        <v xml:space="preserve"> </v>
      </c>
      <c r="L43" s="299" t="str">
        <f ca="1" t="shared" si="187"/>
        <v xml:space="preserve"> </v>
      </c>
      <c r="M43" s="270" t="str">
        <f t="shared" si="187"/>
        <v xml:space="preserve"> </v>
      </c>
      <c r="N43" s="297" t="str">
        <f ca="1" t="shared" si="187"/>
        <v xml:space="preserve"> </v>
      </c>
      <c r="O43" s="297" t="str">
        <f t="shared" si="187"/>
        <v xml:space="preserve"> </v>
      </c>
      <c r="P43" s="289" t="str">
        <f ca="1">IF(SUM(P11:P41)&gt;0,MAX(P11:P41)," ")</f>
        <v xml:space="preserve"> </v>
      </c>
      <c r="Q43" s="295" t="str">
        <f t="shared" si="187"/>
        <v xml:space="preserve"> </v>
      </c>
      <c r="R43" s="270" t="str">
        <f t="shared" si="187"/>
        <v xml:space="preserve"> </v>
      </c>
      <c r="S43" s="342" t="str">
        <f t="shared" si="187"/>
        <v xml:space="preserve"> </v>
      </c>
      <c r="T43" s="270" t="str">
        <f t="shared" si="187"/>
        <v xml:space="preserve"> </v>
      </c>
      <c r="U43" s="342" t="str">
        <f>IF(SUM(U11:U41)&gt;0,MAX(U11:U41)," ")</f>
        <v xml:space="preserve"> </v>
      </c>
      <c r="V43" s="289" t="str">
        <f t="shared" si="187"/>
        <v xml:space="preserve"> </v>
      </c>
      <c r="W43" s="351" t="s">
        <v>31</v>
      </c>
      <c r="X43" s="458" t="str">
        <f t="shared" si="187"/>
        <v xml:space="preserve"> </v>
      </c>
      <c r="Y43" s="462" t="str">
        <f t="shared" si="187"/>
        <v xml:space="preserve"> </v>
      </c>
      <c r="Z43" s="449" t="str">
        <f t="shared" si="187"/>
        <v xml:space="preserve"> </v>
      </c>
      <c r="AA43" s="449" t="str">
        <f ca="1" t="shared" si="187"/>
        <v xml:space="preserve"> </v>
      </c>
      <c r="AB43" s="450" t="str">
        <f t="shared" si="187"/>
        <v xml:space="preserve"> </v>
      </c>
      <c r="AC43" s="449" t="str">
        <f ca="1" t="shared" si="187"/>
        <v xml:space="preserve"> </v>
      </c>
      <c r="AD43" s="468" t="str">
        <f t="shared" si="187"/>
        <v xml:space="preserve"> </v>
      </c>
      <c r="AE43" s="440" t="str">
        <f t="shared" si="187"/>
        <v xml:space="preserve"> </v>
      </c>
      <c r="AF43" s="438" t="str">
        <f>IF(SUM(AF11:AF41)&gt;0,MAX(AF11:AF41)," ")</f>
        <v xml:space="preserve"> </v>
      </c>
      <c r="AG43" s="296" t="str">
        <f ca="1">IF(AH42&lt;&gt;"",MAX(AG11:AG41),"")</f>
        <v/>
      </c>
      <c r="AH43" s="448" t="str">
        <f ca="1">IF(AG43=63200,"TNTC",AG43)</f>
        <v/>
      </c>
      <c r="AI43" s="449" t="str">
        <f t="shared" si="187"/>
        <v xml:space="preserve"> </v>
      </c>
      <c r="AJ43" s="452" t="str">
        <f ca="1">IF(SUM(AJ11:AJ41)&gt;0,MAX(AJ11:AJ41)," ")</f>
        <v xml:space="preserve"> </v>
      </c>
      <c r="AK43" s="270" t="str">
        <f>IF(SUM(AK11:AK41)&gt;0,MAX(AK11:AK41)," ")</f>
        <v xml:space="preserve"> </v>
      </c>
      <c r="AL43" s="270" t="str">
        <f ca="1">IF(SUM(AL11:AL41)&gt;0,MAX(AL11:AL41)," ")</f>
        <v xml:space="preserve"> </v>
      </c>
      <c r="AM43" s="289" t="str">
        <f>IF(SUM(AM11:AM41)&gt;0,MAX(AM11:AM41)," ")</f>
        <v xml:space="preserve"> </v>
      </c>
      <c r="AN43" s="600"/>
      <c r="AO43" s="601"/>
      <c r="AP43" s="601"/>
      <c r="AQ43" s="602"/>
      <c r="BB43" s="22"/>
      <c r="BD43" s="22"/>
      <c r="BF43" s="22"/>
      <c r="BH43" s="22"/>
      <c r="BJ43" s="22"/>
      <c r="BL43" s="22"/>
      <c r="BN43" s="22"/>
      <c r="BO43" s="22"/>
    </row>
    <row r="44" spans="1:67" ht="10.5" customHeight="1" thickBot="1" thickTop="1">
      <c r="A44" s="369" t="s">
        <v>17</v>
      </c>
      <c r="B44" s="370"/>
      <c r="C44" s="371"/>
      <c r="D44" s="375"/>
      <c r="E44" s="376"/>
      <c r="F44" s="377"/>
      <c r="G44" s="300" t="str">
        <f aca="true" t="shared" si="188" ref="G44:AJ44">IF(SUM(G11:G41)&gt;0,MIN(G11:G41),"")</f>
        <v/>
      </c>
      <c r="H44" s="378" t="str">
        <f t="shared" si="188"/>
        <v/>
      </c>
      <c r="I44" s="299" t="str">
        <f t="shared" si="188"/>
        <v/>
      </c>
      <c r="J44" s="299" t="str">
        <f ca="1" t="shared" si="188"/>
        <v/>
      </c>
      <c r="K44" s="299" t="str">
        <f t="shared" si="188"/>
        <v/>
      </c>
      <c r="L44" s="299" t="str">
        <f ca="1" t="shared" si="188"/>
        <v/>
      </c>
      <c r="M44" s="299" t="str">
        <f t="shared" si="188"/>
        <v/>
      </c>
      <c r="N44" s="301" t="str">
        <f ca="1" t="shared" si="188"/>
        <v/>
      </c>
      <c r="O44" s="301" t="str">
        <f t="shared" si="188"/>
        <v/>
      </c>
      <c r="P44" s="302" t="str">
        <f ca="1">IF(SUM(P11:P41)&gt;0,MIN(P11:P41),"")</f>
        <v/>
      </c>
      <c r="Q44" s="303" t="str">
        <f t="shared" si="188"/>
        <v/>
      </c>
      <c r="R44" s="299" t="str">
        <f t="shared" si="188"/>
        <v/>
      </c>
      <c r="S44" s="379" t="str">
        <f t="shared" si="188"/>
        <v/>
      </c>
      <c r="T44" s="299" t="str">
        <f t="shared" si="188"/>
        <v/>
      </c>
      <c r="U44" s="379" t="str">
        <f>IF(SUM(U11:U41)&gt;0,MIN(U11:U41),"")</f>
        <v/>
      </c>
      <c r="V44" s="302" t="str">
        <f t="shared" si="188"/>
        <v/>
      </c>
      <c r="W44" s="351" t="s">
        <v>32</v>
      </c>
      <c r="X44" s="305" t="str">
        <f t="shared" si="188"/>
        <v/>
      </c>
      <c r="Y44" s="297" t="str">
        <f t="shared" si="188"/>
        <v/>
      </c>
      <c r="Z44" s="465" t="str">
        <f t="shared" si="188"/>
        <v/>
      </c>
      <c r="AA44" s="466" t="str">
        <f ca="1" t="shared" si="188"/>
        <v/>
      </c>
      <c r="AB44" s="466" t="str">
        <f t="shared" si="188"/>
        <v/>
      </c>
      <c r="AC44" s="467" t="str">
        <f ca="1" t="shared" si="188"/>
        <v/>
      </c>
      <c r="AD44" s="447" t="str">
        <f t="shared" si="188"/>
        <v/>
      </c>
      <c r="AE44" s="460" t="str">
        <f t="shared" si="188"/>
        <v/>
      </c>
      <c r="AF44" s="441" t="str">
        <f>IF(SUM(AF11:AF41)&gt;0,MIN(AF11:AF41),"")</f>
        <v/>
      </c>
      <c r="AG44" s="270"/>
      <c r="AH44" s="443" t="str">
        <f>IF(SUM(AH11:AH41)&gt;0,MIN(AH11:AH41),"")</f>
        <v/>
      </c>
      <c r="AI44" s="466" t="str">
        <f t="shared" si="188"/>
        <v/>
      </c>
      <c r="AJ44" s="466" t="str">
        <f ca="1" t="shared" si="188"/>
        <v/>
      </c>
      <c r="AK44" s="270" t="str">
        <f>IF(SUM(AK11:AK41)&gt;0,MIN(AK11:AK41),"")</f>
        <v/>
      </c>
      <c r="AL44" s="270" t="str">
        <f ca="1">IF(SUM(AL11:AL41)&gt;0,MIN(AL11:AL41),"")</f>
        <v/>
      </c>
      <c r="AM44" s="289" t="str">
        <f>IF(SUM(AM11:AM41)&gt;0,MIN(AM11:AM41),"")</f>
        <v/>
      </c>
      <c r="AN44" s="600"/>
      <c r="AO44" s="601"/>
      <c r="AP44" s="601"/>
      <c r="AQ44" s="602"/>
      <c r="BB44" s="22"/>
      <c r="BD44" s="22"/>
      <c r="BF44" s="22"/>
      <c r="BH44" s="22"/>
      <c r="BJ44" s="22"/>
      <c r="BL44" s="22"/>
      <c r="BM44" s="22"/>
      <c r="BO44" s="22"/>
    </row>
    <row r="45" spans="1:43" ht="10.5" customHeight="1" thickBot="1" thickTop="1">
      <c r="A45" s="305"/>
      <c r="B45" s="307"/>
      <c r="C45" s="307"/>
      <c r="D45" s="307"/>
      <c r="E45" s="381"/>
      <c r="F45" s="382"/>
      <c r="G45" s="305"/>
      <c r="H45" s="306"/>
      <c r="I45" s="307"/>
      <c r="J45" s="307"/>
      <c r="K45" s="307"/>
      <c r="L45" s="307"/>
      <c r="M45" s="307"/>
      <c r="N45" s="307"/>
      <c r="O45" s="307"/>
      <c r="P45" s="308"/>
      <c r="Q45" s="307"/>
      <c r="R45" s="307"/>
      <c r="S45" s="309"/>
      <c r="T45" s="307"/>
      <c r="U45" s="309"/>
      <c r="V45" s="308"/>
      <c r="W45" s="783" t="s">
        <v>89</v>
      </c>
      <c r="X45" s="672"/>
      <c r="Y45" s="672"/>
      <c r="Z45" s="754"/>
      <c r="AA45" s="310"/>
      <c r="AB45" s="311"/>
      <c r="AC45" s="307"/>
      <c r="AD45" s="305"/>
      <c r="AE45" s="307"/>
      <c r="AF45" s="312"/>
      <c r="AG45" s="313"/>
      <c r="AH45" s="442" t="str">
        <f ca="1">'E.coli Standalone Calculation'!Q38</f>
        <v/>
      </c>
      <c r="AI45" s="314"/>
      <c r="AJ45" s="307"/>
      <c r="AK45" s="307"/>
      <c r="AL45" s="307"/>
      <c r="AM45" s="308"/>
      <c r="AN45" s="600"/>
      <c r="AO45" s="601"/>
      <c r="AP45" s="601"/>
      <c r="AQ45" s="602"/>
    </row>
    <row r="46" spans="1:43" ht="10.5" customHeight="1" thickBot="1" thickTop="1">
      <c r="A46" s="315"/>
      <c r="B46" s="317"/>
      <c r="C46" s="317"/>
      <c r="D46" s="317"/>
      <c r="E46" s="383"/>
      <c r="F46" s="384"/>
      <c r="G46" s="315"/>
      <c r="H46" s="316"/>
      <c r="I46" s="317"/>
      <c r="J46" s="317"/>
      <c r="K46" s="317"/>
      <c r="L46" s="317"/>
      <c r="M46" s="317"/>
      <c r="N46" s="317"/>
      <c r="O46" s="317"/>
      <c r="P46" s="318"/>
      <c r="Q46" s="317"/>
      <c r="R46" s="317"/>
      <c r="S46" s="319"/>
      <c r="T46" s="317"/>
      <c r="U46" s="319"/>
      <c r="V46" s="318"/>
      <c r="W46" s="671" t="s">
        <v>103</v>
      </c>
      <c r="X46" s="672"/>
      <c r="Y46" s="672"/>
      <c r="Z46" s="754"/>
      <c r="AA46" s="320"/>
      <c r="AB46" s="321"/>
      <c r="AC46" s="317"/>
      <c r="AD46" s="315"/>
      <c r="AE46" s="317"/>
      <c r="AF46" s="322"/>
      <c r="AG46" s="313"/>
      <c r="AH46" s="444" t="str">
        <f ca="1">'E.coli Standalone Calculation'!Q41</f>
        <v/>
      </c>
      <c r="AI46" s="323"/>
      <c r="AJ46" s="317"/>
      <c r="AK46" s="317"/>
      <c r="AL46" s="317"/>
      <c r="AM46" s="318"/>
      <c r="AN46" s="600"/>
      <c r="AO46" s="601"/>
      <c r="AP46" s="601"/>
      <c r="AQ46" s="602"/>
    </row>
    <row r="47" spans="1:52" ht="14.4" customHeight="1" thickBot="1">
      <c r="A47" s="385" t="s">
        <v>88</v>
      </c>
      <c r="B47" s="386"/>
      <c r="C47" s="387">
        <f>COUNT(C11:C41)</f>
        <v>0</v>
      </c>
      <c r="D47" s="387">
        <f>COUNT(D11:D41)</f>
        <v>0</v>
      </c>
      <c r="E47" s="388">
        <f>COUNTA(E11:E41)</f>
        <v>0</v>
      </c>
      <c r="F47" s="389">
        <f>COUNTA(F11:F41)</f>
        <v>0</v>
      </c>
      <c r="G47" s="324">
        <f aca="true" t="shared" si="189" ref="G47:O47">COUNT(G11:G41)</f>
        <v>0</v>
      </c>
      <c r="H47" s="325">
        <f t="shared" si="189"/>
        <v>0</v>
      </c>
      <c r="I47" s="326">
        <f t="shared" si="189"/>
        <v>0</v>
      </c>
      <c r="J47" s="326">
        <f ca="1" t="shared" si="189"/>
        <v>0</v>
      </c>
      <c r="K47" s="327">
        <f t="shared" si="189"/>
        <v>0</v>
      </c>
      <c r="L47" s="325">
        <f ca="1" t="shared" si="189"/>
        <v>0</v>
      </c>
      <c r="M47" s="326">
        <f t="shared" si="189"/>
        <v>0</v>
      </c>
      <c r="N47" s="326">
        <f ca="1" t="shared" si="189"/>
        <v>0</v>
      </c>
      <c r="O47" s="328">
        <f t="shared" si="189"/>
        <v>0</v>
      </c>
      <c r="P47" s="329">
        <f ca="1">COUNT(P11:P41)</f>
        <v>0</v>
      </c>
      <c r="Q47" s="328">
        <f aca="true" t="shared" si="190" ref="Q47:V47">COUNT(Q11:Q41)</f>
        <v>0</v>
      </c>
      <c r="R47" s="330">
        <f t="shared" si="190"/>
        <v>0</v>
      </c>
      <c r="S47" s="331">
        <f t="shared" si="190"/>
        <v>0</v>
      </c>
      <c r="T47" s="330">
        <f t="shared" si="190"/>
        <v>0</v>
      </c>
      <c r="U47" s="330">
        <f t="shared" si="190"/>
        <v>0</v>
      </c>
      <c r="V47" s="329">
        <f t="shared" si="190"/>
        <v>0</v>
      </c>
      <c r="W47" s="396" t="s">
        <v>27</v>
      </c>
      <c r="X47" s="332">
        <f>COUNT(X11:X41)</f>
        <v>0</v>
      </c>
      <c r="Y47" s="333">
        <f>COUNT(Y11:Y41)</f>
        <v>0</v>
      </c>
      <c r="Z47" s="333">
        <f>COUNT(Z11:Z41)</f>
        <v>0</v>
      </c>
      <c r="AA47" s="333">
        <f aca="true" t="shared" si="191" ref="AA47:AB47">COUNT(AA11:AA41)</f>
        <v>0</v>
      </c>
      <c r="AB47" s="333">
        <f t="shared" si="191"/>
        <v>0</v>
      </c>
      <c r="AC47" s="333">
        <f ca="1">COUNT(AC11:AC41)</f>
        <v>0</v>
      </c>
      <c r="AD47" s="300">
        <f>COUNT(AD11:AD41)</f>
        <v>0</v>
      </c>
      <c r="AE47" s="325">
        <f>COUNT(AE11:AE41)</f>
        <v>0</v>
      </c>
      <c r="AF47" s="326">
        <f>COUNT(AF11:AF41)</f>
        <v>0</v>
      </c>
      <c r="AG47" s="326">
        <f aca="true" t="shared" si="192" ref="AG47:AM47">COUNT(AG11:AG41)</f>
        <v>0</v>
      </c>
      <c r="AH47" s="445">
        <f ca="1">COUNT(AG11:AG41)</f>
        <v>0</v>
      </c>
      <c r="AI47" s="299">
        <f t="shared" si="192"/>
        <v>0</v>
      </c>
      <c r="AJ47" s="299">
        <f ca="1" t="shared" si="192"/>
        <v>0</v>
      </c>
      <c r="AK47" s="326">
        <f t="shared" si="192"/>
        <v>0</v>
      </c>
      <c r="AL47" s="326">
        <f ca="1" t="shared" si="192"/>
        <v>0</v>
      </c>
      <c r="AM47" s="334">
        <f t="shared" si="192"/>
        <v>0</v>
      </c>
      <c r="AN47" s="603"/>
      <c r="AO47" s="604"/>
      <c r="AP47" s="604"/>
      <c r="AQ47" s="605"/>
      <c r="AZ47" s="6"/>
    </row>
    <row r="48" spans="1:112" ht="15" customHeight="1">
      <c r="A48" s="730" t="s">
        <v>154</v>
      </c>
      <c r="B48" s="731"/>
      <c r="C48" s="731"/>
      <c r="D48" s="731"/>
      <c r="E48" s="732"/>
      <c r="F48" s="733" t="s">
        <v>53</v>
      </c>
      <c r="G48" s="734"/>
      <c r="H48" s="734"/>
      <c r="I48" s="734"/>
      <c r="J48" s="734"/>
      <c r="K48" s="735"/>
      <c r="L48" s="28" t="s">
        <v>56</v>
      </c>
      <c r="M48" s="24"/>
      <c r="N48" s="24"/>
      <c r="O48" s="24"/>
      <c r="P48" s="24"/>
      <c r="Q48" s="49"/>
      <c r="R48" s="48" t="s">
        <v>54</v>
      </c>
      <c r="S48" s="24"/>
      <c r="T48" s="24"/>
      <c r="U48" s="24"/>
      <c r="V48" s="231"/>
      <c r="W48" s="26"/>
      <c r="X48" s="512" t="s">
        <v>19</v>
      </c>
      <c r="Y48" s="513"/>
      <c r="Z48" s="513"/>
      <c r="AA48" s="513"/>
      <c r="AB48" s="513"/>
      <c r="AC48" s="513"/>
      <c r="AD48" s="513"/>
      <c r="AE48" s="513"/>
      <c r="AF48" s="513"/>
      <c r="AG48" s="513"/>
      <c r="AH48" s="513"/>
      <c r="AI48" s="513"/>
      <c r="AJ48" s="514"/>
      <c r="AK48" s="32"/>
      <c r="AL48" s="32"/>
      <c r="AM48" s="32"/>
      <c r="CZ48" s="6"/>
      <c r="DH48" s="1"/>
    </row>
    <row r="49" spans="1:39" ht="10.5" customHeight="1">
      <c r="A49" s="652"/>
      <c r="B49" s="653"/>
      <c r="C49" s="653"/>
      <c r="D49" s="653"/>
      <c r="E49" s="654"/>
      <c r="F49" s="736"/>
      <c r="G49" s="737"/>
      <c r="H49" s="737"/>
      <c r="I49" s="737"/>
      <c r="J49" s="737"/>
      <c r="K49" s="738"/>
      <c r="L49" s="578"/>
      <c r="M49" s="579"/>
      <c r="N49" s="579"/>
      <c r="O49" s="579"/>
      <c r="P49" s="579"/>
      <c r="Q49" s="580"/>
      <c r="R49" s="584"/>
      <c r="S49" s="585"/>
      <c r="T49" s="585"/>
      <c r="U49" s="585"/>
      <c r="V49" s="586"/>
      <c r="W49" s="230"/>
      <c r="X49" s="688"/>
      <c r="Y49" s="689"/>
      <c r="Z49" s="689"/>
      <c r="AA49" s="690"/>
      <c r="AB49" s="563" t="s">
        <v>21</v>
      </c>
      <c r="AC49" s="564"/>
      <c r="AD49" s="515" t="s">
        <v>22</v>
      </c>
      <c r="AE49" s="516"/>
      <c r="AF49" s="691" t="s">
        <v>23</v>
      </c>
      <c r="AG49" s="692"/>
      <c r="AH49" s="693"/>
      <c r="AI49" s="515" t="s">
        <v>24</v>
      </c>
      <c r="AJ49" s="606"/>
      <c r="AK49" s="32"/>
      <c r="AL49" s="32"/>
      <c r="AM49" s="32"/>
    </row>
    <row r="50" spans="1:39" ht="14.25" customHeight="1" thickBot="1">
      <c r="A50" s="652"/>
      <c r="B50" s="653"/>
      <c r="C50" s="653"/>
      <c r="D50" s="653"/>
      <c r="E50" s="654"/>
      <c r="F50" s="736"/>
      <c r="G50" s="737"/>
      <c r="H50" s="737"/>
      <c r="I50" s="737"/>
      <c r="J50" s="737"/>
      <c r="K50" s="738"/>
      <c r="L50" s="578"/>
      <c r="M50" s="579"/>
      <c r="N50" s="579"/>
      <c r="O50" s="579"/>
      <c r="P50" s="579"/>
      <c r="Q50" s="580"/>
      <c r="R50" s="584"/>
      <c r="S50" s="585"/>
      <c r="T50" s="585"/>
      <c r="U50" s="585"/>
      <c r="V50" s="586"/>
      <c r="W50" s="230"/>
      <c r="X50" s="668" t="s">
        <v>20</v>
      </c>
      <c r="Y50" s="669"/>
      <c r="Z50" s="669"/>
      <c r="AA50" s="670"/>
      <c r="AB50" s="561" t="str">
        <f>IF(I42=" "," NA",(+I42-Z42)/I42*100)</f>
        <v xml:space="preserve"> NA</v>
      </c>
      <c r="AC50" s="562" t="e">
        <f>IF(#REF!=" "," NA",(+#REF!-I85)/#REF!*100)</f>
        <v>#REF!</v>
      </c>
      <c r="AD50" s="561" t="str">
        <f>IF(K42=" "," NA",(+K42-AB42)/K42*100)</f>
        <v xml:space="preserve"> NA</v>
      </c>
      <c r="AE50" s="562" t="e">
        <f>IF(#REF!=" "," NA",(+#REF!-L85)/#REF!*100)</f>
        <v>#REF!</v>
      </c>
      <c r="AF50" s="677" t="str">
        <f>IF(M42=" "," NA",(+M42-AI42)/M42*100)</f>
        <v xml:space="preserve"> NA</v>
      </c>
      <c r="AG50" s="746" t="e">
        <f>IF(#REF!=" "," NA",(+#REF!-V85)/#REF!*100)</f>
        <v>#REF!</v>
      </c>
      <c r="AH50" s="747" t="e">
        <f>IF(#REF!=" "," NA",(+#REF!-W85)/#REF!*100)</f>
        <v>#REF!</v>
      </c>
      <c r="AI50" s="677" t="str">
        <f>IF(O42=" "," NA",(+O42-AK42)/O42*100)</f>
        <v xml:space="preserve"> NA</v>
      </c>
      <c r="AJ50" s="678" t="e">
        <f>IF(C85=" "," NA",(+C85-Z85)/C85*100)</f>
        <v>#DIV/0!</v>
      </c>
      <c r="AK50" s="32"/>
      <c r="AL50" s="32"/>
      <c r="AM50" s="32"/>
    </row>
    <row r="51" spans="1:39" ht="14.25" customHeight="1" thickBot="1">
      <c r="A51" s="652"/>
      <c r="B51" s="653"/>
      <c r="C51" s="653"/>
      <c r="D51" s="653"/>
      <c r="E51" s="654"/>
      <c r="F51" s="736"/>
      <c r="G51" s="737"/>
      <c r="H51" s="737"/>
      <c r="I51" s="737"/>
      <c r="J51" s="737"/>
      <c r="K51" s="738"/>
      <c r="L51" s="581"/>
      <c r="M51" s="582"/>
      <c r="N51" s="582"/>
      <c r="O51" s="582"/>
      <c r="P51" s="582"/>
      <c r="Q51" s="583"/>
      <c r="R51" s="587"/>
      <c r="S51" s="588"/>
      <c r="T51" s="588"/>
      <c r="U51" s="588"/>
      <c r="V51" s="589"/>
      <c r="W51" s="23"/>
      <c r="X51" s="32"/>
      <c r="Y51" s="32"/>
      <c r="Z51" s="32"/>
      <c r="AA51" s="32"/>
      <c r="AB51" s="32"/>
      <c r="AC51" s="32"/>
      <c r="AD51" s="32"/>
      <c r="AE51" s="32"/>
      <c r="AF51" s="32"/>
      <c r="AG51" s="32"/>
      <c r="AH51" s="32"/>
      <c r="AI51" s="32"/>
      <c r="AJ51" s="32"/>
      <c r="AK51" s="32"/>
      <c r="AL51" s="32"/>
      <c r="AM51" s="32"/>
    </row>
    <row r="52" spans="1:39" ht="14.25" customHeight="1">
      <c r="A52" s="652"/>
      <c r="B52" s="653"/>
      <c r="C52" s="653"/>
      <c r="D52" s="653"/>
      <c r="E52" s="654"/>
      <c r="F52" s="736"/>
      <c r="G52" s="737"/>
      <c r="H52" s="737"/>
      <c r="I52" s="737"/>
      <c r="J52" s="737"/>
      <c r="K52" s="738"/>
      <c r="L52" s="28" t="s">
        <v>55</v>
      </c>
      <c r="M52" s="29"/>
      <c r="N52" s="24"/>
      <c r="O52" s="24"/>
      <c r="P52" s="24"/>
      <c r="Q52" s="43"/>
      <c r="R52" s="48" t="s">
        <v>54</v>
      </c>
      <c r="S52" s="24"/>
      <c r="T52" s="24"/>
      <c r="U52" s="24"/>
      <c r="V52" s="231"/>
      <c r="W52" s="23"/>
      <c r="X52" s="721" t="s">
        <v>170</v>
      </c>
      <c r="Y52" s="722"/>
      <c r="Z52" s="722"/>
      <c r="AA52" s="722"/>
      <c r="AB52" s="722"/>
      <c r="AC52" s="722"/>
      <c r="AD52" s="722"/>
      <c r="AE52" s="722"/>
      <c r="AF52" s="722"/>
      <c r="AG52" s="722"/>
      <c r="AH52" s="722"/>
      <c r="AI52" s="722"/>
      <c r="AJ52" s="723"/>
      <c r="AK52" s="32"/>
      <c r="AL52" s="32"/>
      <c r="AM52" s="32"/>
    </row>
    <row r="53" spans="1:39" ht="14.25" customHeight="1">
      <c r="A53" s="652"/>
      <c r="B53" s="653"/>
      <c r="C53" s="653"/>
      <c r="D53" s="653"/>
      <c r="E53" s="654"/>
      <c r="F53" s="736"/>
      <c r="G53" s="737"/>
      <c r="H53" s="737"/>
      <c r="I53" s="737"/>
      <c r="J53" s="737"/>
      <c r="K53" s="738"/>
      <c r="L53" s="30" t="s">
        <v>57</v>
      </c>
      <c r="M53" s="25"/>
      <c r="N53" s="25"/>
      <c r="O53" s="25"/>
      <c r="P53" s="25"/>
      <c r="Q53" s="27"/>
      <c r="R53" s="584"/>
      <c r="S53" s="585"/>
      <c r="T53" s="585"/>
      <c r="U53" s="585"/>
      <c r="V53" s="586"/>
      <c r="W53" s="229"/>
      <c r="X53" s="724"/>
      <c r="Y53" s="725"/>
      <c r="Z53" s="725"/>
      <c r="AA53" s="725"/>
      <c r="AB53" s="725"/>
      <c r="AC53" s="725"/>
      <c r="AD53" s="725"/>
      <c r="AE53" s="725"/>
      <c r="AF53" s="725"/>
      <c r="AG53" s="725"/>
      <c r="AH53" s="725"/>
      <c r="AI53" s="725"/>
      <c r="AJ53" s="726"/>
      <c r="AK53" s="32"/>
      <c r="AL53" s="32"/>
      <c r="AM53" s="32"/>
    </row>
    <row r="54" spans="1:39" ht="14.25" customHeight="1">
      <c r="A54" s="652"/>
      <c r="B54" s="653"/>
      <c r="C54" s="653"/>
      <c r="D54" s="653"/>
      <c r="E54" s="654"/>
      <c r="F54" s="736"/>
      <c r="G54" s="737"/>
      <c r="H54" s="737"/>
      <c r="I54" s="737"/>
      <c r="J54" s="737"/>
      <c r="K54" s="738"/>
      <c r="L54" s="578"/>
      <c r="M54" s="579"/>
      <c r="N54" s="579"/>
      <c r="O54" s="579"/>
      <c r="P54" s="579"/>
      <c r="Q54" s="580"/>
      <c r="R54" s="584"/>
      <c r="S54" s="585"/>
      <c r="T54" s="585"/>
      <c r="U54" s="585"/>
      <c r="V54" s="586"/>
      <c r="W54" s="229"/>
      <c r="X54" s="724"/>
      <c r="Y54" s="725"/>
      <c r="Z54" s="725"/>
      <c r="AA54" s="725"/>
      <c r="AB54" s="725"/>
      <c r="AC54" s="725"/>
      <c r="AD54" s="725"/>
      <c r="AE54" s="725"/>
      <c r="AF54" s="725"/>
      <c r="AG54" s="725"/>
      <c r="AH54" s="725"/>
      <c r="AI54" s="725"/>
      <c r="AJ54" s="726"/>
      <c r="AK54" s="32"/>
      <c r="AL54" s="32"/>
      <c r="AM54" s="32"/>
    </row>
    <row r="55" spans="1:68" ht="14.25" customHeight="1" thickBot="1">
      <c r="A55" s="655"/>
      <c r="B55" s="656"/>
      <c r="C55" s="656"/>
      <c r="D55" s="656"/>
      <c r="E55" s="657"/>
      <c r="F55" s="739"/>
      <c r="G55" s="740"/>
      <c r="H55" s="740"/>
      <c r="I55" s="740"/>
      <c r="J55" s="740"/>
      <c r="K55" s="741"/>
      <c r="L55" s="581"/>
      <c r="M55" s="582"/>
      <c r="N55" s="582"/>
      <c r="O55" s="582"/>
      <c r="P55" s="582"/>
      <c r="Q55" s="583"/>
      <c r="R55" s="587"/>
      <c r="S55" s="588"/>
      <c r="T55" s="588"/>
      <c r="U55" s="588"/>
      <c r="V55" s="589"/>
      <c r="W55" s="23"/>
      <c r="X55" s="727"/>
      <c r="Y55" s="728"/>
      <c r="Z55" s="728"/>
      <c r="AA55" s="728"/>
      <c r="AB55" s="728"/>
      <c r="AC55" s="728"/>
      <c r="AD55" s="728"/>
      <c r="AE55" s="728"/>
      <c r="AF55" s="728"/>
      <c r="AG55" s="728"/>
      <c r="AH55" s="728"/>
      <c r="AI55" s="728"/>
      <c r="AJ55" s="729"/>
      <c r="AK55" s="32"/>
      <c r="AL55" s="32"/>
      <c r="AM55" s="32"/>
      <c r="AN55" s="35"/>
      <c r="AO55" s="35"/>
      <c r="AP55" s="35"/>
      <c r="AQ55" s="35"/>
      <c r="AR55" s="35"/>
      <c r="AS55" s="35"/>
      <c r="AT55" s="35"/>
      <c r="AU55" s="35"/>
      <c r="AV55" s="35"/>
      <c r="AW55" s="35"/>
      <c r="AX55" s="35"/>
      <c r="AY55" s="35"/>
      <c r="AZ55" s="559"/>
      <c r="BA55" s="559"/>
      <c r="BB55" s="559"/>
      <c r="BC55" s="559"/>
      <c r="BD55" s="559"/>
      <c r="BE55" s="559"/>
      <c r="BF55" s="559"/>
      <c r="BG55" s="559"/>
      <c r="BH55" s="559"/>
      <c r="BI55" s="559"/>
      <c r="BJ55" s="559"/>
      <c r="BK55" s="559"/>
      <c r="BL55" s="559"/>
      <c r="BM55" s="559"/>
      <c r="BN55" s="559"/>
      <c r="BO55" s="559"/>
      <c r="BP55" s="559"/>
    </row>
    <row r="56" spans="1:68" ht="15" customHeight="1">
      <c r="A56" s="560" t="s">
        <v>148</v>
      </c>
      <c r="B56" s="560"/>
      <c r="C56" s="560"/>
      <c r="D56" s="560"/>
      <c r="E56" s="560"/>
      <c r="F56" s="560"/>
      <c r="G56" s="560"/>
      <c r="H56" s="560"/>
      <c r="I56" s="560"/>
      <c r="J56" s="560"/>
      <c r="K56" s="560"/>
      <c r="L56" s="560"/>
      <c r="M56" s="560"/>
      <c r="N56" s="560"/>
      <c r="O56" s="560"/>
      <c r="P56" s="560"/>
      <c r="Q56" s="568"/>
      <c r="R56" s="568"/>
      <c r="S56" s="568"/>
      <c r="T56" s="568"/>
      <c r="U56" s="568"/>
      <c r="V56" s="568"/>
      <c r="W56" s="568"/>
      <c r="X56" s="568"/>
      <c r="Y56" s="568"/>
      <c r="Z56" s="568"/>
      <c r="AA56" s="568"/>
      <c r="AB56" s="568"/>
      <c r="AC56" s="568"/>
      <c r="AD56" s="568" t="s">
        <v>149</v>
      </c>
      <c r="AE56" s="568"/>
      <c r="AF56" s="568"/>
      <c r="AG56" s="568"/>
      <c r="AH56" s="568"/>
      <c r="AI56" s="568"/>
      <c r="AJ56" s="568"/>
      <c r="AK56" s="568"/>
      <c r="AL56" s="568"/>
      <c r="AM56" s="568"/>
      <c r="AN56" s="559"/>
      <c r="AO56" s="559"/>
      <c r="AP56" s="559"/>
      <c r="AQ56" s="559"/>
      <c r="AR56" s="559"/>
      <c r="AS56" s="559"/>
      <c r="AT56" s="559"/>
      <c r="AU56" s="559"/>
      <c r="AV56" s="559"/>
      <c r="AW56" s="559"/>
      <c r="AX56" s="559"/>
      <c r="AY56" s="559"/>
      <c r="AZ56" s="559"/>
      <c r="BA56" s="559"/>
      <c r="BB56" s="559"/>
      <c r="BC56" s="559"/>
      <c r="BD56" s="559"/>
      <c r="BE56" s="559"/>
      <c r="BF56" s="559"/>
      <c r="BG56" s="559"/>
      <c r="BH56" s="559"/>
      <c r="BI56" s="559"/>
      <c r="BJ56" s="559"/>
      <c r="BK56" s="559"/>
      <c r="BL56" s="559"/>
      <c r="BM56" s="559"/>
      <c r="BN56" s="559"/>
      <c r="BO56" s="559"/>
      <c r="BP56" s="559"/>
    </row>
    <row r="59" ht="16.5" customHeight="1"/>
    <row r="66" ht="13.5" customHeight="1"/>
    <row r="67" ht="13.5" customHeight="1"/>
    <row r="68" ht="72" customHeight="1"/>
    <row r="69" ht="15" customHeight="1"/>
    <row r="70" ht="12.75">
      <c r="E70" s="23"/>
    </row>
    <row r="109" ht="13.5" customHeight="1"/>
    <row r="110" ht="12.75" customHeight="1"/>
  </sheetData>
  <sheetProtection algorithmName="SHA-512" hashValue="SKHDwewnmPtGIe2WP97mBwpu1UxyiRkHQkNzURucHnOqw46fCcJhZh5VmzJ99Cg2goJBKDlkpTC34Mgk6RzQ+w==" saltValue="A5sx6l7bQOT986jgegCgPw==" spinCount="100000" sheet="1" selectLockedCells="1"/>
  <mergeCells count="102">
    <mergeCell ref="AN8:AQ8"/>
    <mergeCell ref="AJ4:AM5"/>
    <mergeCell ref="AJ6:AM7"/>
    <mergeCell ref="AI5:AI7"/>
    <mergeCell ref="AF5:AH7"/>
    <mergeCell ref="AN9:AQ47"/>
    <mergeCell ref="AJ9:AJ10"/>
    <mergeCell ref="AK9:AK10"/>
    <mergeCell ref="AL9:AL10"/>
    <mergeCell ref="AM9:AM10"/>
    <mergeCell ref="X8:AM8"/>
    <mergeCell ref="AF9:AF10"/>
    <mergeCell ref="AH9:AH10"/>
    <mergeCell ref="AI9:AI10"/>
    <mergeCell ref="AB9:AB10"/>
    <mergeCell ref="Z9:Z10"/>
    <mergeCell ref="AA9:AA10"/>
    <mergeCell ref="C4:H4"/>
    <mergeCell ref="P1:V1"/>
    <mergeCell ref="J3:K3"/>
    <mergeCell ref="W6:Y6"/>
    <mergeCell ref="Z6:AB6"/>
    <mergeCell ref="AC6:AD6"/>
    <mergeCell ref="J6:M6"/>
    <mergeCell ref="O6:Q6"/>
    <mergeCell ref="R6:V6"/>
    <mergeCell ref="AC5:AD5"/>
    <mergeCell ref="C1:I3"/>
    <mergeCell ref="J1:O1"/>
    <mergeCell ref="J2:O2"/>
    <mergeCell ref="P2:V2"/>
    <mergeCell ref="N3:O3"/>
    <mergeCell ref="P3:V3"/>
    <mergeCell ref="W4:AB4"/>
    <mergeCell ref="Z5:AB5"/>
    <mergeCell ref="A8:D8"/>
    <mergeCell ref="E8:F8"/>
    <mergeCell ref="G8:P8"/>
    <mergeCell ref="Q8:V8"/>
    <mergeCell ref="E9:E10"/>
    <mergeCell ref="F9:F10"/>
    <mergeCell ref="G9:G10"/>
    <mergeCell ref="N9:N10"/>
    <mergeCell ref="O9:O10"/>
    <mergeCell ref="AZ56:BP56"/>
    <mergeCell ref="L3:M3"/>
    <mergeCell ref="J4:K4"/>
    <mergeCell ref="R7:V7"/>
    <mergeCell ref="J7:M7"/>
    <mergeCell ref="O7:Q7"/>
    <mergeCell ref="X50:AA50"/>
    <mergeCell ref="AB50:AC50"/>
    <mergeCell ref="AD50:AE50"/>
    <mergeCell ref="AZ55:BP55"/>
    <mergeCell ref="X52:AJ55"/>
    <mergeCell ref="W46:Z46"/>
    <mergeCell ref="X48:AJ48"/>
    <mergeCell ref="X49:AA49"/>
    <mergeCell ref="AB49:AC49"/>
    <mergeCell ref="AD49:AE49"/>
    <mergeCell ref="AF49:AH49"/>
    <mergeCell ref="AI49:AJ49"/>
    <mergeCell ref="AN3:AO3"/>
    <mergeCell ref="L4:M4"/>
    <mergeCell ref="P4:V4"/>
    <mergeCell ref="J5:L5"/>
    <mergeCell ref="M5:V5"/>
    <mergeCell ref="W5:Y5"/>
    <mergeCell ref="AD56:AM56"/>
    <mergeCell ref="AF50:AH50"/>
    <mergeCell ref="AI50:AJ50"/>
    <mergeCell ref="C9:C10"/>
    <mergeCell ref="D9:D10"/>
    <mergeCell ref="U9:U10"/>
    <mergeCell ref="V9:V10"/>
    <mergeCell ref="W45:Z45"/>
    <mergeCell ref="AN56:AY56"/>
    <mergeCell ref="A48:E48"/>
    <mergeCell ref="F48:K55"/>
    <mergeCell ref="A49:E55"/>
    <mergeCell ref="H9:H10"/>
    <mergeCell ref="I9:I10"/>
    <mergeCell ref="J9:J10"/>
    <mergeCell ref="K9:K10"/>
    <mergeCell ref="L9:L10"/>
    <mergeCell ref="M9:M10"/>
    <mergeCell ref="P9:P10"/>
    <mergeCell ref="A56:P56"/>
    <mergeCell ref="Q56:AC56"/>
    <mergeCell ref="AC9:AC10"/>
    <mergeCell ref="AD9:AD10"/>
    <mergeCell ref="AE9:AE10"/>
    <mergeCell ref="L54:Q55"/>
    <mergeCell ref="R49:V51"/>
    <mergeCell ref="L49:Q51"/>
    <mergeCell ref="R53:V55"/>
    <mergeCell ref="X9:X10"/>
    <mergeCell ref="Y9:Y10"/>
    <mergeCell ref="Q9:Q10"/>
    <mergeCell ref="R9:R10"/>
    <mergeCell ref="S9:S10"/>
    <mergeCell ref="T9:T10"/>
  </mergeCells>
  <printOptions horizontalCentered="1" verticalCentered="1"/>
  <pageMargins left="0.25" right="0.25" top="0.1" bottom="0.1" header="0.05" footer="0.05"/>
  <pageSetup fitToWidth="0" horizontalDpi="600" verticalDpi="600" orientation="portrait" scale="67" r:id="rId4"/>
  <colBreaks count="2" manualBreakCount="2">
    <brk id="22" max="16383" man="1"/>
    <brk id="46" max="16383" man="1"/>
  </colBreaks>
  <drawing r:id="rId3"/>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I69"/>
  <sheetViews>
    <sheetView showGridLines="0" zoomScaleSheetLayoutView="40" workbookViewId="0" topLeftCell="A1">
      <pane xSplit="2" ySplit="10" topLeftCell="E11" activePane="bottomRight" state="frozen"/>
      <selection pane="topLeft" activeCell="N10" sqref="N10"/>
      <selection pane="topRight" activeCell="N10" sqref="N10"/>
      <selection pane="bottomLeft" activeCell="N10" sqref="N10"/>
      <selection pane="bottomRight" activeCell="T13" sqref="T13"/>
    </sheetView>
  </sheetViews>
  <sheetFormatPr defaultColWidth="6.7109375" defaultRowHeight="12.75"/>
  <cols>
    <col min="1" max="2" width="3.57421875" style="0" customWidth="1"/>
    <col min="3" max="3" width="5.7109375" style="0" customWidth="1"/>
    <col min="4" max="4" width="5.57421875" style="0" customWidth="1"/>
    <col min="5" max="6" width="5.8515625" style="0" customWidth="1"/>
    <col min="7" max="7" width="6.57421875" style="0" customWidth="1"/>
    <col min="8" max="8" width="6.00390625" style="0" customWidth="1"/>
    <col min="9" max="9" width="6.7109375" style="0" customWidth="1"/>
    <col min="10" max="10" width="7.7109375" style="0" customWidth="1"/>
    <col min="11" max="11" width="6.7109375" style="0" customWidth="1"/>
    <col min="12" max="12" width="7.7109375" style="0" customWidth="1"/>
    <col min="13" max="13" width="6.7109375" style="0" customWidth="1"/>
    <col min="14" max="14" width="7.7109375" style="0" customWidth="1"/>
    <col min="15" max="15" width="6.7109375" style="0" customWidth="1"/>
    <col min="16" max="16" width="7.7109375" style="0" customWidth="1"/>
    <col min="17" max="17" width="5.7109375" style="0" customWidth="1"/>
    <col min="18" max="18" width="6.7109375" style="0" customWidth="1"/>
    <col min="19" max="19" width="7.7109375" style="0" customWidth="1"/>
    <col min="20" max="20" width="6.140625" style="0" customWidth="1"/>
    <col min="21" max="21" width="6.28125" style="0" customWidth="1"/>
    <col min="22" max="22" width="5.421875" style="0" customWidth="1"/>
    <col min="23" max="23" width="4.28125" style="0" customWidth="1"/>
    <col min="24" max="24" width="5.00390625" style="0" customWidth="1"/>
    <col min="25" max="26" width="6.8515625" style="0" customWidth="1"/>
    <col min="27" max="27" width="7.7109375" style="0" customWidth="1"/>
    <col min="28" max="28" width="6.7109375" style="0" customWidth="1"/>
    <col min="29" max="29" width="7.7109375" style="0" customWidth="1"/>
    <col min="30" max="30" width="6.421875" style="0" customWidth="1"/>
    <col min="31" max="32" width="7.00390625" style="0" customWidth="1"/>
    <col min="33" max="33" width="3.57421875" style="0" hidden="1" customWidth="1"/>
    <col min="34" max="35" width="6.7109375" style="0" customWidth="1"/>
    <col min="36" max="36" width="7.7109375" style="0" customWidth="1"/>
    <col min="37" max="37" width="6.7109375" style="0" customWidth="1"/>
    <col min="38" max="38" width="7.7109375" style="0" customWidth="1"/>
    <col min="39" max="39" width="6.140625" style="0" customWidth="1"/>
    <col min="40" max="40" width="5.140625" style="0" customWidth="1"/>
    <col min="41" max="41" width="5.421875" style="0" customWidth="1"/>
    <col min="42" max="42" width="4.7109375" style="0" customWidth="1"/>
    <col min="43" max="43" width="9.7109375" style="0" customWidth="1"/>
    <col min="44" max="44" width="8.140625" style="0" customWidth="1"/>
    <col min="45" max="45" width="9.8515625" style="0" customWidth="1"/>
    <col min="46" max="46" width="10.7109375" style="0" customWidth="1"/>
  </cols>
  <sheetData>
    <row r="1" spans="1:85" ht="12.75" customHeight="1">
      <c r="A1" s="23"/>
      <c r="B1" s="23"/>
      <c r="C1" s="552" t="s">
        <v>127</v>
      </c>
      <c r="D1" s="552"/>
      <c r="E1" s="552"/>
      <c r="F1" s="552"/>
      <c r="G1" s="552"/>
      <c r="H1" s="552"/>
      <c r="I1" s="791"/>
      <c r="J1" s="528" t="s">
        <v>0</v>
      </c>
      <c r="K1" s="529"/>
      <c r="L1" s="529"/>
      <c r="M1" s="529"/>
      <c r="N1" s="529"/>
      <c r="O1" s="529"/>
      <c r="P1" s="768" t="s">
        <v>1</v>
      </c>
      <c r="Q1" s="769"/>
      <c r="R1" s="769"/>
      <c r="S1" s="769"/>
      <c r="T1" s="769"/>
      <c r="U1" s="769"/>
      <c r="V1" s="770"/>
      <c r="W1" s="82" t="s">
        <v>58</v>
      </c>
      <c r="X1" s="59"/>
      <c r="Y1" s="59"/>
      <c r="Z1" s="24"/>
      <c r="AA1" s="59"/>
      <c r="AB1" s="59"/>
      <c r="AC1" s="59"/>
      <c r="AD1" s="59"/>
      <c r="AE1" s="24"/>
      <c r="AF1" s="24"/>
      <c r="AG1" s="60"/>
      <c r="AH1" s="60"/>
      <c r="AI1" s="60"/>
      <c r="AJ1" s="60"/>
      <c r="AK1" s="60"/>
      <c r="AL1" s="60"/>
      <c r="AM1" s="61"/>
      <c r="BA1" s="36"/>
      <c r="BZ1" s="7"/>
      <c r="CA1" s="7"/>
      <c r="CB1" s="8"/>
      <c r="CC1" s="8"/>
      <c r="CD1" s="8"/>
      <c r="CE1" s="8"/>
      <c r="CF1" s="8"/>
      <c r="CG1" s="8"/>
    </row>
    <row r="2" spans="1:69" ht="16.5" customHeight="1">
      <c r="A2" s="23"/>
      <c r="B2" s="23"/>
      <c r="C2" s="552"/>
      <c r="D2" s="552"/>
      <c r="E2" s="552"/>
      <c r="F2" s="552"/>
      <c r="G2" s="552"/>
      <c r="H2" s="552"/>
      <c r="I2" s="791"/>
      <c r="J2" s="771" t="str">
        <f>Jan!J2</f>
        <v>Exampleville</v>
      </c>
      <c r="K2" s="759"/>
      <c r="L2" s="759"/>
      <c r="M2" s="759"/>
      <c r="N2" s="759"/>
      <c r="O2" s="759"/>
      <c r="P2" s="772" t="str">
        <f>+Jan!P2</f>
        <v>IN0000000</v>
      </c>
      <c r="Q2" s="772"/>
      <c r="R2" s="772"/>
      <c r="S2" s="772"/>
      <c r="T2" s="772"/>
      <c r="U2" s="772"/>
      <c r="V2" s="773"/>
      <c r="W2" s="83" t="s">
        <v>125</v>
      </c>
      <c r="X2" s="25"/>
      <c r="Y2" s="25"/>
      <c r="Z2" s="23"/>
      <c r="AA2" s="23"/>
      <c r="AB2" s="25"/>
      <c r="AC2" s="25"/>
      <c r="AD2" s="25"/>
      <c r="AE2" s="23"/>
      <c r="AF2" s="23"/>
      <c r="AG2" s="23"/>
      <c r="AH2" s="23"/>
      <c r="AI2" s="23"/>
      <c r="AJ2" s="23"/>
      <c r="AK2" s="23"/>
      <c r="AL2" s="63"/>
      <c r="AM2" s="64"/>
      <c r="AN2" s="51"/>
      <c r="AO2" s="51"/>
      <c r="AP2" s="51"/>
      <c r="AQ2" s="51"/>
      <c r="AR2" s="51"/>
      <c r="AS2" s="51"/>
      <c r="AT2" s="51"/>
      <c r="AU2" s="2"/>
      <c r="AV2" s="2"/>
      <c r="AY2" s="2"/>
      <c r="BA2" s="36"/>
      <c r="BK2" s="2"/>
      <c r="BN2" s="2"/>
      <c r="BO2" s="2"/>
      <c r="BP2" s="2"/>
      <c r="BQ2" s="2"/>
    </row>
    <row r="3" spans="1:69" ht="15.75" customHeight="1" thickBot="1">
      <c r="A3" s="23"/>
      <c r="B3" s="23"/>
      <c r="C3" s="552"/>
      <c r="D3" s="552"/>
      <c r="E3" s="552"/>
      <c r="F3" s="552"/>
      <c r="G3" s="552"/>
      <c r="H3" s="552"/>
      <c r="I3" s="791"/>
      <c r="J3" s="764" t="s">
        <v>47</v>
      </c>
      <c r="K3" s="765"/>
      <c r="L3" s="766" t="s">
        <v>3</v>
      </c>
      <c r="M3" s="765"/>
      <c r="N3" s="530" t="s">
        <v>43</v>
      </c>
      <c r="O3" s="530"/>
      <c r="P3" s="530" t="s">
        <v>39</v>
      </c>
      <c r="Q3" s="530"/>
      <c r="R3" s="530"/>
      <c r="S3" s="530"/>
      <c r="T3" s="530"/>
      <c r="U3" s="530"/>
      <c r="V3" s="545"/>
      <c r="W3" s="83" t="s">
        <v>126</v>
      </c>
      <c r="X3" s="25"/>
      <c r="Y3" s="25"/>
      <c r="Z3" s="23"/>
      <c r="AA3" s="23"/>
      <c r="AB3" s="25"/>
      <c r="AC3" s="25"/>
      <c r="AD3" s="25"/>
      <c r="AE3" s="23"/>
      <c r="AF3" s="23"/>
      <c r="AG3" s="42"/>
      <c r="AH3" s="42"/>
      <c r="AI3" s="42"/>
      <c r="AJ3" s="42"/>
      <c r="AL3" s="65"/>
      <c r="AM3" s="66"/>
      <c r="AN3" s="647"/>
      <c r="AO3" s="648"/>
      <c r="AP3" s="648"/>
      <c r="AQ3" s="50"/>
      <c r="AR3" s="50"/>
      <c r="AS3" s="50"/>
      <c r="AT3" s="52"/>
      <c r="AY3" s="2"/>
      <c r="BA3" s="36"/>
      <c r="BH3" s="1"/>
      <c r="BI3" s="1"/>
      <c r="BJ3" s="1"/>
      <c r="BP3" s="33"/>
      <c r="BQ3" s="33"/>
    </row>
    <row r="4" spans="1:65" ht="15.75" customHeight="1" thickBot="1">
      <c r="A4" s="23"/>
      <c r="B4" s="23"/>
      <c r="C4" s="546" t="str">
        <f>Jan!C4</f>
        <v>State Form 53344 (R4 / 4-24)</v>
      </c>
      <c r="D4" s="546"/>
      <c r="E4" s="546"/>
      <c r="F4" s="546"/>
      <c r="G4" s="546"/>
      <c r="H4" s="546"/>
      <c r="I4" s="223" t="str">
        <f>CONCATENATE("11/1/",L4)</f>
        <v>11/1/2023</v>
      </c>
      <c r="J4" s="87" t="s">
        <v>144</v>
      </c>
      <c r="K4" s="85"/>
      <c r="L4" s="758">
        <f>+Jan!L4</f>
        <v>2023</v>
      </c>
      <c r="M4" s="758"/>
      <c r="N4" s="248">
        <f>+Jan!N4</f>
        <v>0.001</v>
      </c>
      <c r="O4" s="68" t="s">
        <v>38</v>
      </c>
      <c r="P4" s="759" t="str">
        <f>+Jan!P4</f>
        <v>555/555-5555</v>
      </c>
      <c r="Q4" s="759"/>
      <c r="R4" s="759"/>
      <c r="S4" s="759"/>
      <c r="T4" s="759"/>
      <c r="U4" s="759"/>
      <c r="V4" s="760"/>
      <c r="W4" s="700" t="str">
        <f>+Jan!W4</f>
        <v>State Form 53344 (R4 / 4-24)</v>
      </c>
      <c r="X4" s="701"/>
      <c r="Y4" s="701"/>
      <c r="Z4" s="701"/>
      <c r="AA4" s="701"/>
      <c r="AB4" s="701"/>
      <c r="AC4" s="23"/>
      <c r="AD4" s="23"/>
      <c r="AE4" s="23"/>
      <c r="AF4" s="224" t="s">
        <v>151</v>
      </c>
      <c r="AG4" s="24"/>
      <c r="AH4" s="24"/>
      <c r="AI4" s="26"/>
      <c r="AJ4" s="607" t="s">
        <v>153</v>
      </c>
      <c r="AK4" s="608"/>
      <c r="AL4" s="608"/>
      <c r="AM4" s="609"/>
      <c r="AN4" s="42"/>
      <c r="AO4" s="42"/>
      <c r="AP4" s="42"/>
      <c r="AQ4" s="53"/>
      <c r="AR4" s="53"/>
      <c r="AS4" s="53"/>
      <c r="AT4" s="53"/>
      <c r="AW4" s="2"/>
      <c r="AX4" s="2"/>
      <c r="AY4" s="2"/>
      <c r="BA4" s="37"/>
      <c r="BL4" s="2"/>
      <c r="BM4" s="2"/>
    </row>
    <row r="5" spans="1:59" ht="13.5" customHeight="1" thickBot="1">
      <c r="A5" s="23"/>
      <c r="B5" s="23"/>
      <c r="C5" s="45"/>
      <c r="D5" s="45"/>
      <c r="E5" s="45"/>
      <c r="F5" s="45"/>
      <c r="G5" s="45"/>
      <c r="H5" s="45"/>
      <c r="I5" s="45"/>
      <c r="J5" s="531" t="s">
        <v>130</v>
      </c>
      <c r="K5" s="532"/>
      <c r="L5" s="532"/>
      <c r="M5" s="761" t="str">
        <f>Jan!M5</f>
        <v>wwtp@city.org</v>
      </c>
      <c r="N5" s="761"/>
      <c r="O5" s="761"/>
      <c r="P5" s="761"/>
      <c r="Q5" s="761"/>
      <c r="R5" s="761"/>
      <c r="S5" s="761"/>
      <c r="T5" s="761"/>
      <c r="U5" s="761"/>
      <c r="V5" s="762"/>
      <c r="W5" s="763" t="s">
        <v>0</v>
      </c>
      <c r="X5" s="667"/>
      <c r="Y5" s="662"/>
      <c r="Z5" s="661" t="s">
        <v>1</v>
      </c>
      <c r="AA5" s="667"/>
      <c r="AB5" s="662"/>
      <c r="AC5" s="661" t="s">
        <v>2</v>
      </c>
      <c r="AD5" s="662"/>
      <c r="AE5" s="46" t="s">
        <v>3</v>
      </c>
      <c r="AF5" s="808">
        <f>IF(SUM(X11:X40)&gt;0,SUM(X11:X40),SUM(G11:G40))</f>
        <v>0</v>
      </c>
      <c r="AG5" s="809"/>
      <c r="AH5" s="809"/>
      <c r="AI5" s="636" t="s">
        <v>152</v>
      </c>
      <c r="AJ5" s="610"/>
      <c r="AK5" s="611"/>
      <c r="AL5" s="611"/>
      <c r="AM5" s="612"/>
      <c r="AN5" s="23"/>
      <c r="AO5" s="23"/>
      <c r="AP5" s="23"/>
      <c r="AQ5" s="23"/>
      <c r="AR5" s="23"/>
      <c r="AS5" s="23"/>
      <c r="AT5" s="23"/>
      <c r="AY5" s="2"/>
      <c r="BA5" s="15"/>
      <c r="BC5" s="15"/>
      <c r="BD5" s="2"/>
      <c r="BE5" s="15"/>
      <c r="BF5" s="2"/>
      <c r="BG5" s="15"/>
    </row>
    <row r="6" spans="1:59" ht="13.5" customHeight="1">
      <c r="A6" s="23"/>
      <c r="B6" s="23"/>
      <c r="C6" s="45"/>
      <c r="D6" s="45"/>
      <c r="E6" s="45"/>
      <c r="F6" s="45"/>
      <c r="G6" s="45"/>
      <c r="H6" s="45"/>
      <c r="I6" s="45"/>
      <c r="J6" s="553" t="s">
        <v>44</v>
      </c>
      <c r="K6" s="554"/>
      <c r="L6" s="554"/>
      <c r="M6" s="554"/>
      <c r="N6" s="56" t="s">
        <v>41</v>
      </c>
      <c r="O6" s="554" t="s">
        <v>4</v>
      </c>
      <c r="P6" s="554"/>
      <c r="Q6" s="554"/>
      <c r="R6" s="554" t="s">
        <v>40</v>
      </c>
      <c r="S6" s="554"/>
      <c r="T6" s="554"/>
      <c r="U6" s="554"/>
      <c r="V6" s="555"/>
      <c r="W6" s="767" t="str">
        <f>+J2</f>
        <v>Exampleville</v>
      </c>
      <c r="X6" s="632"/>
      <c r="Y6" s="633"/>
      <c r="Z6" s="658" t="str">
        <f>+P2</f>
        <v>IN0000000</v>
      </c>
      <c r="AA6" s="659"/>
      <c r="AB6" s="660"/>
      <c r="AC6" s="634" t="str">
        <f>+J4</f>
        <v>November</v>
      </c>
      <c r="AD6" s="635"/>
      <c r="AE6" s="47">
        <f>+L4</f>
        <v>2023</v>
      </c>
      <c r="AF6" s="808"/>
      <c r="AG6" s="809"/>
      <c r="AH6" s="809"/>
      <c r="AI6" s="636"/>
      <c r="AJ6" s="755" t="str">
        <f>IF(SUM(X11:X40)&gt;0,+X41/N4,IF(SUM(G11:G40)&gt;0,+G41/N4,""))</f>
        <v/>
      </c>
      <c r="AK6" s="756"/>
      <c r="AL6" s="756"/>
      <c r="AM6" s="757"/>
      <c r="AN6" s="23"/>
      <c r="AO6" s="23"/>
      <c r="AP6" s="23"/>
      <c r="AQ6" s="23"/>
      <c r="AR6" s="23"/>
      <c r="AS6" s="23"/>
      <c r="AT6" s="23"/>
      <c r="AY6" s="2"/>
      <c r="BA6" s="15"/>
      <c r="BC6" s="15"/>
      <c r="BD6" s="2"/>
      <c r="BE6" s="15"/>
      <c r="BF6" s="2"/>
      <c r="BG6" s="15"/>
    </row>
    <row r="7" spans="1:59" ht="13.5" customHeight="1" thickBot="1">
      <c r="A7" s="23"/>
      <c r="B7" s="23"/>
      <c r="C7" s="45"/>
      <c r="D7" s="45"/>
      <c r="E7" s="45"/>
      <c r="F7" s="45"/>
      <c r="G7" s="55"/>
      <c r="H7" s="55"/>
      <c r="I7" s="45"/>
      <c r="J7" s="718" t="str">
        <f>+Jan!J7</f>
        <v>Chris A. Operator</v>
      </c>
      <c r="K7" s="719"/>
      <c r="L7" s="719"/>
      <c r="M7" s="719"/>
      <c r="N7" s="70" t="str">
        <f>+Jan!N7</f>
        <v>V</v>
      </c>
      <c r="O7" s="720">
        <f>+Jan!O7</f>
        <v>9999</v>
      </c>
      <c r="P7" s="720"/>
      <c r="Q7" s="720"/>
      <c r="R7" s="748">
        <f>+Jan!R7</f>
        <v>43770</v>
      </c>
      <c r="S7" s="749"/>
      <c r="T7" s="749"/>
      <c r="U7" s="749"/>
      <c r="V7" s="750"/>
      <c r="W7" s="86"/>
      <c r="X7" s="72"/>
      <c r="Y7" s="72"/>
      <c r="Z7" s="73"/>
      <c r="AA7" s="74"/>
      <c r="AB7" s="74"/>
      <c r="AC7" s="74"/>
      <c r="AD7" s="74"/>
      <c r="AE7" s="75"/>
      <c r="AF7" s="810"/>
      <c r="AG7" s="811"/>
      <c r="AH7" s="811"/>
      <c r="AI7" s="637"/>
      <c r="AJ7" s="616"/>
      <c r="AK7" s="617"/>
      <c r="AL7" s="617"/>
      <c r="AM7" s="618"/>
      <c r="AN7" s="23"/>
      <c r="AO7" s="23"/>
      <c r="AP7" s="23"/>
      <c r="AQ7" s="23"/>
      <c r="AR7" s="23"/>
      <c r="AS7" s="23"/>
      <c r="AT7" s="23"/>
      <c r="AY7" s="2"/>
      <c r="BA7" s="15"/>
      <c r="BC7" s="15"/>
      <c r="BD7" s="2"/>
      <c r="BE7" s="15"/>
      <c r="BF7" s="2"/>
      <c r="BG7" s="15"/>
    </row>
    <row r="8" spans="1:69" ht="29.25" customHeight="1" thickBot="1">
      <c r="A8" s="540" t="s">
        <v>108</v>
      </c>
      <c r="B8" s="541"/>
      <c r="C8" s="541"/>
      <c r="D8" s="542"/>
      <c r="E8" s="543" t="s">
        <v>155</v>
      </c>
      <c r="F8" s="544"/>
      <c r="G8" s="619" t="s">
        <v>5</v>
      </c>
      <c r="H8" s="620"/>
      <c r="I8" s="620"/>
      <c r="J8" s="620"/>
      <c r="K8" s="620"/>
      <c r="L8" s="620"/>
      <c r="M8" s="620"/>
      <c r="N8" s="620"/>
      <c r="O8" s="620"/>
      <c r="P8" s="620"/>
      <c r="Q8" s="784" t="s">
        <v>7</v>
      </c>
      <c r="R8" s="628"/>
      <c r="S8" s="628"/>
      <c r="T8" s="628"/>
      <c r="U8" s="628"/>
      <c r="V8" s="629"/>
      <c r="W8" s="76" t="s">
        <v>6</v>
      </c>
      <c r="X8" s="619" t="s">
        <v>8</v>
      </c>
      <c r="Y8" s="620"/>
      <c r="Z8" s="620"/>
      <c r="AA8" s="620"/>
      <c r="AB8" s="620"/>
      <c r="AC8" s="620"/>
      <c r="AD8" s="620"/>
      <c r="AE8" s="620"/>
      <c r="AF8" s="620"/>
      <c r="AG8" s="620"/>
      <c r="AH8" s="620"/>
      <c r="AI8" s="620"/>
      <c r="AJ8" s="620"/>
      <c r="AK8" s="620"/>
      <c r="AL8" s="620"/>
      <c r="AM8" s="621"/>
      <c r="AN8" s="774" t="s">
        <v>124</v>
      </c>
      <c r="AO8" s="775"/>
      <c r="AP8" s="775"/>
      <c r="AQ8" s="775"/>
      <c r="AR8" s="776"/>
      <c r="AS8" s="54"/>
      <c r="AT8" s="54"/>
      <c r="AU8" s="488"/>
      <c r="AV8" s="172"/>
      <c r="AW8" s="172"/>
      <c r="AX8" s="172"/>
      <c r="AY8" s="172"/>
      <c r="AZ8" s="172"/>
      <c r="BB8" s="220"/>
      <c r="BC8" s="220"/>
      <c r="BD8" s="220"/>
      <c r="BE8" s="220"/>
      <c r="BF8" s="220"/>
      <c r="BG8" s="204"/>
      <c r="BH8" s="220"/>
      <c r="BI8" s="220"/>
      <c r="BJ8" s="220"/>
      <c r="BK8" s="220"/>
      <c r="BL8" s="220"/>
      <c r="BM8" s="220"/>
      <c r="BN8" s="220"/>
      <c r="BO8" s="220"/>
      <c r="BP8" s="220"/>
      <c r="BQ8" s="220"/>
    </row>
    <row r="9" spans="1:69" ht="13.5" customHeight="1">
      <c r="A9" s="77"/>
      <c r="B9" s="77"/>
      <c r="C9" s="533" t="s">
        <v>129</v>
      </c>
      <c r="D9" s="533" t="s">
        <v>105</v>
      </c>
      <c r="E9" s="535" t="s">
        <v>106</v>
      </c>
      <c r="F9" s="537" t="s">
        <v>107</v>
      </c>
      <c r="G9" s="538" t="s">
        <v>52</v>
      </c>
      <c r="H9" s="500" t="s">
        <v>33</v>
      </c>
      <c r="I9" s="500" t="s">
        <v>11</v>
      </c>
      <c r="J9" s="500" t="s">
        <v>14</v>
      </c>
      <c r="K9" s="500" t="s">
        <v>109</v>
      </c>
      <c r="L9" s="500" t="s">
        <v>110</v>
      </c>
      <c r="M9" s="500" t="s">
        <v>12</v>
      </c>
      <c r="N9" s="500" t="str">
        <f>IF(+M9&lt;&gt;"",CONCATENATE(LEFT(M9,(LEN(+M9)-6)),"(lbs)"),"")</f>
        <v>Ammonia (lbs)</v>
      </c>
      <c r="O9" s="500" t="s">
        <v>111</v>
      </c>
      <c r="P9" s="780" t="str">
        <f>IF(+O9&lt;&gt;"",CONCATENATE(LEFT(O9,(LEN(+O9)-6)),"(lbs)"),"")</f>
        <v>Phosphorus (lbs)</v>
      </c>
      <c r="Q9" s="781" t="s">
        <v>112</v>
      </c>
      <c r="R9" s="504" t="s">
        <v>113</v>
      </c>
      <c r="S9" s="517" t="s">
        <v>114</v>
      </c>
      <c r="T9" s="517" t="s">
        <v>115</v>
      </c>
      <c r="U9" s="517" t="s">
        <v>13</v>
      </c>
      <c r="V9" s="643" t="s">
        <v>116</v>
      </c>
      <c r="W9" s="241"/>
      <c r="X9" s="779" t="s">
        <v>48</v>
      </c>
      <c r="Y9" s="522" t="s">
        <v>33</v>
      </c>
      <c r="Z9" s="522" t="s">
        <v>117</v>
      </c>
      <c r="AA9" s="519" t="s">
        <v>118</v>
      </c>
      <c r="AB9" s="522" t="s">
        <v>109</v>
      </c>
      <c r="AC9" s="782" t="s">
        <v>110</v>
      </c>
      <c r="AD9" s="520" t="s">
        <v>119</v>
      </c>
      <c r="AE9" s="522" t="s">
        <v>120</v>
      </c>
      <c r="AF9" s="522" t="s">
        <v>121</v>
      </c>
      <c r="AG9" s="239"/>
      <c r="AH9" s="519" t="s">
        <v>122</v>
      </c>
      <c r="AI9" s="522" t="s">
        <v>123</v>
      </c>
      <c r="AJ9" s="519" t="str">
        <f>IF(+AI9&lt;&gt;"",CONCATENATE(LEFT(AI9,(LEN(+AI9)-6)),"(lbs)"),"")</f>
        <v>Ammonia (lbs)</v>
      </c>
      <c r="AK9" s="522" t="s">
        <v>111</v>
      </c>
      <c r="AL9" s="519" t="str">
        <f>IF(+AK9&lt;&gt;"",CONCATENATE(LEFT(AK9,(LEN(+AK9)-6)),"(lbs)"),"")</f>
        <v>Phosphorus (lbs)</v>
      </c>
      <c r="AM9" s="622"/>
      <c r="AN9" s="799"/>
      <c r="AO9" s="800"/>
      <c r="AP9" s="800"/>
      <c r="AQ9" s="800"/>
      <c r="AR9" s="801"/>
      <c r="AS9" s="44"/>
      <c r="AT9" s="44"/>
      <c r="AU9" s="220"/>
      <c r="AV9" s="204"/>
      <c r="AW9" s="204"/>
      <c r="AX9" s="204"/>
      <c r="AY9" s="204"/>
      <c r="AZ9" s="204"/>
      <c r="BA9" s="51"/>
      <c r="BB9" s="34"/>
      <c r="BC9" s="34"/>
      <c r="BD9" s="34"/>
      <c r="BE9" s="34"/>
      <c r="BF9" s="34"/>
      <c r="BG9" s="489"/>
      <c r="BH9" s="34"/>
      <c r="BI9" s="34"/>
      <c r="BJ9" s="34"/>
      <c r="BK9" s="34"/>
      <c r="BL9" s="34"/>
      <c r="BM9" s="34"/>
      <c r="BN9" s="34"/>
      <c r="BO9" s="34"/>
      <c r="BP9" s="34"/>
      <c r="BQ9" s="34"/>
    </row>
    <row r="10" spans="1:69" ht="100.5" customHeight="1" thickBot="1">
      <c r="A10" s="78" t="s">
        <v>9</v>
      </c>
      <c r="B10" s="78" t="s">
        <v>10</v>
      </c>
      <c r="C10" s="534"/>
      <c r="D10" s="534"/>
      <c r="E10" s="536"/>
      <c r="F10" s="536"/>
      <c r="G10" s="539"/>
      <c r="H10" s="501"/>
      <c r="I10" s="501"/>
      <c r="J10" s="501"/>
      <c r="K10" s="501"/>
      <c r="L10" s="501"/>
      <c r="M10" s="501"/>
      <c r="N10" s="501"/>
      <c r="O10" s="501"/>
      <c r="P10" s="714"/>
      <c r="Q10" s="716"/>
      <c r="R10" s="505"/>
      <c r="S10" s="518"/>
      <c r="T10" s="518"/>
      <c r="U10" s="518"/>
      <c r="V10" s="644"/>
      <c r="W10" s="245" t="s">
        <v>9</v>
      </c>
      <c r="X10" s="777"/>
      <c r="Y10" s="518"/>
      <c r="Z10" s="518"/>
      <c r="AA10" s="505"/>
      <c r="AB10" s="518"/>
      <c r="AC10" s="707"/>
      <c r="AD10" s="521"/>
      <c r="AE10" s="518"/>
      <c r="AF10" s="518"/>
      <c r="AG10" s="240" t="s">
        <v>34</v>
      </c>
      <c r="AH10" s="505"/>
      <c r="AI10" s="518"/>
      <c r="AJ10" s="505"/>
      <c r="AK10" s="518"/>
      <c r="AL10" s="505"/>
      <c r="AM10" s="623"/>
      <c r="AN10" s="802"/>
      <c r="AO10" s="803"/>
      <c r="AP10" s="803"/>
      <c r="AQ10" s="803"/>
      <c r="AR10" s="804"/>
      <c r="AS10" s="44"/>
      <c r="AT10" s="44"/>
      <c r="AU10" s="34"/>
      <c r="AV10" s="489"/>
      <c r="AW10" s="489"/>
      <c r="AX10" s="6"/>
      <c r="AY10" s="489"/>
      <c r="AZ10" s="6"/>
      <c r="BA10" s="220"/>
      <c r="BB10" s="34"/>
      <c r="BC10" s="34"/>
      <c r="BD10" s="34"/>
      <c r="BE10" s="34"/>
      <c r="BF10" s="34"/>
      <c r="BG10" s="489"/>
      <c r="BH10" s="34"/>
      <c r="BI10" s="34"/>
      <c r="BJ10" s="34"/>
      <c r="BK10" s="34"/>
      <c r="BL10" s="34"/>
      <c r="BM10" s="34"/>
      <c r="BN10" s="34"/>
      <c r="BO10" s="34"/>
      <c r="BP10" s="34"/>
      <c r="BQ10" s="34"/>
    </row>
    <row r="11" spans="1:46" ht="10.5" customHeight="1">
      <c r="A11" s="394">
        <v>1</v>
      </c>
      <c r="B11" s="348" t="str">
        <f aca="true" t="shared" si="0" ref="B11:B40">TEXT(I$4+A11-1,"DDD")</f>
        <v>Wed</v>
      </c>
      <c r="C11" s="337"/>
      <c r="D11" s="395"/>
      <c r="E11" s="339"/>
      <c r="F11" s="340"/>
      <c r="G11" s="280"/>
      <c r="H11" s="341"/>
      <c r="I11" s="266"/>
      <c r="J11" s="253" t="str">
        <f ca="1">IF(CELL("type",I11)="L","",IF(I11*($G11+$X11)=0,"",IF($G11&gt;0,+$G11*I11*8.34,$X11*I11*8.34)))</f>
        <v/>
      </c>
      <c r="K11" s="266"/>
      <c r="L11" s="253" t="str">
        <f ca="1">IF(CELL("type",K11)="L","",IF(K11*($G11+$X11)=0,"",IF($G11&gt;0,+$G11*K11*8.34,$X11*K11*8.34)))</f>
        <v/>
      </c>
      <c r="M11" s="266"/>
      <c r="N11" s="253" t="str">
        <f ca="1">IF(CELL("type",M11)="L","",IF(M11*($G11+$X11)=0,"",IF($G11&gt;0,+$G11*M11*8.34,$X11*M11*8.34)))</f>
        <v/>
      </c>
      <c r="O11" s="281"/>
      <c r="P11" s="255" t="str">
        <f ca="1">IF(CELL("type",O11)="L","",IF(O11*($G11+$X11)=0,"",IF($G11&gt;0,+$G11*O11*8.34,$X11*O11*8.34)))</f>
        <v/>
      </c>
      <c r="Q11" s="282"/>
      <c r="R11" s="278"/>
      <c r="S11" s="270" t="str">
        <f aca="true" t="shared" si="1" ref="S11:S40">IF(Q11*R11=0,"",IF(Q11&lt;100,Q11*10000/R11,Q11*1000/R11))</f>
        <v/>
      </c>
      <c r="T11" s="343"/>
      <c r="U11" s="344"/>
      <c r="V11" s="283"/>
      <c r="W11" s="397">
        <f aca="true" t="shared" si="2" ref="W11:W40">+A11</f>
        <v>1</v>
      </c>
      <c r="X11" s="346"/>
      <c r="Y11" s="278"/>
      <c r="Z11" s="278"/>
      <c r="AA11" s="270" t="str">
        <f ca="1">IF(CELL("type",Z11)="L","",IF(Z11*($G11+$X11)=0,"",IF($G11&gt;0,+$G11*Z11*8.34,$X11*Z11*8.34)))</f>
        <v/>
      </c>
      <c r="AB11" s="278"/>
      <c r="AC11" s="289" t="str">
        <f ca="1">IF(CELL("type",AB11)="L","",IF(AB11*($G11+$X11)=0,"",IF($G11&gt;0,+$G11*AB11*8.34,$X11*AB11*8.34)))</f>
        <v/>
      </c>
      <c r="AD11" s="282"/>
      <c r="AE11" s="278"/>
      <c r="AF11" s="278"/>
      <c r="AG11" s="278" t="str">
        <f ca="1">IF(CELL("type",AH11)="b","",IF(AH11="tntc",63200,IF(AH11=0,1,AH11)))</f>
        <v/>
      </c>
      <c r="AH11" s="278"/>
      <c r="AI11" s="278"/>
      <c r="AJ11" s="262" t="str">
        <f ca="1">IF(CELL("type",AI11)="L","",IF(AI11*($G11+$X11)=0,"",IF($G11&gt;0,+$G11*AI11*8.34,$X11*AI11*8.34)))</f>
        <v/>
      </c>
      <c r="AK11" s="278"/>
      <c r="AL11" s="262" t="str">
        <f ca="1">IF(CELL("type",AK11)="L","",IF(AK11*($G11+$X11)=0,"",IF($G11&gt;0,+$G11*AK11*8.34,$X11*AK11*8.34)))</f>
        <v/>
      </c>
      <c r="AM11" s="283"/>
      <c r="AN11" s="802"/>
      <c r="AO11" s="803"/>
      <c r="AP11" s="803"/>
      <c r="AQ11" s="803"/>
      <c r="AR11" s="804"/>
      <c r="AS11" s="44"/>
      <c r="AT11" s="44"/>
    </row>
    <row r="12" spans="1:68" ht="10.5" customHeight="1">
      <c r="A12" s="347">
        <v>2</v>
      </c>
      <c r="B12" s="348" t="str">
        <f t="shared" si="0"/>
        <v>Thu</v>
      </c>
      <c r="C12" s="278"/>
      <c r="D12" s="284"/>
      <c r="E12" s="349"/>
      <c r="F12" s="350"/>
      <c r="G12" s="282"/>
      <c r="H12" s="343"/>
      <c r="I12" s="278"/>
      <c r="J12" s="253" t="str">
        <f aca="true" t="shared" si="3" ref="J12">IF(CELL("type",I12)="L","",IF(I12*($G12+$X12)=0,"",IF($G12&gt;0,+$G12*I12*8.34,$X12*I12*8.34)))</f>
        <v/>
      </c>
      <c r="K12" s="278"/>
      <c r="L12" s="253" t="str">
        <f aca="true" t="shared" si="4" ref="L12">IF(CELL("type",K12)="L","",IF(K12*($G12+$X12)=0,"",IF($G12&gt;0,+$G12*K12*8.34,$X12*K12*8.34)))</f>
        <v/>
      </c>
      <c r="M12" s="278"/>
      <c r="N12" s="253" t="str">
        <f aca="true" t="shared" si="5" ref="N12">IF(CELL("type",M12)="L","",IF(M12*($G12+$X12)=0,"",IF($G12&gt;0,+$G12*M12*8.34,$X12*M12*8.34)))</f>
        <v/>
      </c>
      <c r="O12" s="284"/>
      <c r="P12" s="255" t="str">
        <f aca="true" t="shared" si="6" ref="P12">IF(CELL("type",O12)="L","",IF(O12*($G12+$X12)=0,"",IF($G12&gt;0,+$G12*O12*8.34,$X12*O12*8.34)))</f>
        <v/>
      </c>
      <c r="Q12" s="282"/>
      <c r="R12" s="278"/>
      <c r="S12" s="270" t="str">
        <f t="shared" si="1"/>
        <v/>
      </c>
      <c r="T12" s="343"/>
      <c r="U12" s="344"/>
      <c r="V12" s="283"/>
      <c r="W12" s="352">
        <f t="shared" si="2"/>
        <v>2</v>
      </c>
      <c r="X12" s="285"/>
      <c r="Y12" s="278"/>
      <c r="Z12" s="278"/>
      <c r="AA12" s="270" t="str">
        <f aca="true" t="shared" si="7" ref="AA12">IF(CELL("type",Z12)="L","",IF(Z12*($G12+$X12)=0,"",IF($G12&gt;0,+$G12*Z12*8.34,$X12*Z12*8.34)))</f>
        <v/>
      </c>
      <c r="AB12" s="278"/>
      <c r="AC12" s="289" t="str">
        <f aca="true" t="shared" si="8" ref="AC12">IF(CELL("type",AB12)="L","",IF(AB12*($G12+$X12)=0,"",IF($G12&gt;0,+$G12*AB12*8.34,$X12*AB12*8.34)))</f>
        <v/>
      </c>
      <c r="AD12" s="285"/>
      <c r="AE12" s="278"/>
      <c r="AF12" s="278"/>
      <c r="AG12" s="278" t="str">
        <f aca="true" t="shared" si="9" ref="AG12:AG40">IF(CELL("type",AH12)="b","",IF(AH12="tntc",63200,IF(AH12=0,1,AH12)))</f>
        <v/>
      </c>
      <c r="AH12" s="278"/>
      <c r="AI12" s="278"/>
      <c r="AJ12" s="262" t="str">
        <f aca="true" t="shared" si="10" ref="AJ12:AL40">IF(CELL("type",AI12)="L","",IF(AI12*($G12+$X12)=0,"",IF($G12&gt;0,+$G12*AI12*8.34,$X12*AI12*8.34)))</f>
        <v/>
      </c>
      <c r="AK12" s="278"/>
      <c r="AL12" s="262" t="str">
        <f ca="1" t="shared" si="10"/>
        <v/>
      </c>
      <c r="AM12" s="283"/>
      <c r="AN12" s="802"/>
      <c r="AO12" s="803"/>
      <c r="AP12" s="803"/>
      <c r="AQ12" s="803"/>
      <c r="AR12" s="804"/>
      <c r="AS12" s="44"/>
      <c r="AT12" s="44"/>
      <c r="BC12" s="22"/>
      <c r="BE12" s="22"/>
      <c r="BG12" s="22"/>
      <c r="BK12" s="22"/>
      <c r="BM12" s="22"/>
      <c r="BO12" s="22"/>
      <c r="BP12" s="22"/>
    </row>
    <row r="13" spans="1:68" ht="10.5" customHeight="1">
      <c r="A13" s="347">
        <v>3</v>
      </c>
      <c r="B13" s="348" t="str">
        <f t="shared" si="0"/>
        <v>Fri</v>
      </c>
      <c r="C13" s="278"/>
      <c r="D13" s="284"/>
      <c r="E13" s="349"/>
      <c r="F13" s="350"/>
      <c r="G13" s="282"/>
      <c r="H13" s="343"/>
      <c r="I13" s="278"/>
      <c r="J13" s="253" t="str">
        <f aca="true" t="shared" si="11" ref="J13">IF(CELL("type",I13)="L","",IF(I13*($G13+$X13)=0,"",IF($G13&gt;0,+$G13*I13*8.34,$X13*I13*8.34)))</f>
        <v/>
      </c>
      <c r="K13" s="278"/>
      <c r="L13" s="253" t="str">
        <f aca="true" t="shared" si="12" ref="L13">IF(CELL("type",K13)="L","",IF(K13*($G13+$X13)=0,"",IF($G13&gt;0,+$G13*K13*8.34,$X13*K13*8.34)))</f>
        <v/>
      </c>
      <c r="M13" s="278"/>
      <c r="N13" s="253" t="str">
        <f aca="true" t="shared" si="13" ref="N13">IF(CELL("type",M13)="L","",IF(M13*($G13+$X13)=0,"",IF($G13&gt;0,+$G13*M13*8.34,$X13*M13*8.34)))</f>
        <v/>
      </c>
      <c r="O13" s="284"/>
      <c r="P13" s="255" t="str">
        <f aca="true" t="shared" si="14" ref="P13">IF(CELL("type",O13)="L","",IF(O13*($G13+$X13)=0,"",IF($G13&gt;0,+$G13*O13*8.34,$X13*O13*8.34)))</f>
        <v/>
      </c>
      <c r="Q13" s="282"/>
      <c r="R13" s="278"/>
      <c r="S13" s="270" t="str">
        <f t="shared" si="1"/>
        <v/>
      </c>
      <c r="T13" s="343"/>
      <c r="U13" s="344"/>
      <c r="V13" s="283"/>
      <c r="W13" s="352">
        <f t="shared" si="2"/>
        <v>3</v>
      </c>
      <c r="X13" s="285"/>
      <c r="Y13" s="278"/>
      <c r="Z13" s="278"/>
      <c r="AA13" s="270" t="str">
        <f aca="true" t="shared" si="15" ref="AA13">IF(CELL("type",Z13)="L","",IF(Z13*($G13+$X13)=0,"",IF($G13&gt;0,+$G13*Z13*8.34,$X13*Z13*8.34)))</f>
        <v/>
      </c>
      <c r="AB13" s="278"/>
      <c r="AC13" s="289" t="str">
        <f aca="true" t="shared" si="16" ref="AC13">IF(CELL("type",AB13)="L","",IF(AB13*($G13+$X13)=0,"",IF($G13&gt;0,+$G13*AB13*8.34,$X13*AB13*8.34)))</f>
        <v/>
      </c>
      <c r="AD13" s="285"/>
      <c r="AE13" s="278"/>
      <c r="AF13" s="278"/>
      <c r="AG13" s="278" t="str">
        <f ca="1" t="shared" si="9"/>
        <v/>
      </c>
      <c r="AH13" s="278"/>
      <c r="AI13" s="278"/>
      <c r="AJ13" s="262" t="str">
        <f ca="1" t="shared" si="10"/>
        <v/>
      </c>
      <c r="AK13" s="278"/>
      <c r="AL13" s="262" t="str">
        <f ca="1" t="shared" si="10"/>
        <v/>
      </c>
      <c r="AM13" s="283"/>
      <c r="AN13" s="802"/>
      <c r="AO13" s="803"/>
      <c r="AP13" s="803"/>
      <c r="AQ13" s="803"/>
      <c r="AR13" s="804"/>
      <c r="AS13" s="44"/>
      <c r="AT13" s="44"/>
      <c r="BC13" s="22"/>
      <c r="BE13" s="22"/>
      <c r="BG13" s="22"/>
      <c r="BK13" s="22"/>
      <c r="BM13" s="22"/>
      <c r="BO13" s="22"/>
      <c r="BP13" s="22"/>
    </row>
    <row r="14" spans="1:68" ht="10.5" customHeight="1">
      <c r="A14" s="347">
        <v>4</v>
      </c>
      <c r="B14" s="348" t="str">
        <f t="shared" si="0"/>
        <v>Sat</v>
      </c>
      <c r="C14" s="278"/>
      <c r="D14" s="284"/>
      <c r="E14" s="349"/>
      <c r="F14" s="350"/>
      <c r="G14" s="282"/>
      <c r="H14" s="343"/>
      <c r="I14" s="278"/>
      <c r="J14" s="253" t="str">
        <f aca="true" t="shared" si="17" ref="J14">IF(CELL("type",I14)="L","",IF(I14*($G14+$X14)=0,"",IF($G14&gt;0,+$G14*I14*8.34,$X14*I14*8.34)))</f>
        <v/>
      </c>
      <c r="K14" s="278"/>
      <c r="L14" s="253" t="str">
        <f aca="true" t="shared" si="18" ref="L14">IF(CELL("type",K14)="L","",IF(K14*($G14+$X14)=0,"",IF($G14&gt;0,+$G14*K14*8.34,$X14*K14*8.34)))</f>
        <v/>
      </c>
      <c r="M14" s="278"/>
      <c r="N14" s="253" t="str">
        <f aca="true" t="shared" si="19" ref="N14">IF(CELL("type",M14)="L","",IF(M14*($G14+$X14)=0,"",IF($G14&gt;0,+$G14*M14*8.34,$X14*M14*8.34)))</f>
        <v/>
      </c>
      <c r="O14" s="284"/>
      <c r="P14" s="255" t="str">
        <f aca="true" t="shared" si="20" ref="P14">IF(CELL("type",O14)="L","",IF(O14*($G14+$X14)=0,"",IF($G14&gt;0,+$G14*O14*8.34,$X14*O14*8.34)))</f>
        <v/>
      </c>
      <c r="Q14" s="282"/>
      <c r="R14" s="278"/>
      <c r="S14" s="270" t="str">
        <f t="shared" si="1"/>
        <v/>
      </c>
      <c r="T14" s="343"/>
      <c r="U14" s="344"/>
      <c r="V14" s="283"/>
      <c r="W14" s="352">
        <f t="shared" si="2"/>
        <v>4</v>
      </c>
      <c r="X14" s="285"/>
      <c r="Y14" s="278"/>
      <c r="Z14" s="278"/>
      <c r="AA14" s="270" t="str">
        <f aca="true" t="shared" si="21" ref="AA14">IF(CELL("type",Z14)="L","",IF(Z14*($G14+$X14)=0,"",IF($G14&gt;0,+$G14*Z14*8.34,$X14*Z14*8.34)))</f>
        <v/>
      </c>
      <c r="AB14" s="278"/>
      <c r="AC14" s="289" t="str">
        <f aca="true" t="shared" si="22" ref="AC14">IF(CELL("type",AB14)="L","",IF(AB14*($G14+$X14)=0,"",IF($G14&gt;0,+$G14*AB14*8.34,$X14*AB14*8.34)))</f>
        <v/>
      </c>
      <c r="AD14" s="285"/>
      <c r="AE14" s="278"/>
      <c r="AF14" s="278"/>
      <c r="AG14" s="278" t="str">
        <f ca="1" t="shared" si="9"/>
        <v/>
      </c>
      <c r="AH14" s="278"/>
      <c r="AI14" s="278"/>
      <c r="AJ14" s="262" t="str">
        <f ca="1" t="shared" si="10"/>
        <v/>
      </c>
      <c r="AK14" s="278"/>
      <c r="AL14" s="262" t="str">
        <f ca="1" t="shared" si="10"/>
        <v/>
      </c>
      <c r="AM14" s="283"/>
      <c r="AN14" s="802"/>
      <c r="AO14" s="803"/>
      <c r="AP14" s="803"/>
      <c r="AQ14" s="803"/>
      <c r="AR14" s="804"/>
      <c r="AS14" s="44"/>
      <c r="AT14" s="44"/>
      <c r="BC14" s="22"/>
      <c r="BE14" s="22"/>
      <c r="BG14" s="22"/>
      <c r="BK14" s="22"/>
      <c r="BM14" s="22"/>
      <c r="BO14" s="22"/>
      <c r="BP14" s="22"/>
    </row>
    <row r="15" spans="1:68" ht="10.5" customHeight="1">
      <c r="A15" s="353">
        <v>5</v>
      </c>
      <c r="B15" s="348" t="str">
        <f t="shared" si="0"/>
        <v>Sun</v>
      </c>
      <c r="C15" s="287"/>
      <c r="D15" s="288"/>
      <c r="E15" s="349"/>
      <c r="F15" s="354"/>
      <c r="G15" s="286"/>
      <c r="H15" s="355"/>
      <c r="I15" s="287"/>
      <c r="J15" s="253" t="str">
        <f aca="true" t="shared" si="23" ref="J15">IF(CELL("type",I15)="L","",IF(I15*($G15+$X15)=0,"",IF($G15&gt;0,+$G15*I15*8.34,$X15*I15*8.34)))</f>
        <v/>
      </c>
      <c r="K15" s="287"/>
      <c r="L15" s="253" t="str">
        <f aca="true" t="shared" si="24" ref="L15">IF(CELL("type",K15)="L","",IF(K15*($G15+$X15)=0,"",IF($G15&gt;0,+$G15*K15*8.34,$X15*K15*8.34)))</f>
        <v/>
      </c>
      <c r="M15" s="287"/>
      <c r="N15" s="253" t="str">
        <f aca="true" t="shared" si="25" ref="N15">IF(CELL("type",M15)="L","",IF(M15*($G15+$X15)=0,"",IF($G15&gt;0,+$G15*M15*8.34,$X15*M15*8.34)))</f>
        <v/>
      </c>
      <c r="O15" s="288"/>
      <c r="P15" s="255" t="str">
        <f aca="true" t="shared" si="26" ref="P15">IF(CELL("type",O15)="L","",IF(O15*($G15+$X15)=0,"",IF($G15&gt;0,+$G15*O15*8.34,$X15*O15*8.34)))</f>
        <v/>
      </c>
      <c r="Q15" s="282"/>
      <c r="R15" s="278"/>
      <c r="S15" s="270" t="str">
        <f t="shared" si="1"/>
        <v/>
      </c>
      <c r="T15" s="343"/>
      <c r="U15" s="344"/>
      <c r="V15" s="283"/>
      <c r="W15" s="352">
        <f t="shared" si="2"/>
        <v>5</v>
      </c>
      <c r="X15" s="285"/>
      <c r="Y15" s="278"/>
      <c r="Z15" s="278"/>
      <c r="AA15" s="270" t="str">
        <f aca="true" t="shared" si="27" ref="AA15">IF(CELL("type",Z15)="L","",IF(Z15*($G15+$X15)=0,"",IF($G15&gt;0,+$G15*Z15*8.34,$X15*Z15*8.34)))</f>
        <v/>
      </c>
      <c r="AB15" s="278"/>
      <c r="AC15" s="289" t="str">
        <f aca="true" t="shared" si="28" ref="AC15">IF(CELL("type",AB15)="L","",IF(AB15*($G15+$X15)=0,"",IF($G15&gt;0,+$G15*AB15*8.34,$X15*AB15*8.34)))</f>
        <v/>
      </c>
      <c r="AD15" s="285"/>
      <c r="AE15" s="278"/>
      <c r="AF15" s="278"/>
      <c r="AG15" s="278" t="str">
        <f ca="1" t="shared" si="9"/>
        <v/>
      </c>
      <c r="AH15" s="278"/>
      <c r="AI15" s="278"/>
      <c r="AJ15" s="262" t="str">
        <f ca="1" t="shared" si="10"/>
        <v/>
      </c>
      <c r="AK15" s="278"/>
      <c r="AL15" s="262" t="str">
        <f ca="1" t="shared" si="10"/>
        <v/>
      </c>
      <c r="AM15" s="283"/>
      <c r="AN15" s="802"/>
      <c r="AO15" s="803"/>
      <c r="AP15" s="803"/>
      <c r="AQ15" s="803"/>
      <c r="AR15" s="804"/>
      <c r="AS15" s="44"/>
      <c r="AT15" s="44"/>
      <c r="BC15" s="22"/>
      <c r="BE15" s="22"/>
      <c r="BG15" s="22"/>
      <c r="BK15" s="22"/>
      <c r="BM15" s="22"/>
      <c r="BO15" s="22"/>
      <c r="BP15" s="22"/>
    </row>
    <row r="16" spans="1:68" ht="10.5" customHeight="1">
      <c r="A16" s="347">
        <v>6</v>
      </c>
      <c r="B16" s="348" t="str">
        <f t="shared" si="0"/>
        <v>Mon</v>
      </c>
      <c r="C16" s="278"/>
      <c r="D16" s="283"/>
      <c r="E16" s="339"/>
      <c r="F16" s="340"/>
      <c r="G16" s="282"/>
      <c r="H16" s="343"/>
      <c r="I16" s="278"/>
      <c r="J16" s="253" t="str">
        <f aca="true" t="shared" si="29" ref="J16">IF(CELL("type",I16)="L","",IF(I16*($G16+$X16)=0,"",IF($G16&gt;0,+$G16*I16*8.34,$X16*I16*8.34)))</f>
        <v/>
      </c>
      <c r="K16" s="278"/>
      <c r="L16" s="253" t="str">
        <f aca="true" t="shared" si="30" ref="L16">IF(CELL("type",K16)="L","",IF(K16*($G16+$X16)=0,"",IF($G16&gt;0,+$G16*K16*8.34,$X16*K16*8.34)))</f>
        <v/>
      </c>
      <c r="M16" s="278"/>
      <c r="N16" s="253" t="str">
        <f aca="true" t="shared" si="31" ref="N16">IF(CELL("type",M16)="L","",IF(M16*($G16+$X16)=0,"",IF($G16&gt;0,+$G16*M16*8.34,$X16*M16*8.34)))</f>
        <v/>
      </c>
      <c r="O16" s="278"/>
      <c r="P16" s="255" t="str">
        <f aca="true" t="shared" si="32" ref="P16">IF(CELL("type",O16)="L","",IF(O16*($G16+$X16)=0,"",IF($G16&gt;0,+$G16*O16*8.34,$X16*O16*8.34)))</f>
        <v/>
      </c>
      <c r="Q16" s="282"/>
      <c r="R16" s="278"/>
      <c r="S16" s="270" t="str">
        <f t="shared" si="1"/>
        <v/>
      </c>
      <c r="T16" s="343"/>
      <c r="U16" s="344"/>
      <c r="V16" s="283"/>
      <c r="W16" s="352">
        <f t="shared" si="2"/>
        <v>6</v>
      </c>
      <c r="X16" s="285"/>
      <c r="Y16" s="278"/>
      <c r="Z16" s="278"/>
      <c r="AA16" s="270" t="str">
        <f aca="true" t="shared" si="33" ref="AA16">IF(CELL("type",Z16)="L","",IF(Z16*($G16+$X16)=0,"",IF($G16&gt;0,+$G16*Z16*8.34,$X16*Z16*8.34)))</f>
        <v/>
      </c>
      <c r="AB16" s="278"/>
      <c r="AC16" s="289" t="str">
        <f aca="true" t="shared" si="34" ref="AC16">IF(CELL("type",AB16)="L","",IF(AB16*($G16+$X16)=0,"",IF($G16&gt;0,+$G16*AB16*8.34,$X16*AB16*8.34)))</f>
        <v/>
      </c>
      <c r="AD16" s="285"/>
      <c r="AE16" s="278"/>
      <c r="AF16" s="278"/>
      <c r="AG16" s="278" t="str">
        <f ca="1" t="shared" si="9"/>
        <v/>
      </c>
      <c r="AH16" s="278"/>
      <c r="AI16" s="278"/>
      <c r="AJ16" s="262" t="str">
        <f ca="1" t="shared" si="10"/>
        <v/>
      </c>
      <c r="AK16" s="278"/>
      <c r="AL16" s="262" t="str">
        <f ca="1" t="shared" si="10"/>
        <v/>
      </c>
      <c r="AM16" s="283"/>
      <c r="AN16" s="802"/>
      <c r="AO16" s="803"/>
      <c r="AP16" s="803"/>
      <c r="AQ16" s="803"/>
      <c r="AR16" s="804"/>
      <c r="AS16" s="44"/>
      <c r="AT16" s="44"/>
      <c r="BC16" s="22"/>
      <c r="BE16" s="22"/>
      <c r="BG16" s="22"/>
      <c r="BK16" s="22"/>
      <c r="BM16" s="22"/>
      <c r="BO16" s="22"/>
      <c r="BP16" s="22"/>
    </row>
    <row r="17" spans="1:68" ht="10.5" customHeight="1">
      <c r="A17" s="347">
        <v>7</v>
      </c>
      <c r="B17" s="348" t="str">
        <f t="shared" si="0"/>
        <v>Tue</v>
      </c>
      <c r="C17" s="278"/>
      <c r="D17" s="284"/>
      <c r="E17" s="349"/>
      <c r="F17" s="350"/>
      <c r="G17" s="282"/>
      <c r="H17" s="343"/>
      <c r="I17" s="278"/>
      <c r="J17" s="253" t="str">
        <f aca="true" t="shared" si="35" ref="J17">IF(CELL("type",I17)="L","",IF(I17*($G17+$X17)=0,"",IF($G17&gt;0,+$G17*I17*8.34,$X17*I17*8.34)))</f>
        <v/>
      </c>
      <c r="K17" s="278"/>
      <c r="L17" s="253" t="str">
        <f aca="true" t="shared" si="36" ref="L17">IF(CELL("type",K17)="L","",IF(K17*($G17+$X17)=0,"",IF($G17&gt;0,+$G17*K17*8.34,$X17*K17*8.34)))</f>
        <v/>
      </c>
      <c r="M17" s="278"/>
      <c r="N17" s="253" t="str">
        <f aca="true" t="shared" si="37" ref="N17">IF(CELL("type",M17)="L","",IF(M17*($G17+$X17)=0,"",IF($G17&gt;0,+$G17*M17*8.34,$X17*M17*8.34)))</f>
        <v/>
      </c>
      <c r="O17" s="278"/>
      <c r="P17" s="255" t="str">
        <f aca="true" t="shared" si="38" ref="P17">IF(CELL("type",O17)="L","",IF(O17*($G17+$X17)=0,"",IF($G17&gt;0,+$G17*O17*8.34,$X17*O17*8.34)))</f>
        <v/>
      </c>
      <c r="Q17" s="282"/>
      <c r="R17" s="278"/>
      <c r="S17" s="270" t="str">
        <f t="shared" si="1"/>
        <v/>
      </c>
      <c r="T17" s="343"/>
      <c r="U17" s="344"/>
      <c r="V17" s="283"/>
      <c r="W17" s="352">
        <f t="shared" si="2"/>
        <v>7</v>
      </c>
      <c r="X17" s="285"/>
      <c r="Y17" s="278"/>
      <c r="Z17" s="278"/>
      <c r="AA17" s="270" t="str">
        <f aca="true" t="shared" si="39" ref="AA17">IF(CELL("type",Z17)="L","",IF(Z17*($G17+$X17)=0,"",IF($G17&gt;0,+$G17*Z17*8.34,$X17*Z17*8.34)))</f>
        <v/>
      </c>
      <c r="AB17" s="278"/>
      <c r="AC17" s="289" t="str">
        <f aca="true" t="shared" si="40" ref="AC17">IF(CELL("type",AB17)="L","",IF(AB17*($G17+$X17)=0,"",IF($G17&gt;0,+$G17*AB17*8.34,$X17*AB17*8.34)))</f>
        <v/>
      </c>
      <c r="AD17" s="285"/>
      <c r="AE17" s="278"/>
      <c r="AF17" s="278"/>
      <c r="AG17" s="278" t="str">
        <f ca="1" t="shared" si="9"/>
        <v/>
      </c>
      <c r="AH17" s="278"/>
      <c r="AI17" s="278"/>
      <c r="AJ17" s="262" t="str">
        <f ca="1" t="shared" si="10"/>
        <v/>
      </c>
      <c r="AK17" s="278"/>
      <c r="AL17" s="262" t="str">
        <f ca="1" t="shared" si="10"/>
        <v/>
      </c>
      <c r="AM17" s="283"/>
      <c r="AN17" s="802"/>
      <c r="AO17" s="803"/>
      <c r="AP17" s="803"/>
      <c r="AQ17" s="803"/>
      <c r="AR17" s="804"/>
      <c r="AS17" s="44"/>
      <c r="AT17" s="44"/>
      <c r="BC17" s="22"/>
      <c r="BE17" s="22"/>
      <c r="BG17" s="22"/>
      <c r="BK17" s="22"/>
      <c r="BM17" s="22"/>
      <c r="BO17" s="22"/>
      <c r="BP17" s="22"/>
    </row>
    <row r="18" spans="1:68" ht="10.5" customHeight="1">
      <c r="A18" s="347">
        <v>8</v>
      </c>
      <c r="B18" s="348" t="str">
        <f t="shared" si="0"/>
        <v>Wed</v>
      </c>
      <c r="C18" s="278"/>
      <c r="D18" s="284"/>
      <c r="E18" s="349"/>
      <c r="F18" s="350"/>
      <c r="G18" s="282"/>
      <c r="H18" s="343"/>
      <c r="I18" s="278"/>
      <c r="J18" s="253" t="str">
        <f aca="true" t="shared" si="41" ref="J18">IF(CELL("type",I18)="L","",IF(I18*($G18+$X18)=0,"",IF($G18&gt;0,+$G18*I18*8.34,$X18*I18*8.34)))</f>
        <v/>
      </c>
      <c r="K18" s="278"/>
      <c r="L18" s="253" t="str">
        <f aca="true" t="shared" si="42" ref="L18">IF(CELL("type",K18)="L","",IF(K18*($G18+$X18)=0,"",IF($G18&gt;0,+$G18*K18*8.34,$X18*K18*8.34)))</f>
        <v/>
      </c>
      <c r="M18" s="278"/>
      <c r="N18" s="253" t="str">
        <f aca="true" t="shared" si="43" ref="N18">IF(CELL("type",M18)="L","",IF(M18*($G18+$X18)=0,"",IF($G18&gt;0,+$G18*M18*8.34,$X18*M18*8.34)))</f>
        <v/>
      </c>
      <c r="O18" s="278"/>
      <c r="P18" s="255" t="str">
        <f aca="true" t="shared" si="44" ref="P18">IF(CELL("type",O18)="L","",IF(O18*($G18+$X18)=0,"",IF($G18&gt;0,+$G18*O18*8.34,$X18*O18*8.34)))</f>
        <v/>
      </c>
      <c r="Q18" s="282"/>
      <c r="R18" s="278"/>
      <c r="S18" s="270" t="str">
        <f t="shared" si="1"/>
        <v/>
      </c>
      <c r="T18" s="343"/>
      <c r="U18" s="344"/>
      <c r="V18" s="283"/>
      <c r="W18" s="352">
        <f t="shared" si="2"/>
        <v>8</v>
      </c>
      <c r="X18" s="285"/>
      <c r="Y18" s="278"/>
      <c r="Z18" s="278"/>
      <c r="AA18" s="270" t="str">
        <f aca="true" t="shared" si="45" ref="AA18">IF(CELL("type",Z18)="L","",IF(Z18*($G18+$X18)=0,"",IF($G18&gt;0,+$G18*Z18*8.34,$X18*Z18*8.34)))</f>
        <v/>
      </c>
      <c r="AB18" s="278"/>
      <c r="AC18" s="289" t="str">
        <f aca="true" t="shared" si="46" ref="AC18">IF(CELL("type",AB18)="L","",IF(AB18*($G18+$X18)=0,"",IF($G18&gt;0,+$G18*AB18*8.34,$X18*AB18*8.34)))</f>
        <v/>
      </c>
      <c r="AD18" s="285"/>
      <c r="AE18" s="278"/>
      <c r="AF18" s="278"/>
      <c r="AG18" s="278" t="str">
        <f ca="1" t="shared" si="9"/>
        <v/>
      </c>
      <c r="AH18" s="278"/>
      <c r="AI18" s="278"/>
      <c r="AJ18" s="262" t="str">
        <f ca="1" t="shared" si="10"/>
        <v/>
      </c>
      <c r="AK18" s="278"/>
      <c r="AL18" s="262" t="str">
        <f ca="1" t="shared" si="10"/>
        <v/>
      </c>
      <c r="AM18" s="283"/>
      <c r="AN18" s="802"/>
      <c r="AO18" s="803"/>
      <c r="AP18" s="803"/>
      <c r="AQ18" s="803"/>
      <c r="AR18" s="804"/>
      <c r="AS18" s="44"/>
      <c r="AT18" s="44"/>
      <c r="BC18" s="22"/>
      <c r="BE18" s="22"/>
      <c r="BG18" s="22"/>
      <c r="BK18" s="22"/>
      <c r="BM18" s="22"/>
      <c r="BO18" s="22"/>
      <c r="BP18" s="22"/>
    </row>
    <row r="19" spans="1:68" ht="10.5" customHeight="1">
      <c r="A19" s="347">
        <v>9</v>
      </c>
      <c r="B19" s="348" t="str">
        <f t="shared" si="0"/>
        <v>Thu</v>
      </c>
      <c r="C19" s="278"/>
      <c r="D19" s="284"/>
      <c r="E19" s="349"/>
      <c r="F19" s="350"/>
      <c r="G19" s="282"/>
      <c r="H19" s="343"/>
      <c r="I19" s="278"/>
      <c r="J19" s="253" t="str">
        <f aca="true" t="shared" si="47" ref="J19">IF(CELL("type",I19)="L","",IF(I19*($G19+$X19)=0,"",IF($G19&gt;0,+$G19*I19*8.34,$X19*I19*8.34)))</f>
        <v/>
      </c>
      <c r="K19" s="278"/>
      <c r="L19" s="253" t="str">
        <f aca="true" t="shared" si="48" ref="L19">IF(CELL("type",K19)="L","",IF(K19*($G19+$X19)=0,"",IF($G19&gt;0,+$G19*K19*8.34,$X19*K19*8.34)))</f>
        <v/>
      </c>
      <c r="M19" s="278"/>
      <c r="N19" s="253" t="str">
        <f aca="true" t="shared" si="49" ref="N19">IF(CELL("type",M19)="L","",IF(M19*($G19+$X19)=0,"",IF($G19&gt;0,+$G19*M19*8.34,$X19*M19*8.34)))</f>
        <v/>
      </c>
      <c r="O19" s="278"/>
      <c r="P19" s="255" t="str">
        <f aca="true" t="shared" si="50" ref="P19">IF(CELL("type",O19)="L","",IF(O19*($G19+$X19)=0,"",IF($G19&gt;0,+$G19*O19*8.34,$X19*O19*8.34)))</f>
        <v/>
      </c>
      <c r="Q19" s="282"/>
      <c r="R19" s="278"/>
      <c r="S19" s="270" t="str">
        <f t="shared" si="1"/>
        <v/>
      </c>
      <c r="T19" s="343"/>
      <c r="U19" s="344"/>
      <c r="V19" s="283"/>
      <c r="W19" s="352">
        <f t="shared" si="2"/>
        <v>9</v>
      </c>
      <c r="X19" s="285"/>
      <c r="Y19" s="278"/>
      <c r="Z19" s="278"/>
      <c r="AA19" s="270" t="str">
        <f aca="true" t="shared" si="51" ref="AA19">IF(CELL("type",Z19)="L","",IF(Z19*($G19+$X19)=0,"",IF($G19&gt;0,+$G19*Z19*8.34,$X19*Z19*8.34)))</f>
        <v/>
      </c>
      <c r="AB19" s="278"/>
      <c r="AC19" s="289" t="str">
        <f aca="true" t="shared" si="52" ref="AC19">IF(CELL("type",AB19)="L","",IF(AB19*($G19+$X19)=0,"",IF($G19&gt;0,+$G19*AB19*8.34,$X19*AB19*8.34)))</f>
        <v/>
      </c>
      <c r="AD19" s="285"/>
      <c r="AE19" s="278"/>
      <c r="AF19" s="278"/>
      <c r="AG19" s="278" t="str">
        <f ca="1" t="shared" si="9"/>
        <v/>
      </c>
      <c r="AH19" s="278"/>
      <c r="AI19" s="278"/>
      <c r="AJ19" s="262" t="str">
        <f ca="1" t="shared" si="10"/>
        <v/>
      </c>
      <c r="AK19" s="278"/>
      <c r="AL19" s="262" t="str">
        <f ca="1" t="shared" si="10"/>
        <v/>
      </c>
      <c r="AM19" s="283"/>
      <c r="AN19" s="802"/>
      <c r="AO19" s="803"/>
      <c r="AP19" s="803"/>
      <c r="AQ19" s="803"/>
      <c r="AR19" s="804"/>
      <c r="AS19" s="44"/>
      <c r="AT19" s="44"/>
      <c r="BC19" s="22"/>
      <c r="BE19" s="22"/>
      <c r="BG19" s="22"/>
      <c r="BK19" s="22"/>
      <c r="BM19" s="22"/>
      <c r="BO19" s="22"/>
      <c r="BP19" s="22"/>
    </row>
    <row r="20" spans="1:68" ht="10.5" customHeight="1">
      <c r="A20" s="353">
        <v>10</v>
      </c>
      <c r="B20" s="348" t="str">
        <f t="shared" si="0"/>
        <v>Fri</v>
      </c>
      <c r="C20" s="287"/>
      <c r="D20" s="283"/>
      <c r="E20" s="349"/>
      <c r="F20" s="354"/>
      <c r="G20" s="282"/>
      <c r="H20" s="343"/>
      <c r="I20" s="278"/>
      <c r="J20" s="253" t="str">
        <f aca="true" t="shared" si="53" ref="J20">IF(CELL("type",I20)="L","",IF(I20*($G20+$X20)=0,"",IF($G20&gt;0,+$G20*I20*8.34,$X20*I20*8.34)))</f>
        <v/>
      </c>
      <c r="K20" s="278"/>
      <c r="L20" s="253" t="str">
        <f aca="true" t="shared" si="54" ref="L20">IF(CELL("type",K20)="L","",IF(K20*($G20+$X20)=0,"",IF($G20&gt;0,+$G20*K20*8.34,$X20*K20*8.34)))</f>
        <v/>
      </c>
      <c r="M20" s="278"/>
      <c r="N20" s="253" t="str">
        <f aca="true" t="shared" si="55" ref="N20">IF(CELL("type",M20)="L","",IF(M20*($G20+$X20)=0,"",IF($G20&gt;0,+$G20*M20*8.34,$X20*M20*8.34)))</f>
        <v/>
      </c>
      <c r="O20" s="278"/>
      <c r="P20" s="255" t="str">
        <f aca="true" t="shared" si="56" ref="P20">IF(CELL("type",O20)="L","",IF(O20*($G20+$X20)=0,"",IF($G20&gt;0,+$G20*O20*8.34,$X20*O20*8.34)))</f>
        <v/>
      </c>
      <c r="Q20" s="282"/>
      <c r="R20" s="278"/>
      <c r="S20" s="270" t="str">
        <f t="shared" si="1"/>
        <v/>
      </c>
      <c r="T20" s="343"/>
      <c r="U20" s="344"/>
      <c r="V20" s="283"/>
      <c r="W20" s="352">
        <f t="shared" si="2"/>
        <v>10</v>
      </c>
      <c r="X20" s="285"/>
      <c r="Y20" s="278"/>
      <c r="Z20" s="278"/>
      <c r="AA20" s="270" t="str">
        <f aca="true" t="shared" si="57" ref="AA20">IF(CELL("type",Z20)="L","",IF(Z20*($G20+$X20)=0,"",IF($G20&gt;0,+$G20*Z20*8.34,$X20*Z20*8.34)))</f>
        <v/>
      </c>
      <c r="AB20" s="278"/>
      <c r="AC20" s="289" t="str">
        <f aca="true" t="shared" si="58" ref="AC20">IF(CELL("type",AB20)="L","",IF(AB20*($G20+$X20)=0,"",IF($G20&gt;0,+$G20*AB20*8.34,$X20*AB20*8.34)))</f>
        <v/>
      </c>
      <c r="AD20" s="285"/>
      <c r="AE20" s="278"/>
      <c r="AF20" s="278"/>
      <c r="AG20" s="278" t="str">
        <f ca="1" t="shared" si="9"/>
        <v/>
      </c>
      <c r="AH20" s="278"/>
      <c r="AI20" s="278"/>
      <c r="AJ20" s="262" t="str">
        <f ca="1" t="shared" si="10"/>
        <v/>
      </c>
      <c r="AK20" s="278"/>
      <c r="AL20" s="262" t="str">
        <f ca="1" t="shared" si="10"/>
        <v/>
      </c>
      <c r="AM20" s="283"/>
      <c r="AN20" s="802"/>
      <c r="AO20" s="803"/>
      <c r="AP20" s="803"/>
      <c r="AQ20" s="803"/>
      <c r="AR20" s="804"/>
      <c r="AS20" s="44"/>
      <c r="AT20" s="44"/>
      <c r="BC20" s="22"/>
      <c r="BE20" s="22"/>
      <c r="BG20" s="22"/>
      <c r="BK20" s="22"/>
      <c r="BM20" s="22"/>
      <c r="BO20" s="22"/>
      <c r="BP20" s="22"/>
    </row>
    <row r="21" spans="1:68" ht="10.5" customHeight="1">
      <c r="A21" s="347">
        <v>11</v>
      </c>
      <c r="B21" s="348" t="str">
        <f t="shared" si="0"/>
        <v>Sat</v>
      </c>
      <c r="C21" s="278"/>
      <c r="D21" s="281"/>
      <c r="E21" s="339"/>
      <c r="F21" s="340"/>
      <c r="G21" s="282"/>
      <c r="H21" s="343"/>
      <c r="I21" s="278"/>
      <c r="J21" s="253" t="str">
        <f aca="true" t="shared" si="59" ref="J21">IF(CELL("type",I21)="L","",IF(I21*($G21+$X21)=0,"",IF($G21&gt;0,+$G21*I21*8.34,$X21*I21*8.34)))</f>
        <v/>
      </c>
      <c r="K21" s="278"/>
      <c r="L21" s="253" t="str">
        <f aca="true" t="shared" si="60" ref="L21">IF(CELL("type",K21)="L","",IF(K21*($G21+$X21)=0,"",IF($G21&gt;0,+$G21*K21*8.34,$X21*K21*8.34)))</f>
        <v/>
      </c>
      <c r="M21" s="278"/>
      <c r="N21" s="253" t="str">
        <f aca="true" t="shared" si="61" ref="N21">IF(CELL("type",M21)="L","",IF(M21*($G21+$X21)=0,"",IF($G21&gt;0,+$G21*M21*8.34,$X21*M21*8.34)))</f>
        <v/>
      </c>
      <c r="O21" s="278"/>
      <c r="P21" s="255" t="str">
        <f aca="true" t="shared" si="62" ref="P21">IF(CELL("type",O21)="L","",IF(O21*($G21+$X21)=0,"",IF($G21&gt;0,+$G21*O21*8.34,$X21*O21*8.34)))</f>
        <v/>
      </c>
      <c r="Q21" s="282"/>
      <c r="R21" s="278"/>
      <c r="S21" s="270" t="str">
        <f t="shared" si="1"/>
        <v/>
      </c>
      <c r="T21" s="343"/>
      <c r="U21" s="344"/>
      <c r="V21" s="283"/>
      <c r="W21" s="352">
        <f t="shared" si="2"/>
        <v>11</v>
      </c>
      <c r="X21" s="285"/>
      <c r="Y21" s="278"/>
      <c r="Z21" s="278"/>
      <c r="AA21" s="270" t="str">
        <f aca="true" t="shared" si="63" ref="AA21">IF(CELL("type",Z21)="L","",IF(Z21*($G21+$X21)=0,"",IF($G21&gt;0,+$G21*Z21*8.34,$X21*Z21*8.34)))</f>
        <v/>
      </c>
      <c r="AB21" s="278"/>
      <c r="AC21" s="289" t="str">
        <f aca="true" t="shared" si="64" ref="AC21">IF(CELL("type",AB21)="L","",IF(AB21*($G21+$X21)=0,"",IF($G21&gt;0,+$G21*AB21*8.34,$X21*AB21*8.34)))</f>
        <v/>
      </c>
      <c r="AD21" s="285"/>
      <c r="AE21" s="278"/>
      <c r="AF21" s="278"/>
      <c r="AG21" s="278" t="str">
        <f ca="1" t="shared" si="9"/>
        <v/>
      </c>
      <c r="AH21" s="278"/>
      <c r="AI21" s="278"/>
      <c r="AJ21" s="262" t="str">
        <f ca="1" t="shared" si="10"/>
        <v/>
      </c>
      <c r="AK21" s="278"/>
      <c r="AL21" s="262" t="str">
        <f ca="1" t="shared" si="10"/>
        <v/>
      </c>
      <c r="AM21" s="283"/>
      <c r="AN21" s="802"/>
      <c r="AO21" s="803"/>
      <c r="AP21" s="803"/>
      <c r="AQ21" s="803"/>
      <c r="AR21" s="804"/>
      <c r="AS21" s="44"/>
      <c r="AT21" s="44"/>
      <c r="BC21" s="22"/>
      <c r="BE21" s="22"/>
      <c r="BG21" s="22"/>
      <c r="BK21" s="22"/>
      <c r="BM21" s="22"/>
      <c r="BO21" s="22"/>
      <c r="BP21" s="22"/>
    </row>
    <row r="22" spans="1:68" ht="10.5" customHeight="1">
      <c r="A22" s="347">
        <v>12</v>
      </c>
      <c r="B22" s="348" t="str">
        <f t="shared" si="0"/>
        <v>Sun</v>
      </c>
      <c r="C22" s="278"/>
      <c r="D22" s="284"/>
      <c r="E22" s="349"/>
      <c r="F22" s="350"/>
      <c r="G22" s="282"/>
      <c r="H22" s="343"/>
      <c r="I22" s="278"/>
      <c r="J22" s="253" t="str">
        <f aca="true" t="shared" si="65" ref="J22">IF(CELL("type",I22)="L","",IF(I22*($G22+$X22)=0,"",IF($G22&gt;0,+$G22*I22*8.34,$X22*I22*8.34)))</f>
        <v/>
      </c>
      <c r="K22" s="278"/>
      <c r="L22" s="253" t="str">
        <f aca="true" t="shared" si="66" ref="L22">IF(CELL("type",K22)="L","",IF(K22*($G22+$X22)=0,"",IF($G22&gt;0,+$G22*K22*8.34,$X22*K22*8.34)))</f>
        <v/>
      </c>
      <c r="M22" s="278"/>
      <c r="N22" s="253" t="str">
        <f aca="true" t="shared" si="67" ref="N22">IF(CELL("type",M22)="L","",IF(M22*($G22+$X22)=0,"",IF($G22&gt;0,+$G22*M22*8.34,$X22*M22*8.34)))</f>
        <v/>
      </c>
      <c r="O22" s="278"/>
      <c r="P22" s="255" t="str">
        <f aca="true" t="shared" si="68" ref="P22">IF(CELL("type",O22)="L","",IF(O22*($G22+$X22)=0,"",IF($G22&gt;0,+$G22*O22*8.34,$X22*O22*8.34)))</f>
        <v/>
      </c>
      <c r="Q22" s="282"/>
      <c r="R22" s="278"/>
      <c r="S22" s="270" t="str">
        <f t="shared" si="1"/>
        <v/>
      </c>
      <c r="T22" s="343"/>
      <c r="U22" s="344"/>
      <c r="V22" s="283"/>
      <c r="W22" s="352">
        <f t="shared" si="2"/>
        <v>12</v>
      </c>
      <c r="X22" s="285"/>
      <c r="Y22" s="278"/>
      <c r="Z22" s="278"/>
      <c r="AA22" s="270" t="str">
        <f aca="true" t="shared" si="69" ref="AA22">IF(CELL("type",Z22)="L","",IF(Z22*($G22+$X22)=0,"",IF($G22&gt;0,+$G22*Z22*8.34,$X22*Z22*8.34)))</f>
        <v/>
      </c>
      <c r="AB22" s="278"/>
      <c r="AC22" s="289" t="str">
        <f aca="true" t="shared" si="70" ref="AC22">IF(CELL("type",AB22)="L","",IF(AB22*($G22+$X22)=0,"",IF($G22&gt;0,+$G22*AB22*8.34,$X22*AB22*8.34)))</f>
        <v/>
      </c>
      <c r="AD22" s="285"/>
      <c r="AE22" s="278"/>
      <c r="AF22" s="278"/>
      <c r="AG22" s="278" t="str">
        <f ca="1" t="shared" si="9"/>
        <v/>
      </c>
      <c r="AH22" s="278"/>
      <c r="AI22" s="278"/>
      <c r="AJ22" s="262" t="str">
        <f ca="1" t="shared" si="10"/>
        <v/>
      </c>
      <c r="AK22" s="278"/>
      <c r="AL22" s="262" t="str">
        <f ca="1" t="shared" si="10"/>
        <v/>
      </c>
      <c r="AM22" s="283"/>
      <c r="AN22" s="802"/>
      <c r="AO22" s="803"/>
      <c r="AP22" s="803"/>
      <c r="AQ22" s="803"/>
      <c r="AR22" s="804"/>
      <c r="AS22" s="44"/>
      <c r="AT22" s="44"/>
      <c r="BC22" s="22"/>
      <c r="BE22" s="22"/>
      <c r="BG22" s="22"/>
      <c r="BK22" s="22"/>
      <c r="BM22" s="22"/>
      <c r="BO22" s="22"/>
      <c r="BP22" s="22"/>
    </row>
    <row r="23" spans="1:68" ht="10.5" customHeight="1">
      <c r="A23" s="347">
        <v>13</v>
      </c>
      <c r="B23" s="348" t="str">
        <f t="shared" si="0"/>
        <v>Mon</v>
      </c>
      <c r="C23" s="278"/>
      <c r="D23" s="284"/>
      <c r="E23" s="349"/>
      <c r="F23" s="350"/>
      <c r="G23" s="282"/>
      <c r="H23" s="343"/>
      <c r="I23" s="278"/>
      <c r="J23" s="253" t="str">
        <f aca="true" t="shared" si="71" ref="J23">IF(CELL("type",I23)="L","",IF(I23*($G23+$X23)=0,"",IF($G23&gt;0,+$G23*I23*8.34,$X23*I23*8.34)))</f>
        <v/>
      </c>
      <c r="K23" s="278"/>
      <c r="L23" s="253" t="str">
        <f aca="true" t="shared" si="72" ref="L23">IF(CELL("type",K23)="L","",IF(K23*($G23+$X23)=0,"",IF($G23&gt;0,+$G23*K23*8.34,$X23*K23*8.34)))</f>
        <v/>
      </c>
      <c r="M23" s="278"/>
      <c r="N23" s="253" t="str">
        <f aca="true" t="shared" si="73" ref="N23">IF(CELL("type",M23)="L","",IF(M23*($G23+$X23)=0,"",IF($G23&gt;0,+$G23*M23*8.34,$X23*M23*8.34)))</f>
        <v/>
      </c>
      <c r="O23" s="278"/>
      <c r="P23" s="255" t="str">
        <f aca="true" t="shared" si="74" ref="P23">IF(CELL("type",O23)="L","",IF(O23*($G23+$X23)=0,"",IF($G23&gt;0,+$G23*O23*8.34,$X23*O23*8.34)))</f>
        <v/>
      </c>
      <c r="Q23" s="282"/>
      <c r="R23" s="278"/>
      <c r="S23" s="270" t="str">
        <f t="shared" si="1"/>
        <v/>
      </c>
      <c r="T23" s="343"/>
      <c r="U23" s="344"/>
      <c r="V23" s="283"/>
      <c r="W23" s="352">
        <f t="shared" si="2"/>
        <v>13</v>
      </c>
      <c r="X23" s="285"/>
      <c r="Y23" s="278"/>
      <c r="Z23" s="278"/>
      <c r="AA23" s="270" t="str">
        <f aca="true" t="shared" si="75" ref="AA23">IF(CELL("type",Z23)="L","",IF(Z23*($G23+$X23)=0,"",IF($G23&gt;0,+$G23*Z23*8.34,$X23*Z23*8.34)))</f>
        <v/>
      </c>
      <c r="AB23" s="278"/>
      <c r="AC23" s="289" t="str">
        <f aca="true" t="shared" si="76" ref="AC23">IF(CELL("type",AB23)="L","",IF(AB23*($G23+$X23)=0,"",IF($G23&gt;0,+$G23*AB23*8.34,$X23*AB23*8.34)))</f>
        <v/>
      </c>
      <c r="AD23" s="285"/>
      <c r="AE23" s="278"/>
      <c r="AF23" s="278"/>
      <c r="AG23" s="278" t="str">
        <f ca="1" t="shared" si="9"/>
        <v/>
      </c>
      <c r="AH23" s="278"/>
      <c r="AI23" s="278"/>
      <c r="AJ23" s="262" t="str">
        <f ca="1" t="shared" si="10"/>
        <v/>
      </c>
      <c r="AK23" s="278"/>
      <c r="AL23" s="262" t="str">
        <f ca="1" t="shared" si="10"/>
        <v/>
      </c>
      <c r="AM23" s="283"/>
      <c r="AN23" s="802"/>
      <c r="AO23" s="803"/>
      <c r="AP23" s="803"/>
      <c r="AQ23" s="803"/>
      <c r="AR23" s="804"/>
      <c r="AS23" s="44"/>
      <c r="AT23" s="44"/>
      <c r="BC23" s="22"/>
      <c r="BE23" s="22"/>
      <c r="BG23" s="22"/>
      <c r="BK23" s="22"/>
      <c r="BM23" s="22"/>
      <c r="BO23" s="22"/>
      <c r="BP23" s="22"/>
    </row>
    <row r="24" spans="1:68" ht="10.5" customHeight="1">
      <c r="A24" s="347">
        <v>14</v>
      </c>
      <c r="B24" s="348" t="str">
        <f t="shared" si="0"/>
        <v>Tue</v>
      </c>
      <c r="C24" s="278"/>
      <c r="D24" s="284"/>
      <c r="E24" s="349"/>
      <c r="F24" s="350"/>
      <c r="G24" s="282"/>
      <c r="H24" s="343"/>
      <c r="I24" s="278"/>
      <c r="J24" s="253" t="str">
        <f aca="true" t="shared" si="77" ref="J24">IF(CELL("type",I24)="L","",IF(I24*($G24+$X24)=0,"",IF($G24&gt;0,+$G24*I24*8.34,$X24*I24*8.34)))</f>
        <v/>
      </c>
      <c r="K24" s="278"/>
      <c r="L24" s="253" t="str">
        <f aca="true" t="shared" si="78" ref="L24">IF(CELL("type",K24)="L","",IF(K24*($G24+$X24)=0,"",IF($G24&gt;0,+$G24*K24*8.34,$X24*K24*8.34)))</f>
        <v/>
      </c>
      <c r="M24" s="278"/>
      <c r="N24" s="253" t="str">
        <f aca="true" t="shared" si="79" ref="N24">IF(CELL("type",M24)="L","",IF(M24*($G24+$X24)=0,"",IF($G24&gt;0,+$G24*M24*8.34,$X24*M24*8.34)))</f>
        <v/>
      </c>
      <c r="O24" s="278"/>
      <c r="P24" s="255" t="str">
        <f aca="true" t="shared" si="80" ref="P24">IF(CELL("type",O24)="L","",IF(O24*($G24+$X24)=0,"",IF($G24&gt;0,+$G24*O24*8.34,$X24*O24*8.34)))</f>
        <v/>
      </c>
      <c r="Q24" s="282"/>
      <c r="R24" s="278"/>
      <c r="S24" s="270" t="str">
        <f t="shared" si="1"/>
        <v/>
      </c>
      <c r="T24" s="343"/>
      <c r="U24" s="344"/>
      <c r="V24" s="283"/>
      <c r="W24" s="352">
        <f t="shared" si="2"/>
        <v>14</v>
      </c>
      <c r="X24" s="285"/>
      <c r="Y24" s="278"/>
      <c r="Z24" s="278"/>
      <c r="AA24" s="270" t="str">
        <f aca="true" t="shared" si="81" ref="AA24">IF(CELL("type",Z24)="L","",IF(Z24*($G24+$X24)=0,"",IF($G24&gt;0,+$G24*Z24*8.34,$X24*Z24*8.34)))</f>
        <v/>
      </c>
      <c r="AB24" s="278"/>
      <c r="AC24" s="289" t="str">
        <f aca="true" t="shared" si="82" ref="AC24">IF(CELL("type",AB24)="L","",IF(AB24*($G24+$X24)=0,"",IF($G24&gt;0,+$G24*AB24*8.34,$X24*AB24*8.34)))</f>
        <v/>
      </c>
      <c r="AD24" s="285"/>
      <c r="AE24" s="278"/>
      <c r="AF24" s="278"/>
      <c r="AG24" s="278" t="str">
        <f ca="1" t="shared" si="9"/>
        <v/>
      </c>
      <c r="AH24" s="278"/>
      <c r="AI24" s="278"/>
      <c r="AJ24" s="262" t="str">
        <f ca="1" t="shared" si="10"/>
        <v/>
      </c>
      <c r="AK24" s="278"/>
      <c r="AL24" s="262" t="str">
        <f ca="1" t="shared" si="10"/>
        <v/>
      </c>
      <c r="AM24" s="283"/>
      <c r="AN24" s="802"/>
      <c r="AO24" s="803"/>
      <c r="AP24" s="803"/>
      <c r="AQ24" s="803"/>
      <c r="AR24" s="804"/>
      <c r="AS24" s="44"/>
      <c r="AT24" s="44"/>
      <c r="BC24" s="22"/>
      <c r="BE24" s="22"/>
      <c r="BG24" s="22"/>
      <c r="BK24" s="22"/>
      <c r="BM24" s="22"/>
      <c r="BO24" s="22"/>
      <c r="BP24" s="22"/>
    </row>
    <row r="25" spans="1:68" ht="11.25" customHeight="1">
      <c r="A25" s="353">
        <v>15</v>
      </c>
      <c r="B25" s="348" t="str">
        <f t="shared" si="0"/>
        <v>Wed</v>
      </c>
      <c r="C25" s="287"/>
      <c r="D25" s="288"/>
      <c r="E25" s="349"/>
      <c r="F25" s="354"/>
      <c r="G25" s="282"/>
      <c r="H25" s="343"/>
      <c r="I25" s="278"/>
      <c r="J25" s="253" t="str">
        <f aca="true" t="shared" si="83" ref="J25">IF(CELL("type",I25)="L","",IF(I25*($G25+$X25)=0,"",IF($G25&gt;0,+$G25*I25*8.34,$X25*I25*8.34)))</f>
        <v/>
      </c>
      <c r="K25" s="278"/>
      <c r="L25" s="253" t="str">
        <f aca="true" t="shared" si="84" ref="L25">IF(CELL("type",K25)="L","",IF(K25*($G25+$X25)=0,"",IF($G25&gt;0,+$G25*K25*8.34,$X25*K25*8.34)))</f>
        <v/>
      </c>
      <c r="M25" s="278"/>
      <c r="N25" s="253" t="str">
        <f aca="true" t="shared" si="85" ref="N25">IF(CELL("type",M25)="L","",IF(M25*($G25+$X25)=0,"",IF($G25&gt;0,+$G25*M25*8.34,$X25*M25*8.34)))</f>
        <v/>
      </c>
      <c r="O25" s="278"/>
      <c r="P25" s="255" t="str">
        <f aca="true" t="shared" si="86" ref="P25">IF(CELL("type",O25)="L","",IF(O25*($G25+$X25)=0,"",IF($G25&gt;0,+$G25*O25*8.34,$X25*O25*8.34)))</f>
        <v/>
      </c>
      <c r="Q25" s="282"/>
      <c r="R25" s="278"/>
      <c r="S25" s="270" t="str">
        <f t="shared" si="1"/>
        <v/>
      </c>
      <c r="T25" s="343"/>
      <c r="U25" s="344"/>
      <c r="V25" s="283"/>
      <c r="W25" s="352">
        <f t="shared" si="2"/>
        <v>15</v>
      </c>
      <c r="X25" s="285"/>
      <c r="Y25" s="278"/>
      <c r="Z25" s="278"/>
      <c r="AA25" s="270" t="str">
        <f aca="true" t="shared" si="87" ref="AA25">IF(CELL("type",Z25)="L","",IF(Z25*($G25+$X25)=0,"",IF($G25&gt;0,+$G25*Z25*8.34,$X25*Z25*8.34)))</f>
        <v/>
      </c>
      <c r="AB25" s="278"/>
      <c r="AC25" s="289" t="str">
        <f aca="true" t="shared" si="88" ref="AC25">IF(CELL("type",AB25)="L","",IF(AB25*($G25+$X25)=0,"",IF($G25&gt;0,+$G25*AB25*8.34,$X25*AB25*8.34)))</f>
        <v/>
      </c>
      <c r="AD25" s="285"/>
      <c r="AE25" s="278"/>
      <c r="AF25" s="278"/>
      <c r="AG25" s="278" t="str">
        <f ca="1" t="shared" si="9"/>
        <v/>
      </c>
      <c r="AH25" s="278"/>
      <c r="AI25" s="278"/>
      <c r="AJ25" s="262" t="str">
        <f ca="1" t="shared" si="10"/>
        <v/>
      </c>
      <c r="AK25" s="278"/>
      <c r="AL25" s="262" t="str">
        <f ca="1" t="shared" si="10"/>
        <v/>
      </c>
      <c r="AM25" s="283"/>
      <c r="AN25" s="802"/>
      <c r="AO25" s="803"/>
      <c r="AP25" s="803"/>
      <c r="AQ25" s="803"/>
      <c r="AR25" s="804"/>
      <c r="AS25" s="44"/>
      <c r="AT25" s="44"/>
      <c r="BC25" s="22"/>
      <c r="BE25" s="22"/>
      <c r="BG25" s="22"/>
      <c r="BK25" s="22"/>
      <c r="BM25" s="22"/>
      <c r="BO25" s="22"/>
      <c r="BP25" s="22"/>
    </row>
    <row r="26" spans="1:68" ht="10.5" customHeight="1">
      <c r="A26" s="347">
        <v>16</v>
      </c>
      <c r="B26" s="348" t="str">
        <f t="shared" si="0"/>
        <v>Thu</v>
      </c>
      <c r="C26" s="278"/>
      <c r="D26" s="283"/>
      <c r="E26" s="339"/>
      <c r="F26" s="340"/>
      <c r="G26" s="282"/>
      <c r="H26" s="343"/>
      <c r="I26" s="278"/>
      <c r="J26" s="253" t="str">
        <f aca="true" t="shared" si="89" ref="J26">IF(CELL("type",I26)="L","",IF(I26*($G26+$X26)=0,"",IF($G26&gt;0,+$G26*I26*8.34,$X26*I26*8.34)))</f>
        <v/>
      </c>
      <c r="K26" s="278"/>
      <c r="L26" s="253" t="str">
        <f aca="true" t="shared" si="90" ref="L26">IF(CELL("type",K26)="L","",IF(K26*($G26+$X26)=0,"",IF($G26&gt;0,+$G26*K26*8.34,$X26*K26*8.34)))</f>
        <v/>
      </c>
      <c r="M26" s="278"/>
      <c r="N26" s="253" t="str">
        <f aca="true" t="shared" si="91" ref="N26">IF(CELL("type",M26)="L","",IF(M26*($G26+$X26)=0,"",IF($G26&gt;0,+$G26*M26*8.34,$X26*M26*8.34)))</f>
        <v/>
      </c>
      <c r="O26" s="278"/>
      <c r="P26" s="255" t="str">
        <f aca="true" t="shared" si="92" ref="P26">IF(CELL("type",O26)="L","",IF(O26*($G26+$X26)=0,"",IF($G26&gt;0,+$G26*O26*8.34,$X26*O26*8.34)))</f>
        <v/>
      </c>
      <c r="Q26" s="282"/>
      <c r="R26" s="278"/>
      <c r="S26" s="270" t="str">
        <f t="shared" si="1"/>
        <v/>
      </c>
      <c r="T26" s="343"/>
      <c r="U26" s="344"/>
      <c r="V26" s="283"/>
      <c r="W26" s="352">
        <f t="shared" si="2"/>
        <v>16</v>
      </c>
      <c r="X26" s="285"/>
      <c r="Y26" s="278"/>
      <c r="Z26" s="278"/>
      <c r="AA26" s="270" t="str">
        <f aca="true" t="shared" si="93" ref="AA26">IF(CELL("type",Z26)="L","",IF(Z26*($G26+$X26)=0,"",IF($G26&gt;0,+$G26*Z26*8.34,$X26*Z26*8.34)))</f>
        <v/>
      </c>
      <c r="AB26" s="278"/>
      <c r="AC26" s="289" t="str">
        <f aca="true" t="shared" si="94" ref="AC26">IF(CELL("type",AB26)="L","",IF(AB26*($G26+$X26)=0,"",IF($G26&gt;0,+$G26*AB26*8.34,$X26*AB26*8.34)))</f>
        <v/>
      </c>
      <c r="AD26" s="285"/>
      <c r="AE26" s="278"/>
      <c r="AF26" s="278"/>
      <c r="AG26" s="278" t="str">
        <f ca="1" t="shared" si="9"/>
        <v/>
      </c>
      <c r="AH26" s="278"/>
      <c r="AI26" s="278"/>
      <c r="AJ26" s="262" t="str">
        <f ca="1" t="shared" si="10"/>
        <v/>
      </c>
      <c r="AK26" s="278"/>
      <c r="AL26" s="262" t="str">
        <f ca="1" t="shared" si="10"/>
        <v/>
      </c>
      <c r="AM26" s="283"/>
      <c r="AN26" s="802"/>
      <c r="AO26" s="803"/>
      <c r="AP26" s="803"/>
      <c r="AQ26" s="803"/>
      <c r="AR26" s="804"/>
      <c r="AS26" s="44"/>
      <c r="AT26" s="44"/>
      <c r="BC26" s="22"/>
      <c r="BE26" s="22"/>
      <c r="BG26" s="22"/>
      <c r="BK26" s="22"/>
      <c r="BM26" s="22"/>
      <c r="BO26" s="22"/>
      <c r="BP26" s="22"/>
    </row>
    <row r="27" spans="1:68" ht="10.5" customHeight="1">
      <c r="A27" s="347">
        <v>17</v>
      </c>
      <c r="B27" s="348" t="str">
        <f t="shared" si="0"/>
        <v>Fri</v>
      </c>
      <c r="C27" s="278"/>
      <c r="D27" s="284"/>
      <c r="E27" s="349"/>
      <c r="F27" s="350"/>
      <c r="G27" s="282"/>
      <c r="H27" s="343"/>
      <c r="I27" s="278"/>
      <c r="J27" s="253" t="str">
        <f aca="true" t="shared" si="95" ref="J27">IF(CELL("type",I27)="L","",IF(I27*($G27+$X27)=0,"",IF($G27&gt;0,+$G27*I27*8.34,$X27*I27*8.34)))</f>
        <v/>
      </c>
      <c r="K27" s="278"/>
      <c r="L27" s="253" t="str">
        <f aca="true" t="shared" si="96" ref="L27">IF(CELL("type",K27)="L","",IF(K27*($G27+$X27)=0,"",IF($G27&gt;0,+$G27*K27*8.34,$X27*K27*8.34)))</f>
        <v/>
      </c>
      <c r="M27" s="278"/>
      <c r="N27" s="253" t="str">
        <f aca="true" t="shared" si="97" ref="N27">IF(CELL("type",M27)="L","",IF(M27*($G27+$X27)=0,"",IF($G27&gt;0,+$G27*M27*8.34,$X27*M27*8.34)))</f>
        <v/>
      </c>
      <c r="O27" s="278"/>
      <c r="P27" s="255" t="str">
        <f aca="true" t="shared" si="98" ref="P27">IF(CELL("type",O27)="L","",IF(O27*($G27+$X27)=0,"",IF($G27&gt;0,+$G27*O27*8.34,$X27*O27*8.34)))</f>
        <v/>
      </c>
      <c r="Q27" s="282"/>
      <c r="R27" s="278"/>
      <c r="S27" s="270" t="str">
        <f t="shared" si="1"/>
        <v/>
      </c>
      <c r="T27" s="343"/>
      <c r="U27" s="344"/>
      <c r="V27" s="283"/>
      <c r="W27" s="352">
        <f t="shared" si="2"/>
        <v>17</v>
      </c>
      <c r="X27" s="285"/>
      <c r="Y27" s="278"/>
      <c r="Z27" s="278"/>
      <c r="AA27" s="270" t="str">
        <f aca="true" t="shared" si="99" ref="AA27">IF(CELL("type",Z27)="L","",IF(Z27*($G27+$X27)=0,"",IF($G27&gt;0,+$G27*Z27*8.34,$X27*Z27*8.34)))</f>
        <v/>
      </c>
      <c r="AB27" s="278"/>
      <c r="AC27" s="289" t="str">
        <f aca="true" t="shared" si="100" ref="AC27">IF(CELL("type",AB27)="L","",IF(AB27*($G27+$X27)=0,"",IF($G27&gt;0,+$G27*AB27*8.34,$X27*AB27*8.34)))</f>
        <v/>
      </c>
      <c r="AD27" s="285"/>
      <c r="AE27" s="278"/>
      <c r="AF27" s="278"/>
      <c r="AG27" s="278" t="str">
        <f ca="1" t="shared" si="9"/>
        <v/>
      </c>
      <c r="AH27" s="278"/>
      <c r="AI27" s="278"/>
      <c r="AJ27" s="262" t="str">
        <f ca="1" t="shared" si="10"/>
        <v/>
      </c>
      <c r="AK27" s="278"/>
      <c r="AL27" s="262" t="str">
        <f ca="1" t="shared" si="10"/>
        <v/>
      </c>
      <c r="AM27" s="283"/>
      <c r="AN27" s="802"/>
      <c r="AO27" s="803"/>
      <c r="AP27" s="803"/>
      <c r="AQ27" s="803"/>
      <c r="AR27" s="804"/>
      <c r="AS27" s="44"/>
      <c r="AT27" s="44"/>
      <c r="BC27" s="22"/>
      <c r="BE27" s="22"/>
      <c r="BG27" s="22"/>
      <c r="BK27" s="22"/>
      <c r="BM27" s="22"/>
      <c r="BO27" s="22"/>
      <c r="BP27" s="22"/>
    </row>
    <row r="28" spans="1:68" ht="10.5" customHeight="1">
      <c r="A28" s="347">
        <v>18</v>
      </c>
      <c r="B28" s="348" t="str">
        <f t="shared" si="0"/>
        <v>Sat</v>
      </c>
      <c r="C28" s="278"/>
      <c r="D28" s="284"/>
      <c r="E28" s="349"/>
      <c r="F28" s="350"/>
      <c r="G28" s="282"/>
      <c r="H28" s="343"/>
      <c r="I28" s="278"/>
      <c r="J28" s="253" t="str">
        <f aca="true" t="shared" si="101" ref="J28">IF(CELL("type",I28)="L","",IF(I28*($G28+$X28)=0,"",IF($G28&gt;0,+$G28*I28*8.34,$X28*I28*8.34)))</f>
        <v/>
      </c>
      <c r="K28" s="278"/>
      <c r="L28" s="253" t="str">
        <f aca="true" t="shared" si="102" ref="L28">IF(CELL("type",K28)="L","",IF(K28*($G28+$X28)=0,"",IF($G28&gt;0,+$G28*K28*8.34,$X28*K28*8.34)))</f>
        <v/>
      </c>
      <c r="M28" s="278"/>
      <c r="N28" s="253" t="str">
        <f aca="true" t="shared" si="103" ref="N28">IF(CELL("type",M28)="L","",IF(M28*($G28+$X28)=0,"",IF($G28&gt;0,+$G28*M28*8.34,$X28*M28*8.34)))</f>
        <v/>
      </c>
      <c r="O28" s="278"/>
      <c r="P28" s="255" t="str">
        <f aca="true" t="shared" si="104" ref="P28">IF(CELL("type",O28)="L","",IF(O28*($G28+$X28)=0,"",IF($G28&gt;0,+$G28*O28*8.34,$X28*O28*8.34)))</f>
        <v/>
      </c>
      <c r="Q28" s="282"/>
      <c r="R28" s="278"/>
      <c r="S28" s="270" t="str">
        <f t="shared" si="1"/>
        <v/>
      </c>
      <c r="T28" s="343"/>
      <c r="U28" s="344"/>
      <c r="V28" s="283"/>
      <c r="W28" s="352">
        <f t="shared" si="2"/>
        <v>18</v>
      </c>
      <c r="X28" s="285"/>
      <c r="Y28" s="278"/>
      <c r="Z28" s="278"/>
      <c r="AA28" s="270" t="str">
        <f aca="true" t="shared" si="105" ref="AA28">IF(CELL("type",Z28)="L","",IF(Z28*($G28+$X28)=0,"",IF($G28&gt;0,+$G28*Z28*8.34,$X28*Z28*8.34)))</f>
        <v/>
      </c>
      <c r="AB28" s="278"/>
      <c r="AC28" s="289" t="str">
        <f aca="true" t="shared" si="106" ref="AC28">IF(CELL("type",AB28)="L","",IF(AB28*($G28+$X28)=0,"",IF($G28&gt;0,+$G28*AB28*8.34,$X28*AB28*8.34)))</f>
        <v/>
      </c>
      <c r="AD28" s="285"/>
      <c r="AE28" s="278"/>
      <c r="AF28" s="278"/>
      <c r="AG28" s="278" t="str">
        <f ca="1" t="shared" si="9"/>
        <v/>
      </c>
      <c r="AH28" s="278"/>
      <c r="AI28" s="278"/>
      <c r="AJ28" s="262" t="str">
        <f ca="1" t="shared" si="10"/>
        <v/>
      </c>
      <c r="AK28" s="278"/>
      <c r="AL28" s="262" t="str">
        <f ca="1" t="shared" si="10"/>
        <v/>
      </c>
      <c r="AM28" s="283"/>
      <c r="AN28" s="802"/>
      <c r="AO28" s="803"/>
      <c r="AP28" s="803"/>
      <c r="AQ28" s="803"/>
      <c r="AR28" s="804"/>
      <c r="AS28" s="44"/>
      <c r="AT28" s="44"/>
      <c r="BC28" s="22"/>
      <c r="BE28" s="22"/>
      <c r="BG28" s="22"/>
      <c r="BK28" s="22"/>
      <c r="BM28" s="22"/>
      <c r="BO28" s="22"/>
      <c r="BP28" s="22"/>
    </row>
    <row r="29" spans="1:68" ht="10.5" customHeight="1">
      <c r="A29" s="347">
        <v>19</v>
      </c>
      <c r="B29" s="348" t="str">
        <f t="shared" si="0"/>
        <v>Sun</v>
      </c>
      <c r="C29" s="278"/>
      <c r="D29" s="284"/>
      <c r="E29" s="349"/>
      <c r="F29" s="350"/>
      <c r="G29" s="282"/>
      <c r="H29" s="343"/>
      <c r="I29" s="278"/>
      <c r="J29" s="253" t="str">
        <f aca="true" t="shared" si="107" ref="J29">IF(CELL("type",I29)="L","",IF(I29*($G29+$X29)=0,"",IF($G29&gt;0,+$G29*I29*8.34,$X29*I29*8.34)))</f>
        <v/>
      </c>
      <c r="K29" s="278"/>
      <c r="L29" s="253" t="str">
        <f aca="true" t="shared" si="108" ref="L29">IF(CELL("type",K29)="L","",IF(K29*($G29+$X29)=0,"",IF($G29&gt;0,+$G29*K29*8.34,$X29*K29*8.34)))</f>
        <v/>
      </c>
      <c r="M29" s="278"/>
      <c r="N29" s="253" t="str">
        <f aca="true" t="shared" si="109" ref="N29">IF(CELL("type",M29)="L","",IF(M29*($G29+$X29)=0,"",IF($G29&gt;0,+$G29*M29*8.34,$X29*M29*8.34)))</f>
        <v/>
      </c>
      <c r="O29" s="278"/>
      <c r="P29" s="255" t="str">
        <f aca="true" t="shared" si="110" ref="P29">IF(CELL("type",O29)="L","",IF(O29*($G29+$X29)=0,"",IF($G29&gt;0,+$G29*O29*8.34,$X29*O29*8.34)))</f>
        <v/>
      </c>
      <c r="Q29" s="282"/>
      <c r="R29" s="278"/>
      <c r="S29" s="270" t="str">
        <f t="shared" si="1"/>
        <v/>
      </c>
      <c r="T29" s="343"/>
      <c r="U29" s="344"/>
      <c r="V29" s="283"/>
      <c r="W29" s="352">
        <f t="shared" si="2"/>
        <v>19</v>
      </c>
      <c r="X29" s="285"/>
      <c r="Y29" s="278"/>
      <c r="Z29" s="278"/>
      <c r="AA29" s="270" t="str">
        <f aca="true" t="shared" si="111" ref="AA29">IF(CELL("type",Z29)="L","",IF(Z29*($G29+$X29)=0,"",IF($G29&gt;0,+$G29*Z29*8.34,$X29*Z29*8.34)))</f>
        <v/>
      </c>
      <c r="AB29" s="278"/>
      <c r="AC29" s="289" t="str">
        <f aca="true" t="shared" si="112" ref="AC29">IF(CELL("type",AB29)="L","",IF(AB29*($G29+$X29)=0,"",IF($G29&gt;0,+$G29*AB29*8.34,$X29*AB29*8.34)))</f>
        <v/>
      </c>
      <c r="AD29" s="285"/>
      <c r="AE29" s="278"/>
      <c r="AF29" s="278"/>
      <c r="AG29" s="278" t="str">
        <f ca="1" t="shared" si="9"/>
        <v/>
      </c>
      <c r="AH29" s="278"/>
      <c r="AI29" s="278"/>
      <c r="AJ29" s="262" t="str">
        <f ca="1" t="shared" si="10"/>
        <v/>
      </c>
      <c r="AK29" s="278"/>
      <c r="AL29" s="262" t="str">
        <f ca="1" t="shared" si="10"/>
        <v/>
      </c>
      <c r="AM29" s="283"/>
      <c r="AN29" s="802"/>
      <c r="AO29" s="803"/>
      <c r="AP29" s="803"/>
      <c r="AQ29" s="803"/>
      <c r="AR29" s="804"/>
      <c r="AS29" s="44"/>
      <c r="AT29" s="44"/>
      <c r="BC29" s="22"/>
      <c r="BE29" s="22"/>
      <c r="BG29" s="22"/>
      <c r="BK29" s="22"/>
      <c r="BM29" s="22"/>
      <c r="BO29" s="22"/>
      <c r="BP29" s="22"/>
    </row>
    <row r="30" spans="1:68" ht="10.5" customHeight="1">
      <c r="A30" s="347">
        <v>20</v>
      </c>
      <c r="B30" s="348" t="str">
        <f t="shared" si="0"/>
        <v>Mon</v>
      </c>
      <c r="C30" s="278"/>
      <c r="D30" s="288"/>
      <c r="E30" s="356"/>
      <c r="F30" s="357"/>
      <c r="G30" s="282"/>
      <c r="H30" s="343"/>
      <c r="I30" s="278"/>
      <c r="J30" s="253" t="str">
        <f aca="true" t="shared" si="113" ref="J30">IF(CELL("type",I30)="L","",IF(I30*($G30+$X30)=0,"",IF($G30&gt;0,+$G30*I30*8.34,$X30*I30*8.34)))</f>
        <v/>
      </c>
      <c r="K30" s="278"/>
      <c r="L30" s="253" t="str">
        <f aca="true" t="shared" si="114" ref="L30">IF(CELL("type",K30)="L","",IF(K30*($G30+$X30)=0,"",IF($G30&gt;0,+$G30*K30*8.34,$X30*K30*8.34)))</f>
        <v/>
      </c>
      <c r="M30" s="278"/>
      <c r="N30" s="253" t="str">
        <f aca="true" t="shared" si="115" ref="N30">IF(CELL("type",M30)="L","",IF(M30*($G30+$X30)=0,"",IF($G30&gt;0,+$G30*M30*8.34,$X30*M30*8.34)))</f>
        <v/>
      </c>
      <c r="O30" s="278"/>
      <c r="P30" s="255" t="str">
        <f aca="true" t="shared" si="116" ref="P30">IF(CELL("type",O30)="L","",IF(O30*($G30+$X30)=0,"",IF($G30&gt;0,+$G30*O30*8.34,$X30*O30*8.34)))</f>
        <v/>
      </c>
      <c r="Q30" s="282"/>
      <c r="R30" s="278"/>
      <c r="S30" s="270" t="str">
        <f t="shared" si="1"/>
        <v/>
      </c>
      <c r="T30" s="343"/>
      <c r="U30" s="344"/>
      <c r="V30" s="283"/>
      <c r="W30" s="352">
        <f t="shared" si="2"/>
        <v>20</v>
      </c>
      <c r="X30" s="285"/>
      <c r="Y30" s="278"/>
      <c r="Z30" s="278"/>
      <c r="AA30" s="270" t="str">
        <f aca="true" t="shared" si="117" ref="AA30">IF(CELL("type",Z30)="L","",IF(Z30*($G30+$X30)=0,"",IF($G30&gt;0,+$G30*Z30*8.34,$X30*Z30*8.34)))</f>
        <v/>
      </c>
      <c r="AB30" s="278"/>
      <c r="AC30" s="289" t="str">
        <f aca="true" t="shared" si="118" ref="AC30">IF(CELL("type",AB30)="L","",IF(AB30*($G30+$X30)=0,"",IF($G30&gt;0,+$G30*AB30*8.34,$X30*AB30*8.34)))</f>
        <v/>
      </c>
      <c r="AD30" s="285"/>
      <c r="AE30" s="278"/>
      <c r="AF30" s="278"/>
      <c r="AG30" s="278" t="str">
        <f ca="1" t="shared" si="9"/>
        <v/>
      </c>
      <c r="AH30" s="278"/>
      <c r="AI30" s="278"/>
      <c r="AJ30" s="262" t="str">
        <f ca="1" t="shared" si="10"/>
        <v/>
      </c>
      <c r="AK30" s="278"/>
      <c r="AL30" s="262" t="str">
        <f ca="1" t="shared" si="10"/>
        <v/>
      </c>
      <c r="AM30" s="283"/>
      <c r="AN30" s="802"/>
      <c r="AO30" s="803"/>
      <c r="AP30" s="803"/>
      <c r="AQ30" s="803"/>
      <c r="AR30" s="804"/>
      <c r="AS30" s="44"/>
      <c r="AT30" s="44"/>
      <c r="BC30" s="22"/>
      <c r="BE30" s="22"/>
      <c r="BG30" s="22"/>
      <c r="BK30" s="22"/>
      <c r="BM30" s="22"/>
      <c r="BO30" s="22"/>
      <c r="BP30" s="22"/>
    </row>
    <row r="31" spans="1:68" ht="10.5" customHeight="1">
      <c r="A31" s="347">
        <v>21</v>
      </c>
      <c r="B31" s="348" t="str">
        <f t="shared" si="0"/>
        <v>Tue</v>
      </c>
      <c r="C31" s="266"/>
      <c r="D31" s="283"/>
      <c r="E31" s="349"/>
      <c r="F31" s="354"/>
      <c r="G31" s="282"/>
      <c r="H31" s="343"/>
      <c r="I31" s="278"/>
      <c r="J31" s="253" t="str">
        <f aca="true" t="shared" si="119" ref="J31">IF(CELL("type",I31)="L","",IF(I31*($G31+$X31)=0,"",IF($G31&gt;0,+$G31*I31*8.34,$X31*I31*8.34)))</f>
        <v/>
      </c>
      <c r="K31" s="278"/>
      <c r="L31" s="253" t="str">
        <f aca="true" t="shared" si="120" ref="L31">IF(CELL("type",K31)="L","",IF(K31*($G31+$X31)=0,"",IF($G31&gt;0,+$G31*K31*8.34,$X31*K31*8.34)))</f>
        <v/>
      </c>
      <c r="M31" s="278"/>
      <c r="N31" s="253" t="str">
        <f aca="true" t="shared" si="121" ref="N31">IF(CELL("type",M31)="L","",IF(M31*($G31+$X31)=0,"",IF($G31&gt;0,+$G31*M31*8.34,$X31*M31*8.34)))</f>
        <v/>
      </c>
      <c r="O31" s="278"/>
      <c r="P31" s="255" t="str">
        <f aca="true" t="shared" si="122" ref="P31">IF(CELL("type",O31)="L","",IF(O31*($G31+$X31)=0,"",IF($G31&gt;0,+$G31*O31*8.34,$X31*O31*8.34)))</f>
        <v/>
      </c>
      <c r="Q31" s="282"/>
      <c r="R31" s="278"/>
      <c r="S31" s="270" t="str">
        <f t="shared" si="1"/>
        <v/>
      </c>
      <c r="T31" s="343"/>
      <c r="U31" s="344"/>
      <c r="V31" s="283"/>
      <c r="W31" s="352">
        <f t="shared" si="2"/>
        <v>21</v>
      </c>
      <c r="X31" s="285"/>
      <c r="Y31" s="278"/>
      <c r="Z31" s="278"/>
      <c r="AA31" s="270" t="str">
        <f aca="true" t="shared" si="123" ref="AA31">IF(CELL("type",Z31)="L","",IF(Z31*($G31+$X31)=0,"",IF($G31&gt;0,+$G31*Z31*8.34,$X31*Z31*8.34)))</f>
        <v/>
      </c>
      <c r="AB31" s="278"/>
      <c r="AC31" s="289" t="str">
        <f aca="true" t="shared" si="124" ref="AC31">IF(CELL("type",AB31)="L","",IF(AB31*($G31+$X31)=0,"",IF($G31&gt;0,+$G31*AB31*8.34,$X31*AB31*8.34)))</f>
        <v/>
      </c>
      <c r="AD31" s="285"/>
      <c r="AE31" s="278"/>
      <c r="AF31" s="278"/>
      <c r="AG31" s="278" t="str">
        <f ca="1" t="shared" si="9"/>
        <v/>
      </c>
      <c r="AH31" s="278"/>
      <c r="AI31" s="278"/>
      <c r="AJ31" s="262" t="str">
        <f ca="1" t="shared" si="10"/>
        <v/>
      </c>
      <c r="AK31" s="278"/>
      <c r="AL31" s="262" t="str">
        <f ca="1" t="shared" si="10"/>
        <v/>
      </c>
      <c r="AM31" s="283"/>
      <c r="AN31" s="802"/>
      <c r="AO31" s="803"/>
      <c r="AP31" s="803"/>
      <c r="AQ31" s="803"/>
      <c r="AR31" s="804"/>
      <c r="AS31" s="44"/>
      <c r="AT31" s="44"/>
      <c r="BC31" s="22"/>
      <c r="BE31" s="22"/>
      <c r="BG31" s="22"/>
      <c r="BK31" s="22"/>
      <c r="BM31" s="22"/>
      <c r="BO31" s="22"/>
      <c r="BP31" s="22"/>
    </row>
    <row r="32" spans="1:68" ht="10.5" customHeight="1">
      <c r="A32" s="347">
        <v>22</v>
      </c>
      <c r="B32" s="348" t="str">
        <f t="shared" si="0"/>
        <v>Wed</v>
      </c>
      <c r="C32" s="278"/>
      <c r="D32" s="284"/>
      <c r="E32" s="349"/>
      <c r="F32" s="350"/>
      <c r="G32" s="282"/>
      <c r="H32" s="343"/>
      <c r="I32" s="278"/>
      <c r="J32" s="253" t="str">
        <f aca="true" t="shared" si="125" ref="J32">IF(CELL("type",I32)="L","",IF(I32*($G32+$X32)=0,"",IF($G32&gt;0,+$G32*I32*8.34,$X32*I32*8.34)))</f>
        <v/>
      </c>
      <c r="K32" s="278"/>
      <c r="L32" s="253" t="str">
        <f aca="true" t="shared" si="126" ref="L32">IF(CELL("type",K32)="L","",IF(K32*($G32+$X32)=0,"",IF($G32&gt;0,+$G32*K32*8.34,$X32*K32*8.34)))</f>
        <v/>
      </c>
      <c r="M32" s="278"/>
      <c r="N32" s="253" t="str">
        <f aca="true" t="shared" si="127" ref="N32">IF(CELL("type",M32)="L","",IF(M32*($G32+$X32)=0,"",IF($G32&gt;0,+$G32*M32*8.34,$X32*M32*8.34)))</f>
        <v/>
      </c>
      <c r="O32" s="278"/>
      <c r="P32" s="255" t="str">
        <f aca="true" t="shared" si="128" ref="P32">IF(CELL("type",O32)="L","",IF(O32*($G32+$X32)=0,"",IF($G32&gt;0,+$G32*O32*8.34,$X32*O32*8.34)))</f>
        <v/>
      </c>
      <c r="Q32" s="282"/>
      <c r="R32" s="278"/>
      <c r="S32" s="270" t="str">
        <f t="shared" si="1"/>
        <v/>
      </c>
      <c r="T32" s="343"/>
      <c r="U32" s="344"/>
      <c r="V32" s="283"/>
      <c r="W32" s="352">
        <f t="shared" si="2"/>
        <v>22</v>
      </c>
      <c r="X32" s="285"/>
      <c r="Y32" s="278"/>
      <c r="Z32" s="278"/>
      <c r="AA32" s="270" t="str">
        <f aca="true" t="shared" si="129" ref="AA32">IF(CELL("type",Z32)="L","",IF(Z32*($G32+$X32)=0,"",IF($G32&gt;0,+$G32*Z32*8.34,$X32*Z32*8.34)))</f>
        <v/>
      </c>
      <c r="AB32" s="278"/>
      <c r="AC32" s="289" t="str">
        <f aca="true" t="shared" si="130" ref="AC32">IF(CELL("type",AB32)="L","",IF(AB32*($G32+$X32)=0,"",IF($G32&gt;0,+$G32*AB32*8.34,$X32*AB32*8.34)))</f>
        <v/>
      </c>
      <c r="AD32" s="285"/>
      <c r="AE32" s="278"/>
      <c r="AF32" s="278"/>
      <c r="AG32" s="278" t="str">
        <f ca="1" t="shared" si="9"/>
        <v/>
      </c>
      <c r="AH32" s="278"/>
      <c r="AI32" s="278"/>
      <c r="AJ32" s="262" t="str">
        <f ca="1" t="shared" si="10"/>
        <v/>
      </c>
      <c r="AK32" s="278"/>
      <c r="AL32" s="262" t="str">
        <f ca="1" t="shared" si="10"/>
        <v/>
      </c>
      <c r="AM32" s="283"/>
      <c r="AN32" s="802"/>
      <c r="AO32" s="803"/>
      <c r="AP32" s="803"/>
      <c r="AQ32" s="803"/>
      <c r="AR32" s="804"/>
      <c r="AS32" s="44"/>
      <c r="AT32" s="44"/>
      <c r="BC32" s="22"/>
      <c r="BE32" s="22"/>
      <c r="BG32" s="22"/>
      <c r="BK32" s="22"/>
      <c r="BM32" s="22"/>
      <c r="BO32" s="22"/>
      <c r="BP32" s="22"/>
    </row>
    <row r="33" spans="1:68" ht="10.5" customHeight="1">
      <c r="A33" s="347">
        <v>23</v>
      </c>
      <c r="B33" s="348" t="str">
        <f t="shared" si="0"/>
        <v>Thu</v>
      </c>
      <c r="C33" s="278"/>
      <c r="D33" s="284"/>
      <c r="E33" s="349"/>
      <c r="F33" s="350"/>
      <c r="G33" s="282"/>
      <c r="H33" s="343"/>
      <c r="I33" s="278"/>
      <c r="J33" s="253" t="str">
        <f aca="true" t="shared" si="131" ref="J33">IF(CELL("type",I33)="L","",IF(I33*($G33+$X33)=0,"",IF($G33&gt;0,+$G33*I33*8.34,$X33*I33*8.34)))</f>
        <v/>
      </c>
      <c r="K33" s="278"/>
      <c r="L33" s="253" t="str">
        <f aca="true" t="shared" si="132" ref="L33">IF(CELL("type",K33)="L","",IF(K33*($G33+$X33)=0,"",IF($G33&gt;0,+$G33*K33*8.34,$X33*K33*8.34)))</f>
        <v/>
      </c>
      <c r="M33" s="278"/>
      <c r="N33" s="253" t="str">
        <f aca="true" t="shared" si="133" ref="N33">IF(CELL("type",M33)="L","",IF(M33*($G33+$X33)=0,"",IF($G33&gt;0,+$G33*M33*8.34,$X33*M33*8.34)))</f>
        <v/>
      </c>
      <c r="O33" s="278"/>
      <c r="P33" s="255" t="str">
        <f aca="true" t="shared" si="134" ref="P33">IF(CELL("type",O33)="L","",IF(O33*($G33+$X33)=0,"",IF($G33&gt;0,+$G33*O33*8.34,$X33*O33*8.34)))</f>
        <v/>
      </c>
      <c r="Q33" s="282"/>
      <c r="R33" s="278"/>
      <c r="S33" s="270" t="str">
        <f t="shared" si="1"/>
        <v/>
      </c>
      <c r="T33" s="343"/>
      <c r="U33" s="344"/>
      <c r="V33" s="283"/>
      <c r="W33" s="352">
        <f t="shared" si="2"/>
        <v>23</v>
      </c>
      <c r="X33" s="285"/>
      <c r="Y33" s="278"/>
      <c r="Z33" s="278"/>
      <c r="AA33" s="270" t="str">
        <f aca="true" t="shared" si="135" ref="AA33">IF(CELL("type",Z33)="L","",IF(Z33*($G33+$X33)=0,"",IF($G33&gt;0,+$G33*Z33*8.34,$X33*Z33*8.34)))</f>
        <v/>
      </c>
      <c r="AB33" s="278"/>
      <c r="AC33" s="289" t="str">
        <f aca="true" t="shared" si="136" ref="AC33">IF(CELL("type",AB33)="L","",IF(AB33*($G33+$X33)=0,"",IF($G33&gt;0,+$G33*AB33*8.34,$X33*AB33*8.34)))</f>
        <v/>
      </c>
      <c r="AD33" s="285"/>
      <c r="AE33" s="278"/>
      <c r="AF33" s="278"/>
      <c r="AG33" s="278" t="str">
        <f ca="1" t="shared" si="9"/>
        <v/>
      </c>
      <c r="AH33" s="278"/>
      <c r="AI33" s="278"/>
      <c r="AJ33" s="262" t="str">
        <f ca="1" t="shared" si="10"/>
        <v/>
      </c>
      <c r="AK33" s="278"/>
      <c r="AL33" s="262" t="str">
        <f ca="1" t="shared" si="10"/>
        <v/>
      </c>
      <c r="AM33" s="283"/>
      <c r="AN33" s="802"/>
      <c r="AO33" s="803"/>
      <c r="AP33" s="803"/>
      <c r="AQ33" s="803"/>
      <c r="AR33" s="804"/>
      <c r="AS33" s="44"/>
      <c r="AT33" s="44"/>
      <c r="BC33" s="22"/>
      <c r="BE33" s="22"/>
      <c r="BG33" s="22"/>
      <c r="BK33" s="22"/>
      <c r="BM33" s="22"/>
      <c r="BO33" s="22"/>
      <c r="BP33" s="22"/>
    </row>
    <row r="34" spans="1:68" ht="10.5" customHeight="1">
      <c r="A34" s="347">
        <v>24</v>
      </c>
      <c r="B34" s="348" t="str">
        <f t="shared" si="0"/>
        <v>Fri</v>
      </c>
      <c r="C34" s="278"/>
      <c r="D34" s="284"/>
      <c r="E34" s="349"/>
      <c r="F34" s="350"/>
      <c r="G34" s="282"/>
      <c r="H34" s="343"/>
      <c r="I34" s="278"/>
      <c r="J34" s="253" t="str">
        <f aca="true" t="shared" si="137" ref="J34">IF(CELL("type",I34)="L","",IF(I34*($G34+$X34)=0,"",IF($G34&gt;0,+$G34*I34*8.34,$X34*I34*8.34)))</f>
        <v/>
      </c>
      <c r="K34" s="278"/>
      <c r="L34" s="253" t="str">
        <f aca="true" t="shared" si="138" ref="L34">IF(CELL("type",K34)="L","",IF(K34*($G34+$X34)=0,"",IF($G34&gt;0,+$G34*K34*8.34,$X34*K34*8.34)))</f>
        <v/>
      </c>
      <c r="M34" s="278"/>
      <c r="N34" s="253" t="str">
        <f aca="true" t="shared" si="139" ref="N34">IF(CELL("type",M34)="L","",IF(M34*($G34+$X34)=0,"",IF($G34&gt;0,+$G34*M34*8.34,$X34*M34*8.34)))</f>
        <v/>
      </c>
      <c r="O34" s="278"/>
      <c r="P34" s="255" t="str">
        <f aca="true" t="shared" si="140" ref="P34">IF(CELL("type",O34)="L","",IF(O34*($G34+$X34)=0,"",IF($G34&gt;0,+$G34*O34*8.34,$X34*O34*8.34)))</f>
        <v/>
      </c>
      <c r="Q34" s="282"/>
      <c r="R34" s="278"/>
      <c r="S34" s="270" t="str">
        <f t="shared" si="1"/>
        <v/>
      </c>
      <c r="T34" s="343"/>
      <c r="U34" s="344"/>
      <c r="V34" s="283"/>
      <c r="W34" s="352">
        <f t="shared" si="2"/>
        <v>24</v>
      </c>
      <c r="X34" s="285"/>
      <c r="Y34" s="278"/>
      <c r="Z34" s="278"/>
      <c r="AA34" s="270" t="str">
        <f aca="true" t="shared" si="141" ref="AA34">IF(CELL("type",Z34)="L","",IF(Z34*($G34+$X34)=0,"",IF($G34&gt;0,+$G34*Z34*8.34,$X34*Z34*8.34)))</f>
        <v/>
      </c>
      <c r="AB34" s="278"/>
      <c r="AC34" s="289" t="str">
        <f aca="true" t="shared" si="142" ref="AC34">IF(CELL("type",AB34)="L","",IF(AB34*($G34+$X34)=0,"",IF($G34&gt;0,+$G34*AB34*8.34,$X34*AB34*8.34)))</f>
        <v/>
      </c>
      <c r="AD34" s="285"/>
      <c r="AE34" s="278"/>
      <c r="AF34" s="278"/>
      <c r="AG34" s="278" t="str">
        <f ca="1" t="shared" si="9"/>
        <v/>
      </c>
      <c r="AH34" s="278"/>
      <c r="AI34" s="278"/>
      <c r="AJ34" s="262" t="str">
        <f ca="1" t="shared" si="10"/>
        <v/>
      </c>
      <c r="AK34" s="278"/>
      <c r="AL34" s="262" t="str">
        <f ca="1" t="shared" si="10"/>
        <v/>
      </c>
      <c r="AM34" s="283"/>
      <c r="AN34" s="802"/>
      <c r="AO34" s="803"/>
      <c r="AP34" s="803"/>
      <c r="AQ34" s="803"/>
      <c r="AR34" s="804"/>
      <c r="AS34" s="44"/>
      <c r="AT34" s="44"/>
      <c r="BC34" s="22"/>
      <c r="BE34" s="22"/>
      <c r="BG34" s="22"/>
      <c r="BK34" s="22"/>
      <c r="BM34" s="22"/>
      <c r="BO34" s="22"/>
      <c r="BP34" s="22"/>
    </row>
    <row r="35" spans="1:68" ht="10.5" customHeight="1">
      <c r="A35" s="347">
        <v>25</v>
      </c>
      <c r="B35" s="348" t="str">
        <f t="shared" si="0"/>
        <v>Sat</v>
      </c>
      <c r="C35" s="287"/>
      <c r="D35" s="288"/>
      <c r="E35" s="349"/>
      <c r="F35" s="357"/>
      <c r="G35" s="282"/>
      <c r="H35" s="343"/>
      <c r="I35" s="278"/>
      <c r="J35" s="253" t="str">
        <f aca="true" t="shared" si="143" ref="J35">IF(CELL("type",I35)="L","",IF(I35*($G35+$X35)=0,"",IF($G35&gt;0,+$G35*I35*8.34,$X35*I35*8.34)))</f>
        <v/>
      </c>
      <c r="K35" s="278"/>
      <c r="L35" s="253" t="str">
        <f aca="true" t="shared" si="144" ref="L35">IF(CELL("type",K35)="L","",IF(K35*($G35+$X35)=0,"",IF($G35&gt;0,+$G35*K35*8.34,$X35*K35*8.34)))</f>
        <v/>
      </c>
      <c r="M35" s="278"/>
      <c r="N35" s="253" t="str">
        <f aca="true" t="shared" si="145" ref="N35">IF(CELL("type",M35)="L","",IF(M35*($G35+$X35)=0,"",IF($G35&gt;0,+$G35*M35*8.34,$X35*M35*8.34)))</f>
        <v/>
      </c>
      <c r="O35" s="278"/>
      <c r="P35" s="255" t="str">
        <f aca="true" t="shared" si="146" ref="P35">IF(CELL("type",O35)="L","",IF(O35*($G35+$X35)=0,"",IF($G35&gt;0,+$G35*O35*8.34,$X35*O35*8.34)))</f>
        <v/>
      </c>
      <c r="Q35" s="282"/>
      <c r="R35" s="278"/>
      <c r="S35" s="270" t="str">
        <f t="shared" si="1"/>
        <v/>
      </c>
      <c r="T35" s="343"/>
      <c r="U35" s="344"/>
      <c r="V35" s="283"/>
      <c r="W35" s="352">
        <f t="shared" si="2"/>
        <v>25</v>
      </c>
      <c r="X35" s="285"/>
      <c r="Y35" s="278"/>
      <c r="Z35" s="278"/>
      <c r="AA35" s="270" t="str">
        <f aca="true" t="shared" si="147" ref="AA35">IF(CELL("type",Z35)="L","",IF(Z35*($G35+$X35)=0,"",IF($G35&gt;0,+$G35*Z35*8.34,$X35*Z35*8.34)))</f>
        <v/>
      </c>
      <c r="AB35" s="278"/>
      <c r="AC35" s="289" t="str">
        <f aca="true" t="shared" si="148" ref="AC35">IF(CELL("type",AB35)="L","",IF(AB35*($G35+$X35)=0,"",IF($G35&gt;0,+$G35*AB35*8.34,$X35*AB35*8.34)))</f>
        <v/>
      </c>
      <c r="AD35" s="285"/>
      <c r="AE35" s="278"/>
      <c r="AF35" s="278"/>
      <c r="AG35" s="278" t="str">
        <f ca="1" t="shared" si="9"/>
        <v/>
      </c>
      <c r="AH35" s="278"/>
      <c r="AI35" s="278"/>
      <c r="AJ35" s="262" t="str">
        <f ca="1" t="shared" si="10"/>
        <v/>
      </c>
      <c r="AK35" s="278"/>
      <c r="AL35" s="262" t="str">
        <f ca="1" t="shared" si="10"/>
        <v/>
      </c>
      <c r="AM35" s="283"/>
      <c r="AN35" s="802"/>
      <c r="AO35" s="803"/>
      <c r="AP35" s="803"/>
      <c r="AQ35" s="803"/>
      <c r="AR35" s="804"/>
      <c r="AS35" s="44"/>
      <c r="AT35" s="44"/>
      <c r="BC35" s="22"/>
      <c r="BE35" s="22"/>
      <c r="BG35" s="22"/>
      <c r="BK35" s="22"/>
      <c r="BM35" s="22"/>
      <c r="BO35" s="22"/>
      <c r="BP35" s="22"/>
    </row>
    <row r="36" spans="1:68" ht="10.5" customHeight="1">
      <c r="A36" s="347">
        <v>26</v>
      </c>
      <c r="B36" s="348" t="str">
        <f t="shared" si="0"/>
        <v>Sun</v>
      </c>
      <c r="C36" s="278"/>
      <c r="D36" s="283"/>
      <c r="E36" s="339"/>
      <c r="F36" s="354"/>
      <c r="G36" s="282"/>
      <c r="H36" s="343"/>
      <c r="I36" s="278"/>
      <c r="J36" s="253" t="str">
        <f aca="true" t="shared" si="149" ref="J36">IF(CELL("type",I36)="L","",IF(I36*($G36+$X36)=0,"",IF($G36&gt;0,+$G36*I36*8.34,$X36*I36*8.34)))</f>
        <v/>
      </c>
      <c r="K36" s="278"/>
      <c r="L36" s="253" t="str">
        <f aca="true" t="shared" si="150" ref="L36">IF(CELL("type",K36)="L","",IF(K36*($G36+$X36)=0,"",IF($G36&gt;0,+$G36*K36*8.34,$X36*K36*8.34)))</f>
        <v/>
      </c>
      <c r="M36" s="278"/>
      <c r="N36" s="253" t="str">
        <f aca="true" t="shared" si="151" ref="N36">IF(CELL("type",M36)="L","",IF(M36*($G36+$X36)=0,"",IF($G36&gt;0,+$G36*M36*8.34,$X36*M36*8.34)))</f>
        <v/>
      </c>
      <c r="O36" s="278"/>
      <c r="P36" s="255" t="str">
        <f aca="true" t="shared" si="152" ref="P36">IF(CELL("type",O36)="L","",IF(O36*($G36+$X36)=0,"",IF($G36&gt;0,+$G36*O36*8.34,$X36*O36*8.34)))</f>
        <v/>
      </c>
      <c r="Q36" s="282"/>
      <c r="R36" s="278"/>
      <c r="S36" s="270" t="str">
        <f t="shared" si="1"/>
        <v/>
      </c>
      <c r="T36" s="343"/>
      <c r="U36" s="344"/>
      <c r="V36" s="283"/>
      <c r="W36" s="352">
        <f t="shared" si="2"/>
        <v>26</v>
      </c>
      <c r="X36" s="285"/>
      <c r="Y36" s="278"/>
      <c r="Z36" s="278"/>
      <c r="AA36" s="270" t="str">
        <f aca="true" t="shared" si="153" ref="AA36">IF(CELL("type",Z36)="L","",IF(Z36*($G36+$X36)=0,"",IF($G36&gt;0,+$G36*Z36*8.34,$X36*Z36*8.34)))</f>
        <v/>
      </c>
      <c r="AB36" s="278"/>
      <c r="AC36" s="289" t="str">
        <f aca="true" t="shared" si="154" ref="AC36">IF(CELL("type",AB36)="L","",IF(AB36*($G36+$X36)=0,"",IF($G36&gt;0,+$G36*AB36*8.34,$X36*AB36*8.34)))</f>
        <v/>
      </c>
      <c r="AD36" s="285"/>
      <c r="AE36" s="278"/>
      <c r="AF36" s="13"/>
      <c r="AG36" s="278" t="str">
        <f ca="1" t="shared" si="9"/>
        <v/>
      </c>
      <c r="AH36" s="278"/>
      <c r="AI36" s="278"/>
      <c r="AJ36" s="262" t="str">
        <f ca="1" t="shared" si="10"/>
        <v/>
      </c>
      <c r="AK36" s="278"/>
      <c r="AL36" s="262" t="str">
        <f ca="1" t="shared" si="10"/>
        <v/>
      </c>
      <c r="AM36" s="283"/>
      <c r="AN36" s="802"/>
      <c r="AO36" s="803"/>
      <c r="AP36" s="803"/>
      <c r="AQ36" s="803"/>
      <c r="AR36" s="804"/>
      <c r="AS36" s="44"/>
      <c r="AT36" s="44"/>
      <c r="BC36" s="22"/>
      <c r="BE36" s="22"/>
      <c r="BG36" s="22"/>
      <c r="BK36" s="22"/>
      <c r="BM36" s="22"/>
      <c r="BO36" s="22"/>
      <c r="BP36" s="22"/>
    </row>
    <row r="37" spans="1:68" ht="10.5" customHeight="1">
      <c r="A37" s="347">
        <v>27</v>
      </c>
      <c r="B37" s="348" t="str">
        <f t="shared" si="0"/>
        <v>Mon</v>
      </c>
      <c r="C37" s="278"/>
      <c r="D37" s="284"/>
      <c r="E37" s="349"/>
      <c r="F37" s="350"/>
      <c r="G37" s="282"/>
      <c r="H37" s="343"/>
      <c r="I37" s="278"/>
      <c r="J37" s="253" t="str">
        <f aca="true" t="shared" si="155" ref="J37">IF(CELL("type",I37)="L","",IF(I37*($G37+$X37)=0,"",IF($G37&gt;0,+$G37*I37*8.34,$X37*I37*8.34)))</f>
        <v/>
      </c>
      <c r="K37" s="278"/>
      <c r="L37" s="253" t="str">
        <f aca="true" t="shared" si="156" ref="L37">IF(CELL("type",K37)="L","",IF(K37*($G37+$X37)=0,"",IF($G37&gt;0,+$G37*K37*8.34,$X37*K37*8.34)))</f>
        <v/>
      </c>
      <c r="M37" s="278"/>
      <c r="N37" s="253" t="str">
        <f aca="true" t="shared" si="157" ref="N37">IF(CELL("type",M37)="L","",IF(M37*($G37+$X37)=0,"",IF($G37&gt;0,+$G37*M37*8.34,$X37*M37*8.34)))</f>
        <v/>
      </c>
      <c r="O37" s="278"/>
      <c r="P37" s="255" t="str">
        <f aca="true" t="shared" si="158" ref="P37">IF(CELL("type",O37)="L","",IF(O37*($G37+$X37)=0,"",IF($G37&gt;0,+$G37*O37*8.34,$X37*O37*8.34)))</f>
        <v/>
      </c>
      <c r="Q37" s="282"/>
      <c r="R37" s="278"/>
      <c r="S37" s="270" t="str">
        <f t="shared" si="1"/>
        <v/>
      </c>
      <c r="T37" s="343"/>
      <c r="U37" s="344"/>
      <c r="V37" s="283"/>
      <c r="W37" s="352">
        <f t="shared" si="2"/>
        <v>27</v>
      </c>
      <c r="X37" s="285"/>
      <c r="Y37" s="278"/>
      <c r="Z37" s="278"/>
      <c r="AA37" s="270" t="str">
        <f aca="true" t="shared" si="159" ref="AA37">IF(CELL("type",Z37)="L","",IF(Z37*($G37+$X37)=0,"",IF($G37&gt;0,+$G37*Z37*8.34,$X37*Z37*8.34)))</f>
        <v/>
      </c>
      <c r="AB37" s="278"/>
      <c r="AC37" s="289" t="str">
        <f aca="true" t="shared" si="160" ref="AC37">IF(CELL("type",AB37)="L","",IF(AB37*($G37+$X37)=0,"",IF($G37&gt;0,+$G37*AB37*8.34,$X37*AB37*8.34)))</f>
        <v/>
      </c>
      <c r="AD37" s="285"/>
      <c r="AE37" s="278"/>
      <c r="AF37" s="278"/>
      <c r="AG37" s="278" t="str">
        <f ca="1" t="shared" si="9"/>
        <v/>
      </c>
      <c r="AH37" s="278"/>
      <c r="AI37" s="278"/>
      <c r="AJ37" s="262" t="str">
        <f ca="1" t="shared" si="10"/>
        <v/>
      </c>
      <c r="AK37" s="278"/>
      <c r="AL37" s="262" t="str">
        <f ca="1" t="shared" si="10"/>
        <v/>
      </c>
      <c r="AM37" s="283"/>
      <c r="AN37" s="802"/>
      <c r="AO37" s="803"/>
      <c r="AP37" s="803"/>
      <c r="AQ37" s="803"/>
      <c r="AR37" s="804"/>
      <c r="AS37" s="44"/>
      <c r="AT37" s="44"/>
      <c r="BC37" s="22"/>
      <c r="BE37" s="22"/>
      <c r="BG37" s="22"/>
      <c r="BK37" s="22"/>
      <c r="BM37" s="22"/>
      <c r="BO37" s="22"/>
      <c r="BP37" s="22"/>
    </row>
    <row r="38" spans="1:68" ht="10.5" customHeight="1">
      <c r="A38" s="347">
        <v>28</v>
      </c>
      <c r="B38" s="348" t="str">
        <f t="shared" si="0"/>
        <v>Tue</v>
      </c>
      <c r="C38" s="278"/>
      <c r="D38" s="284"/>
      <c r="E38" s="349"/>
      <c r="F38" s="350"/>
      <c r="G38" s="282"/>
      <c r="H38" s="343"/>
      <c r="I38" s="278"/>
      <c r="J38" s="253" t="str">
        <f aca="true" t="shared" si="161" ref="J38">IF(CELL("type",I38)="L","",IF(I38*($G38+$X38)=0,"",IF($G38&gt;0,+$G38*I38*8.34,$X38*I38*8.34)))</f>
        <v/>
      </c>
      <c r="K38" s="278"/>
      <c r="L38" s="253" t="str">
        <f aca="true" t="shared" si="162" ref="L38">IF(CELL("type",K38)="L","",IF(K38*($G38+$X38)=0,"",IF($G38&gt;0,+$G38*K38*8.34,$X38*K38*8.34)))</f>
        <v/>
      </c>
      <c r="M38" s="278"/>
      <c r="N38" s="253" t="str">
        <f aca="true" t="shared" si="163" ref="N38">IF(CELL("type",M38)="L","",IF(M38*($G38+$X38)=0,"",IF($G38&gt;0,+$G38*M38*8.34,$X38*M38*8.34)))</f>
        <v/>
      </c>
      <c r="O38" s="278"/>
      <c r="P38" s="255" t="str">
        <f aca="true" t="shared" si="164" ref="P38">IF(CELL("type",O38)="L","",IF(O38*($G38+$X38)=0,"",IF($G38&gt;0,+$G38*O38*8.34,$X38*O38*8.34)))</f>
        <v/>
      </c>
      <c r="Q38" s="282"/>
      <c r="R38" s="278"/>
      <c r="S38" s="270" t="str">
        <f t="shared" si="1"/>
        <v/>
      </c>
      <c r="T38" s="343"/>
      <c r="U38" s="344"/>
      <c r="V38" s="283"/>
      <c r="W38" s="352">
        <f t="shared" si="2"/>
        <v>28</v>
      </c>
      <c r="X38" s="285"/>
      <c r="Y38" s="278"/>
      <c r="Z38" s="278"/>
      <c r="AA38" s="270" t="str">
        <f aca="true" t="shared" si="165" ref="AA38">IF(CELL("type",Z38)="L","",IF(Z38*($G38+$X38)=0,"",IF($G38&gt;0,+$G38*Z38*8.34,$X38*Z38*8.34)))</f>
        <v/>
      </c>
      <c r="AB38" s="278"/>
      <c r="AC38" s="289" t="str">
        <f aca="true" t="shared" si="166" ref="AC38">IF(CELL("type",AB38)="L","",IF(AB38*($G38+$X38)=0,"",IF($G38&gt;0,+$G38*AB38*8.34,$X38*AB38*8.34)))</f>
        <v/>
      </c>
      <c r="AD38" s="285"/>
      <c r="AE38" s="278"/>
      <c r="AF38" s="278"/>
      <c r="AG38" s="278" t="str">
        <f ca="1" t="shared" si="9"/>
        <v/>
      </c>
      <c r="AH38" s="278"/>
      <c r="AI38" s="278"/>
      <c r="AJ38" s="262" t="str">
        <f ca="1" t="shared" si="10"/>
        <v/>
      </c>
      <c r="AK38" s="278"/>
      <c r="AL38" s="262" t="str">
        <f ca="1" t="shared" si="10"/>
        <v/>
      </c>
      <c r="AM38" s="283"/>
      <c r="AN38" s="802"/>
      <c r="AO38" s="803"/>
      <c r="AP38" s="803"/>
      <c r="AQ38" s="803"/>
      <c r="AR38" s="804"/>
      <c r="AS38" s="44"/>
      <c r="AT38" s="44"/>
      <c r="BC38" s="22"/>
      <c r="BE38" s="22"/>
      <c r="BG38" s="22"/>
      <c r="BK38" s="22"/>
      <c r="BM38" s="22"/>
      <c r="BO38" s="22"/>
      <c r="BP38" s="22"/>
    </row>
    <row r="39" spans="1:68" ht="10.5" customHeight="1">
      <c r="A39" s="347">
        <v>29</v>
      </c>
      <c r="B39" s="348" t="str">
        <f t="shared" si="0"/>
        <v>Wed</v>
      </c>
      <c r="C39" s="278"/>
      <c r="D39" s="284"/>
      <c r="E39" s="349"/>
      <c r="F39" s="350"/>
      <c r="G39" s="282"/>
      <c r="H39" s="343"/>
      <c r="I39" s="278"/>
      <c r="J39" s="253" t="str">
        <f aca="true" t="shared" si="167" ref="J39">IF(CELL("type",I39)="L","",IF(I39*($G39+$X39)=0,"",IF($G39&gt;0,+$G39*I39*8.34,$X39*I39*8.34)))</f>
        <v/>
      </c>
      <c r="K39" s="278"/>
      <c r="L39" s="253" t="str">
        <f aca="true" t="shared" si="168" ref="L39">IF(CELL("type",K39)="L","",IF(K39*($G39+$X39)=0,"",IF($G39&gt;0,+$G39*K39*8.34,$X39*K39*8.34)))</f>
        <v/>
      </c>
      <c r="M39" s="278"/>
      <c r="N39" s="253" t="str">
        <f aca="true" t="shared" si="169" ref="N39">IF(CELL("type",M39)="L","",IF(M39*($G39+$X39)=0,"",IF($G39&gt;0,+$G39*M39*8.34,$X39*M39*8.34)))</f>
        <v/>
      </c>
      <c r="O39" s="278"/>
      <c r="P39" s="255" t="str">
        <f aca="true" t="shared" si="170" ref="P39">IF(CELL("type",O39)="L","",IF(O39*($G39+$X39)=0,"",IF($G39&gt;0,+$G39*O39*8.34,$X39*O39*8.34)))</f>
        <v/>
      </c>
      <c r="Q39" s="282"/>
      <c r="R39" s="278"/>
      <c r="S39" s="270" t="str">
        <f t="shared" si="1"/>
        <v/>
      </c>
      <c r="T39" s="343"/>
      <c r="U39" s="344"/>
      <c r="V39" s="283"/>
      <c r="W39" s="352">
        <f t="shared" si="2"/>
        <v>29</v>
      </c>
      <c r="X39" s="285"/>
      <c r="Y39" s="278"/>
      <c r="Z39" s="278"/>
      <c r="AA39" s="270" t="str">
        <f aca="true" t="shared" si="171" ref="AA39">IF(CELL("type",Z39)="L","",IF(Z39*($G39+$X39)=0,"",IF($G39&gt;0,+$G39*Z39*8.34,$X39*Z39*8.34)))</f>
        <v/>
      </c>
      <c r="AB39" s="278"/>
      <c r="AC39" s="289" t="str">
        <f aca="true" t="shared" si="172" ref="AC39">IF(CELL("type",AB39)="L","",IF(AB39*($G39+$X39)=0,"",IF($G39&gt;0,+$G39*AB39*8.34,$X39*AB39*8.34)))</f>
        <v/>
      </c>
      <c r="AD39" s="285"/>
      <c r="AE39" s="278"/>
      <c r="AF39" s="278"/>
      <c r="AG39" s="278" t="str">
        <f ca="1" t="shared" si="9"/>
        <v/>
      </c>
      <c r="AH39" s="278"/>
      <c r="AI39" s="278"/>
      <c r="AJ39" s="262" t="str">
        <f ca="1" t="shared" si="10"/>
        <v/>
      </c>
      <c r="AK39" s="278"/>
      <c r="AL39" s="262" t="str">
        <f ca="1" t="shared" si="10"/>
        <v/>
      </c>
      <c r="AM39" s="283"/>
      <c r="AN39" s="802"/>
      <c r="AO39" s="803"/>
      <c r="AP39" s="803"/>
      <c r="AQ39" s="803"/>
      <c r="AR39" s="804"/>
      <c r="AS39" s="3"/>
      <c r="BC39" s="22"/>
      <c r="BE39" s="22"/>
      <c r="BG39" s="22"/>
      <c r="BK39" s="22"/>
      <c r="BM39" s="22"/>
      <c r="BO39" s="22"/>
      <c r="BP39" s="22"/>
    </row>
    <row r="40" spans="1:68" ht="10.5" customHeight="1" thickBot="1">
      <c r="A40" s="347">
        <v>30</v>
      </c>
      <c r="B40" s="348" t="str">
        <f t="shared" si="0"/>
        <v>Thu</v>
      </c>
      <c r="C40" s="278"/>
      <c r="D40" s="284"/>
      <c r="E40" s="349"/>
      <c r="F40" s="350"/>
      <c r="G40" s="282"/>
      <c r="H40" s="343"/>
      <c r="I40" s="278"/>
      <c r="J40" s="253" t="str">
        <f aca="true" t="shared" si="173" ref="J40">IF(CELL("type",I40)="L","",IF(I40*($G40+$X40)=0,"",IF($G40&gt;0,+$G40*I40*8.34,$X40*I40*8.34)))</f>
        <v/>
      </c>
      <c r="K40" s="278"/>
      <c r="L40" s="253" t="str">
        <f aca="true" t="shared" si="174" ref="L40">IF(CELL("type",K40)="L","",IF(K40*($G40+$X40)=0,"",IF($G40&gt;0,+$G40*K40*8.34,$X40*K40*8.34)))</f>
        <v/>
      </c>
      <c r="M40" s="278"/>
      <c r="N40" s="253" t="str">
        <f aca="true" t="shared" si="175" ref="N40">IF(CELL("type",M40)="L","",IF(M40*($G40+$X40)=0,"",IF($G40&gt;0,+$G40*M40*8.34,$X40*M40*8.34)))</f>
        <v/>
      </c>
      <c r="O40" s="278"/>
      <c r="P40" s="255" t="str">
        <f aca="true" t="shared" si="176" ref="P40">IF(CELL("type",O40)="L","",IF(O40*($G40+$X40)=0,"",IF($G40&gt;0,+$G40*O40*8.34,$X40*O40*8.34)))</f>
        <v/>
      </c>
      <c r="Q40" s="282"/>
      <c r="R40" s="278"/>
      <c r="S40" s="270" t="str">
        <f t="shared" si="1"/>
        <v/>
      </c>
      <c r="T40" s="343"/>
      <c r="U40" s="344"/>
      <c r="V40" s="283"/>
      <c r="W40" s="352">
        <f t="shared" si="2"/>
        <v>30</v>
      </c>
      <c r="X40" s="285"/>
      <c r="Y40" s="278"/>
      <c r="Z40" s="278"/>
      <c r="AA40" s="270" t="str">
        <f aca="true" t="shared" si="177" ref="AA40">IF(CELL("type",Z40)="L","",IF(Z40*($G40+$X40)=0,"",IF($G40&gt;0,+$G40*Z40*8.34,$X40*Z40*8.34)))</f>
        <v/>
      </c>
      <c r="AB40" s="278"/>
      <c r="AC40" s="289" t="str">
        <f aca="true" t="shared" si="178" ref="AC40">IF(CELL("type",AB40)="L","",IF(AB40*($G40+$X40)=0,"",IF($G40&gt;0,+$G40*AB40*8.34,$X40*AB40*8.34)))</f>
        <v/>
      </c>
      <c r="AD40" s="285"/>
      <c r="AE40" s="278"/>
      <c r="AF40" s="278"/>
      <c r="AG40" s="278" t="str">
        <f ca="1" t="shared" si="9"/>
        <v/>
      </c>
      <c r="AH40" s="278"/>
      <c r="AI40" s="278"/>
      <c r="AJ40" s="262" t="str">
        <f ca="1" t="shared" si="10"/>
        <v/>
      </c>
      <c r="AK40" s="278"/>
      <c r="AL40" s="262" t="str">
        <f ca="1" t="shared" si="10"/>
        <v/>
      </c>
      <c r="AM40" s="283"/>
      <c r="AN40" s="802"/>
      <c r="AO40" s="803"/>
      <c r="AP40" s="803"/>
      <c r="AQ40" s="803"/>
      <c r="AR40" s="804"/>
      <c r="AS40" s="3"/>
      <c r="BC40" s="22"/>
      <c r="BE40" s="22"/>
      <c r="BG40" s="22"/>
      <c r="BK40" s="22"/>
      <c r="BM40" s="22"/>
      <c r="BO40" s="22"/>
      <c r="BP40" s="22"/>
    </row>
    <row r="41" spans="1:68" ht="10.5" customHeight="1" thickBot="1" thickTop="1">
      <c r="A41" s="360" t="s">
        <v>15</v>
      </c>
      <c r="B41" s="361"/>
      <c r="C41" s="362"/>
      <c r="D41" s="362"/>
      <c r="E41" s="363"/>
      <c r="F41" s="364"/>
      <c r="G41" s="292" t="str">
        <f>IF(SUM(G11:G40)&gt;0,AVERAGE(G11:G40)," ")</f>
        <v xml:space="preserve"> </v>
      </c>
      <c r="H41" s="365"/>
      <c r="I41" s="366" t="str">
        <f aca="true" t="shared" si="179" ref="I41:V41">IF(SUM(I11:I40)&gt;0,AVERAGE(I11:I40)," ")</f>
        <v xml:space="preserve"> </v>
      </c>
      <c r="J41" s="253" t="str">
        <f ca="1" t="shared" si="179"/>
        <v xml:space="preserve"> </v>
      </c>
      <c r="K41" s="366" t="str">
        <f t="shared" si="179"/>
        <v xml:space="preserve"> </v>
      </c>
      <c r="L41" s="253" t="str">
        <f ca="1" t="shared" si="179"/>
        <v xml:space="preserve"> </v>
      </c>
      <c r="M41" s="253" t="str">
        <f t="shared" si="179"/>
        <v xml:space="preserve"> </v>
      </c>
      <c r="N41" s="262" t="str">
        <f ca="1" t="shared" si="179"/>
        <v xml:space="preserve"> </v>
      </c>
      <c r="O41" s="262" t="str">
        <f t="shared" si="179"/>
        <v xml:space="preserve"> </v>
      </c>
      <c r="P41" s="255" t="str">
        <f ca="1" t="shared" si="179"/>
        <v xml:space="preserve"> </v>
      </c>
      <c r="Q41" s="367" t="str">
        <f t="shared" si="179"/>
        <v xml:space="preserve"> </v>
      </c>
      <c r="R41" s="366" t="str">
        <f t="shared" si="179"/>
        <v xml:space="preserve"> </v>
      </c>
      <c r="S41" s="366" t="str">
        <f t="shared" si="179"/>
        <v xml:space="preserve"> </v>
      </c>
      <c r="T41" s="368" t="str">
        <f t="shared" si="179"/>
        <v xml:space="preserve"> </v>
      </c>
      <c r="U41" s="366" t="str">
        <f t="shared" si="179"/>
        <v xml:space="preserve"> </v>
      </c>
      <c r="V41" s="255" t="str">
        <f t="shared" si="179"/>
        <v xml:space="preserve"> </v>
      </c>
      <c r="W41" s="352" t="s">
        <v>30</v>
      </c>
      <c r="X41" s="464" t="str">
        <f aca="true" t="shared" si="180" ref="X41:AF41">IF(SUM(X11:X40)&gt;0,AVERAGE(X11:X40)," ")</f>
        <v xml:space="preserve"> </v>
      </c>
      <c r="Y41" s="471" t="str">
        <f t="shared" si="180"/>
        <v xml:space="preserve"> </v>
      </c>
      <c r="Z41" s="453" t="str">
        <f t="shared" si="180"/>
        <v xml:space="preserve"> </v>
      </c>
      <c r="AA41" s="450" t="str">
        <f ca="1" t="shared" si="180"/>
        <v xml:space="preserve"> </v>
      </c>
      <c r="AB41" s="449" t="str">
        <f t="shared" si="180"/>
        <v xml:space="preserve"> </v>
      </c>
      <c r="AC41" s="464" t="str">
        <f ca="1" t="shared" si="180"/>
        <v xml:space="preserve"> </v>
      </c>
      <c r="AD41" s="469" t="str">
        <f t="shared" si="180"/>
        <v xml:space="preserve"> </v>
      </c>
      <c r="AE41" s="438" t="str">
        <f t="shared" si="180"/>
        <v xml:space="preserve"> </v>
      </c>
      <c r="AF41" s="439" t="str">
        <f t="shared" si="180"/>
        <v xml:space="preserve"> </v>
      </c>
      <c r="AG41" s="296"/>
      <c r="AH41" s="442" t="str">
        <f ca="1">IF(SUM(AG11:AG40)&gt;0,GEOMEAN(AG11:AG40),"")</f>
        <v/>
      </c>
      <c r="AI41" s="450" t="str">
        <f>IF(SUM(AI11:AI40)&gt;0,AVERAGE(AI11:AI40)," ")</f>
        <v xml:space="preserve"> </v>
      </c>
      <c r="AJ41" s="451" t="str">
        <f ca="1">IF(SUM(AJ11:AJ40)&gt;0,AVERAGE(AJ11:AJ40)," ")</f>
        <v xml:space="preserve"> </v>
      </c>
      <c r="AK41" s="270" t="str">
        <f>IF(SUM(AK11:AK40)&gt;0,AVERAGE(AK11:AK40)," ")</f>
        <v xml:space="preserve"> </v>
      </c>
      <c r="AL41" s="297" t="str">
        <f ca="1">IF(SUM(AL11:AL40)&gt;0,AVERAGE(AL11:AL40)," ")</f>
        <v xml:space="preserve"> </v>
      </c>
      <c r="AM41" s="289" t="str">
        <f>IF(SUM(AM11:AM40)&gt;0,AVERAGE(AM11:AM40)," ")</f>
        <v xml:space="preserve"> </v>
      </c>
      <c r="AN41" s="802"/>
      <c r="AO41" s="803"/>
      <c r="AP41" s="803"/>
      <c r="AQ41" s="803"/>
      <c r="AR41" s="804"/>
      <c r="AS41" s="41"/>
      <c r="AT41" s="41"/>
      <c r="AU41" s="41"/>
      <c r="AV41" s="41"/>
      <c r="AW41" s="41"/>
      <c r="BC41" s="22"/>
      <c r="BE41" s="22"/>
      <c r="BG41" s="22"/>
      <c r="BI41" s="22"/>
      <c r="BK41" s="22"/>
      <c r="BM41" s="22"/>
      <c r="BO41" s="22"/>
      <c r="BP41" s="22"/>
    </row>
    <row r="42" spans="1:68" ht="10.5" customHeight="1" thickBot="1" thickTop="1">
      <c r="A42" s="369" t="s">
        <v>16</v>
      </c>
      <c r="B42" s="370"/>
      <c r="C42" s="371"/>
      <c r="D42" s="371" t="str">
        <f>IF(SUM(D11:D40)&gt;0,MAX(D11:D40)," ")</f>
        <v xml:space="preserve"> </v>
      </c>
      <c r="E42" s="372"/>
      <c r="F42" s="373"/>
      <c r="G42" s="298" t="str">
        <f aca="true" t="shared" si="181" ref="G42:V42">IF(SUM(G11:G40)&gt;0,MAX(G11:G40)," ")</f>
        <v xml:space="preserve"> </v>
      </c>
      <c r="H42" s="374" t="str">
        <f t="shared" si="181"/>
        <v xml:space="preserve"> </v>
      </c>
      <c r="I42" s="270" t="str">
        <f t="shared" si="181"/>
        <v xml:space="preserve"> </v>
      </c>
      <c r="J42" s="299" t="str">
        <f ca="1" t="shared" si="181"/>
        <v xml:space="preserve"> </v>
      </c>
      <c r="K42" s="270" t="str">
        <f t="shared" si="181"/>
        <v xml:space="preserve"> </v>
      </c>
      <c r="L42" s="299" t="str">
        <f ca="1" t="shared" si="181"/>
        <v xml:space="preserve"> </v>
      </c>
      <c r="M42" s="270" t="str">
        <f t="shared" si="181"/>
        <v xml:space="preserve"> </v>
      </c>
      <c r="N42" s="297" t="str">
        <f ca="1" t="shared" si="181"/>
        <v xml:space="preserve"> </v>
      </c>
      <c r="O42" s="297" t="str">
        <f t="shared" si="181"/>
        <v xml:space="preserve"> </v>
      </c>
      <c r="P42" s="289" t="str">
        <f ca="1" t="shared" si="181"/>
        <v xml:space="preserve"> </v>
      </c>
      <c r="Q42" s="295" t="str">
        <f t="shared" si="181"/>
        <v xml:space="preserve"> </v>
      </c>
      <c r="R42" s="270" t="str">
        <f t="shared" si="181"/>
        <v xml:space="preserve"> </v>
      </c>
      <c r="S42" s="342" t="str">
        <f t="shared" si="181"/>
        <v xml:space="preserve"> </v>
      </c>
      <c r="T42" s="270" t="str">
        <f t="shared" si="181"/>
        <v xml:space="preserve"> </v>
      </c>
      <c r="U42" s="342" t="str">
        <f t="shared" si="181"/>
        <v xml:space="preserve"> </v>
      </c>
      <c r="V42" s="289" t="str">
        <f t="shared" si="181"/>
        <v xml:space="preserve"> </v>
      </c>
      <c r="W42" s="351" t="s">
        <v>31</v>
      </c>
      <c r="X42" s="458" t="str">
        <f aca="true" t="shared" si="182" ref="X42:AF42">IF(SUM(X11:X40)&gt;0,MAX(X11:X40)," ")</f>
        <v xml:space="preserve"> </v>
      </c>
      <c r="Y42" s="462" t="str">
        <f t="shared" si="182"/>
        <v xml:space="preserve"> </v>
      </c>
      <c r="Z42" s="449" t="str">
        <f t="shared" si="182"/>
        <v xml:space="preserve"> </v>
      </c>
      <c r="AA42" s="449" t="str">
        <f ca="1" t="shared" si="182"/>
        <v xml:space="preserve"> </v>
      </c>
      <c r="AB42" s="450" t="str">
        <f t="shared" si="182"/>
        <v xml:space="preserve"> </v>
      </c>
      <c r="AC42" s="449" t="str">
        <f ca="1" t="shared" si="182"/>
        <v xml:space="preserve"> </v>
      </c>
      <c r="AD42" s="468" t="str">
        <f t="shared" si="182"/>
        <v xml:space="preserve"> </v>
      </c>
      <c r="AE42" s="440" t="str">
        <f t="shared" si="182"/>
        <v xml:space="preserve"> </v>
      </c>
      <c r="AF42" s="438" t="str">
        <f t="shared" si="182"/>
        <v xml:space="preserve"> </v>
      </c>
      <c r="AG42" s="296" t="str">
        <f ca="1">IF(AH41&lt;&gt;"",MAX(AG11:AG40),"")</f>
        <v/>
      </c>
      <c r="AH42" s="448" t="str">
        <f ca="1">IF(AG42=63200,"TNTC",AG42)</f>
        <v/>
      </c>
      <c r="AI42" s="449" t="str">
        <f>IF(SUM(AI11:AI40)&gt;0,MAX(AI11:AI40)," ")</f>
        <v xml:space="preserve"> </v>
      </c>
      <c r="AJ42" s="452" t="str">
        <f ca="1">IF(SUM(AJ11:AJ40)&gt;0,MAX(AJ11:AJ40)," ")</f>
        <v xml:space="preserve"> </v>
      </c>
      <c r="AK42" s="270" t="str">
        <f>IF(SUM(AK11:AK40)&gt;0,MAX(AK11:AK40)," ")</f>
        <v xml:space="preserve"> </v>
      </c>
      <c r="AL42" s="270" t="str">
        <f ca="1">IF(SUM(AL11:AL40)&gt;0,MAX(AL11:AL40)," ")</f>
        <v xml:space="preserve"> </v>
      </c>
      <c r="AM42" s="289" t="str">
        <f>IF(SUM(AM11:AM40)&gt;0,MAX(AM11:AM40)," ")</f>
        <v xml:space="preserve"> </v>
      </c>
      <c r="AN42" s="802"/>
      <c r="AO42" s="803"/>
      <c r="AP42" s="803"/>
      <c r="AQ42" s="803"/>
      <c r="AR42" s="804"/>
      <c r="BC42" s="22"/>
      <c r="BE42" s="22"/>
      <c r="BG42" s="22"/>
      <c r="BI42" s="22"/>
      <c r="BK42" s="22"/>
      <c r="BM42" s="22"/>
      <c r="BO42" s="22"/>
      <c r="BP42" s="22"/>
    </row>
    <row r="43" spans="1:68" ht="10.5" customHeight="1" thickBot="1" thickTop="1">
      <c r="A43" s="369" t="s">
        <v>17</v>
      </c>
      <c r="B43" s="370"/>
      <c r="C43" s="371"/>
      <c r="D43" s="375"/>
      <c r="E43" s="376"/>
      <c r="F43" s="377"/>
      <c r="G43" s="300" t="str">
        <f aca="true" t="shared" si="183" ref="G43:V43">IF(SUM(G11:G40)&gt;0,MIN(G11:G40),"")</f>
        <v/>
      </c>
      <c r="H43" s="378" t="str">
        <f t="shared" si="183"/>
        <v/>
      </c>
      <c r="I43" s="299" t="str">
        <f t="shared" si="183"/>
        <v/>
      </c>
      <c r="J43" s="299" t="str">
        <f ca="1" t="shared" si="183"/>
        <v/>
      </c>
      <c r="K43" s="299" t="str">
        <f t="shared" si="183"/>
        <v/>
      </c>
      <c r="L43" s="299" t="str">
        <f ca="1" t="shared" si="183"/>
        <v/>
      </c>
      <c r="M43" s="299" t="str">
        <f t="shared" si="183"/>
        <v/>
      </c>
      <c r="N43" s="301" t="str">
        <f ca="1" t="shared" si="183"/>
        <v/>
      </c>
      <c r="O43" s="301" t="str">
        <f t="shared" si="183"/>
        <v/>
      </c>
      <c r="P43" s="302" t="str">
        <f ca="1" t="shared" si="183"/>
        <v/>
      </c>
      <c r="Q43" s="303" t="str">
        <f t="shared" si="183"/>
        <v/>
      </c>
      <c r="R43" s="299" t="str">
        <f t="shared" si="183"/>
        <v/>
      </c>
      <c r="S43" s="379" t="str">
        <f t="shared" si="183"/>
        <v/>
      </c>
      <c r="T43" s="299" t="str">
        <f t="shared" si="183"/>
        <v/>
      </c>
      <c r="U43" s="379" t="str">
        <f t="shared" si="183"/>
        <v/>
      </c>
      <c r="V43" s="302" t="str">
        <f t="shared" si="183"/>
        <v/>
      </c>
      <c r="W43" s="351" t="s">
        <v>32</v>
      </c>
      <c r="X43" s="305" t="str">
        <f aca="true" t="shared" si="184" ref="X43:AF43">IF(SUM(X11:X40)&gt;0,MIN(X11:X40),"")</f>
        <v/>
      </c>
      <c r="Y43" s="297" t="str">
        <f t="shared" si="184"/>
        <v/>
      </c>
      <c r="Z43" s="465" t="str">
        <f t="shared" si="184"/>
        <v/>
      </c>
      <c r="AA43" s="466" t="str">
        <f ca="1" t="shared" si="184"/>
        <v/>
      </c>
      <c r="AB43" s="466" t="str">
        <f t="shared" si="184"/>
        <v/>
      </c>
      <c r="AC43" s="467" t="str">
        <f ca="1" t="shared" si="184"/>
        <v/>
      </c>
      <c r="AD43" s="447" t="str">
        <f t="shared" si="184"/>
        <v/>
      </c>
      <c r="AE43" s="460" t="str">
        <f t="shared" si="184"/>
        <v/>
      </c>
      <c r="AF43" s="441" t="str">
        <f t="shared" si="184"/>
        <v/>
      </c>
      <c r="AG43" s="270"/>
      <c r="AH43" s="443" t="str">
        <f aca="true" t="shared" si="185" ref="AH43:AM43">IF(SUM(AH11:AH40)&gt;0,MIN(AH11:AH40),"")</f>
        <v/>
      </c>
      <c r="AI43" s="466" t="str">
        <f t="shared" si="185"/>
        <v/>
      </c>
      <c r="AJ43" s="466" t="str">
        <f ca="1" t="shared" si="185"/>
        <v/>
      </c>
      <c r="AK43" s="270" t="str">
        <f t="shared" si="185"/>
        <v/>
      </c>
      <c r="AL43" s="270" t="str">
        <f ca="1" t="shared" si="185"/>
        <v/>
      </c>
      <c r="AM43" s="289" t="str">
        <f t="shared" si="185"/>
        <v/>
      </c>
      <c r="AN43" s="802"/>
      <c r="AO43" s="803"/>
      <c r="AP43" s="803"/>
      <c r="AQ43" s="803"/>
      <c r="AR43" s="804"/>
      <c r="BC43" s="22"/>
      <c r="BE43" s="22"/>
      <c r="BG43" s="22"/>
      <c r="BI43" s="22"/>
      <c r="BK43" s="22"/>
      <c r="BM43" s="22"/>
      <c r="BN43" s="22"/>
      <c r="BP43" s="22"/>
    </row>
    <row r="44" spans="1:44" ht="10.5" customHeight="1" thickBot="1" thickTop="1">
      <c r="A44" s="305"/>
      <c r="B44" s="307"/>
      <c r="C44" s="307"/>
      <c r="D44" s="307"/>
      <c r="E44" s="381"/>
      <c r="F44" s="382"/>
      <c r="G44" s="305"/>
      <c r="H44" s="306"/>
      <c r="I44" s="307"/>
      <c r="J44" s="307"/>
      <c r="K44" s="307"/>
      <c r="L44" s="307"/>
      <c r="M44" s="307"/>
      <c r="N44" s="307"/>
      <c r="O44" s="307"/>
      <c r="P44" s="308"/>
      <c r="Q44" s="307"/>
      <c r="R44" s="307"/>
      <c r="S44" s="309"/>
      <c r="T44" s="307"/>
      <c r="U44" s="309"/>
      <c r="V44" s="308"/>
      <c r="W44" s="783" t="s">
        <v>89</v>
      </c>
      <c r="X44" s="672"/>
      <c r="Y44" s="672"/>
      <c r="Z44" s="754"/>
      <c r="AA44" s="310"/>
      <c r="AB44" s="311"/>
      <c r="AC44" s="307"/>
      <c r="AD44" s="305"/>
      <c r="AE44" s="307"/>
      <c r="AF44" s="312"/>
      <c r="AG44" s="313"/>
      <c r="AH44" s="442" t="str">
        <f ca="1">'E.coli Standalone Calculation'!R38</f>
        <v/>
      </c>
      <c r="AI44" s="314"/>
      <c r="AJ44" s="307"/>
      <c r="AK44" s="307"/>
      <c r="AL44" s="307"/>
      <c r="AM44" s="308"/>
      <c r="AN44" s="802"/>
      <c r="AO44" s="803"/>
      <c r="AP44" s="803"/>
      <c r="AQ44" s="803"/>
      <c r="AR44" s="804"/>
    </row>
    <row r="45" spans="1:44" ht="10.5" customHeight="1" thickBot="1" thickTop="1">
      <c r="A45" s="315"/>
      <c r="B45" s="317"/>
      <c r="C45" s="317"/>
      <c r="D45" s="317"/>
      <c r="E45" s="383"/>
      <c r="F45" s="384"/>
      <c r="G45" s="315"/>
      <c r="H45" s="316"/>
      <c r="I45" s="317"/>
      <c r="J45" s="317"/>
      <c r="K45" s="317"/>
      <c r="L45" s="317"/>
      <c r="M45" s="317"/>
      <c r="N45" s="317"/>
      <c r="O45" s="317"/>
      <c r="P45" s="318"/>
      <c r="Q45" s="317"/>
      <c r="R45" s="317"/>
      <c r="S45" s="319"/>
      <c r="T45" s="317"/>
      <c r="U45" s="319"/>
      <c r="V45" s="318"/>
      <c r="W45" s="671" t="s">
        <v>103</v>
      </c>
      <c r="X45" s="672"/>
      <c r="Y45" s="672"/>
      <c r="Z45" s="754"/>
      <c r="AA45" s="320"/>
      <c r="AB45" s="321"/>
      <c r="AC45" s="317"/>
      <c r="AD45" s="315"/>
      <c r="AE45" s="317"/>
      <c r="AF45" s="322"/>
      <c r="AG45" s="313"/>
      <c r="AH45" s="444" t="str">
        <f ca="1">'E.coli Standalone Calculation'!R41</f>
        <v/>
      </c>
      <c r="AI45" s="323"/>
      <c r="AJ45" s="317"/>
      <c r="AK45" s="317"/>
      <c r="AL45" s="317"/>
      <c r="AM45" s="318"/>
      <c r="AN45" s="802"/>
      <c r="AO45" s="803"/>
      <c r="AP45" s="803"/>
      <c r="AQ45" s="803"/>
      <c r="AR45" s="804"/>
    </row>
    <row r="46" spans="1:53" ht="14.4" customHeight="1" thickBot="1">
      <c r="A46" s="385" t="s">
        <v>88</v>
      </c>
      <c r="B46" s="386"/>
      <c r="C46" s="387">
        <f>COUNT(C11:C40)</f>
        <v>0</v>
      </c>
      <c r="D46" s="387">
        <f>COUNT(D11:D40)</f>
        <v>0</v>
      </c>
      <c r="E46" s="388">
        <f>COUNTA(E11:E40)</f>
        <v>0</v>
      </c>
      <c r="F46" s="389">
        <f>COUNTA(F11:F40)</f>
        <v>0</v>
      </c>
      <c r="G46" s="324">
        <f aca="true" t="shared" si="186" ref="G46:V46">COUNT(G11:G40)</f>
        <v>0</v>
      </c>
      <c r="H46" s="325">
        <f t="shared" si="186"/>
        <v>0</v>
      </c>
      <c r="I46" s="326">
        <f t="shared" si="186"/>
        <v>0</v>
      </c>
      <c r="J46" s="326">
        <f ca="1" t="shared" si="186"/>
        <v>0</v>
      </c>
      <c r="K46" s="327">
        <f t="shared" si="186"/>
        <v>0</v>
      </c>
      <c r="L46" s="325">
        <f ca="1" t="shared" si="186"/>
        <v>0</v>
      </c>
      <c r="M46" s="326">
        <f t="shared" si="186"/>
        <v>0</v>
      </c>
      <c r="N46" s="326">
        <f ca="1" t="shared" si="186"/>
        <v>0</v>
      </c>
      <c r="O46" s="328">
        <f t="shared" si="186"/>
        <v>0</v>
      </c>
      <c r="P46" s="329">
        <f ca="1" t="shared" si="186"/>
        <v>0</v>
      </c>
      <c r="Q46" s="328">
        <f t="shared" si="186"/>
        <v>0</v>
      </c>
      <c r="R46" s="330">
        <f t="shared" si="186"/>
        <v>0</v>
      </c>
      <c r="S46" s="331">
        <f t="shared" si="186"/>
        <v>0</v>
      </c>
      <c r="T46" s="330">
        <f t="shared" si="186"/>
        <v>0</v>
      </c>
      <c r="U46" s="330">
        <f t="shared" si="186"/>
        <v>0</v>
      </c>
      <c r="V46" s="329">
        <f t="shared" si="186"/>
        <v>0</v>
      </c>
      <c r="W46" s="396" t="s">
        <v>27</v>
      </c>
      <c r="X46" s="332">
        <f aca="true" t="shared" si="187" ref="X46:AG46">COUNT(X11:X40)</f>
        <v>0</v>
      </c>
      <c r="Y46" s="333">
        <f t="shared" si="187"/>
        <v>0</v>
      </c>
      <c r="Z46" s="333">
        <f t="shared" si="187"/>
        <v>0</v>
      </c>
      <c r="AA46" s="333">
        <f ca="1" t="shared" si="187"/>
        <v>0</v>
      </c>
      <c r="AB46" s="333">
        <f t="shared" si="187"/>
        <v>0</v>
      </c>
      <c r="AC46" s="333">
        <f ca="1" t="shared" si="187"/>
        <v>0</v>
      </c>
      <c r="AD46" s="300">
        <f t="shared" si="187"/>
        <v>0</v>
      </c>
      <c r="AE46" s="325">
        <f t="shared" si="187"/>
        <v>0</v>
      </c>
      <c r="AF46" s="326">
        <f t="shared" si="187"/>
        <v>0</v>
      </c>
      <c r="AG46" s="326">
        <f ca="1" t="shared" si="187"/>
        <v>0</v>
      </c>
      <c r="AH46" s="445">
        <f ca="1">COUNT(AG11:AG40)</f>
        <v>0</v>
      </c>
      <c r="AI46" s="299">
        <f>COUNT(AI11:AI40)</f>
        <v>0</v>
      </c>
      <c r="AJ46" s="299">
        <f ca="1">COUNT(AJ11:AJ40)</f>
        <v>0</v>
      </c>
      <c r="AK46" s="326">
        <f>COUNT(AK11:AK40)</f>
        <v>0</v>
      </c>
      <c r="AL46" s="326">
        <f ca="1">COUNT(AL11:AL40)</f>
        <v>0</v>
      </c>
      <c r="AM46" s="334">
        <f>COUNT(AM11:AM40)</f>
        <v>0</v>
      </c>
      <c r="AN46" s="805"/>
      <c r="AO46" s="806"/>
      <c r="AP46" s="806"/>
      <c r="AQ46" s="806"/>
      <c r="AR46" s="807"/>
      <c r="BA46" s="6"/>
    </row>
    <row r="47" spans="1:113" ht="15" customHeight="1">
      <c r="A47" s="730" t="s">
        <v>154</v>
      </c>
      <c r="B47" s="731"/>
      <c r="C47" s="731"/>
      <c r="D47" s="731"/>
      <c r="E47" s="732"/>
      <c r="F47" s="733" t="s">
        <v>53</v>
      </c>
      <c r="G47" s="734"/>
      <c r="H47" s="734"/>
      <c r="I47" s="734"/>
      <c r="J47" s="734"/>
      <c r="K47" s="735"/>
      <c r="L47" s="28" t="s">
        <v>56</v>
      </c>
      <c r="M47" s="24"/>
      <c r="N47" s="24"/>
      <c r="O47" s="24"/>
      <c r="P47" s="24"/>
      <c r="Q47" s="49"/>
      <c r="R47" s="48" t="s">
        <v>54</v>
      </c>
      <c r="S47" s="24"/>
      <c r="T47" s="24"/>
      <c r="U47" s="24"/>
      <c r="V47" s="231"/>
      <c r="W47" s="26"/>
      <c r="X47" s="512" t="s">
        <v>19</v>
      </c>
      <c r="Y47" s="513"/>
      <c r="Z47" s="513"/>
      <c r="AA47" s="513"/>
      <c r="AB47" s="513"/>
      <c r="AC47" s="513"/>
      <c r="AD47" s="513"/>
      <c r="AE47" s="513"/>
      <c r="AF47" s="513"/>
      <c r="AG47" s="513"/>
      <c r="AH47" s="513"/>
      <c r="AI47" s="513"/>
      <c r="AJ47" s="514"/>
      <c r="AK47" s="32"/>
      <c r="AL47" s="32"/>
      <c r="AM47" s="32"/>
      <c r="DA47" s="6"/>
      <c r="DI47" s="1"/>
    </row>
    <row r="48" spans="1:39" ht="10.5" customHeight="1">
      <c r="A48" s="652"/>
      <c r="B48" s="653"/>
      <c r="C48" s="653"/>
      <c r="D48" s="653"/>
      <c r="E48" s="654"/>
      <c r="F48" s="736"/>
      <c r="G48" s="737"/>
      <c r="H48" s="737"/>
      <c r="I48" s="737"/>
      <c r="J48" s="737"/>
      <c r="K48" s="738"/>
      <c r="L48" s="578"/>
      <c r="M48" s="579"/>
      <c r="N48" s="579"/>
      <c r="O48" s="579"/>
      <c r="P48" s="579"/>
      <c r="Q48" s="580"/>
      <c r="R48" s="584"/>
      <c r="S48" s="585"/>
      <c r="T48" s="585"/>
      <c r="U48" s="585"/>
      <c r="V48" s="586"/>
      <c r="W48" s="230"/>
      <c r="X48" s="688"/>
      <c r="Y48" s="689"/>
      <c r="Z48" s="689"/>
      <c r="AA48" s="690"/>
      <c r="AB48" s="563" t="s">
        <v>21</v>
      </c>
      <c r="AC48" s="564"/>
      <c r="AD48" s="515" t="s">
        <v>22</v>
      </c>
      <c r="AE48" s="516"/>
      <c r="AF48" s="691" t="s">
        <v>23</v>
      </c>
      <c r="AG48" s="692"/>
      <c r="AH48" s="693"/>
      <c r="AI48" s="515" t="s">
        <v>24</v>
      </c>
      <c r="AJ48" s="606"/>
      <c r="AK48" s="32"/>
      <c r="AL48" s="32"/>
      <c r="AM48" s="32"/>
    </row>
    <row r="49" spans="1:39" ht="14.25" customHeight="1" thickBot="1">
      <c r="A49" s="652"/>
      <c r="B49" s="653"/>
      <c r="C49" s="653"/>
      <c r="D49" s="653"/>
      <c r="E49" s="654"/>
      <c r="F49" s="736"/>
      <c r="G49" s="737"/>
      <c r="H49" s="737"/>
      <c r="I49" s="737"/>
      <c r="J49" s="737"/>
      <c r="K49" s="738"/>
      <c r="L49" s="578"/>
      <c r="M49" s="579"/>
      <c r="N49" s="579"/>
      <c r="O49" s="579"/>
      <c r="P49" s="579"/>
      <c r="Q49" s="580"/>
      <c r="R49" s="584"/>
      <c r="S49" s="585"/>
      <c r="T49" s="585"/>
      <c r="U49" s="585"/>
      <c r="V49" s="586"/>
      <c r="W49" s="230"/>
      <c r="X49" s="668" t="s">
        <v>20</v>
      </c>
      <c r="Y49" s="669"/>
      <c r="Z49" s="669"/>
      <c r="AA49" s="670"/>
      <c r="AB49" s="561" t="str">
        <f>IF(I41=" "," NA",(+I41-Z41)/I41*100)</f>
        <v xml:space="preserve"> NA</v>
      </c>
      <c r="AC49" s="562" t="e">
        <f>IF(#REF!=" "," NA",(+#REF!-I84)/#REF!*100)</f>
        <v>#REF!</v>
      </c>
      <c r="AD49" s="561" t="str">
        <f>IF(K41=" "," NA",(+K41-AB41)/K41*100)</f>
        <v xml:space="preserve"> NA</v>
      </c>
      <c r="AE49" s="562" t="e">
        <f>IF(#REF!=" "," NA",(+#REF!-L84)/#REF!*100)</f>
        <v>#REF!</v>
      </c>
      <c r="AF49" s="677" t="str">
        <f>IF(M41=" "," NA",(+M41-AI41)/M41*100)</f>
        <v xml:space="preserve"> NA</v>
      </c>
      <c r="AG49" s="746" t="e">
        <f>IF(#REF!=" "," NA",(+#REF!-V84)/#REF!*100)</f>
        <v>#REF!</v>
      </c>
      <c r="AH49" s="747" t="e">
        <f>IF(#REF!=" "," NA",(+#REF!-W84)/#REF!*100)</f>
        <v>#REF!</v>
      </c>
      <c r="AI49" s="677" t="str">
        <f>IF(O41=" "," NA",(+O41-AK41)/O41*100)</f>
        <v xml:space="preserve"> NA</v>
      </c>
      <c r="AJ49" s="678" t="e">
        <f>IF(C84=" "," NA",(+C84-Z84)/C84*100)</f>
        <v>#DIV/0!</v>
      </c>
      <c r="AK49" s="32"/>
      <c r="AL49" s="32"/>
      <c r="AM49" s="32"/>
    </row>
    <row r="50" spans="1:39" ht="14.25" customHeight="1" thickBot="1">
      <c r="A50" s="652"/>
      <c r="B50" s="653"/>
      <c r="C50" s="653"/>
      <c r="D50" s="653"/>
      <c r="E50" s="654"/>
      <c r="F50" s="736"/>
      <c r="G50" s="737"/>
      <c r="H50" s="737"/>
      <c r="I50" s="737"/>
      <c r="J50" s="737"/>
      <c r="K50" s="738"/>
      <c r="L50" s="581"/>
      <c r="M50" s="582"/>
      <c r="N50" s="582"/>
      <c r="O50" s="582"/>
      <c r="P50" s="582"/>
      <c r="Q50" s="583"/>
      <c r="R50" s="587"/>
      <c r="S50" s="588"/>
      <c r="T50" s="588"/>
      <c r="U50" s="588"/>
      <c r="V50" s="589"/>
      <c r="W50" s="23"/>
      <c r="X50" s="32"/>
      <c r="Y50" s="32"/>
      <c r="Z50" s="32"/>
      <c r="AA50" s="32"/>
      <c r="AB50" s="32"/>
      <c r="AC50" s="32"/>
      <c r="AD50" s="32"/>
      <c r="AE50" s="32"/>
      <c r="AF50" s="32"/>
      <c r="AG50" s="32"/>
      <c r="AH50" s="32"/>
      <c r="AI50" s="32"/>
      <c r="AJ50" s="32"/>
      <c r="AK50" s="32"/>
      <c r="AL50" s="32"/>
      <c r="AM50" s="32"/>
    </row>
    <row r="51" spans="1:39" ht="14.25" customHeight="1">
      <c r="A51" s="652"/>
      <c r="B51" s="653"/>
      <c r="C51" s="653"/>
      <c r="D51" s="653"/>
      <c r="E51" s="654"/>
      <c r="F51" s="736"/>
      <c r="G51" s="737"/>
      <c r="H51" s="737"/>
      <c r="I51" s="737"/>
      <c r="J51" s="737"/>
      <c r="K51" s="738"/>
      <c r="L51" s="28" t="s">
        <v>55</v>
      </c>
      <c r="M51" s="29"/>
      <c r="N51" s="24"/>
      <c r="O51" s="24"/>
      <c r="P51" s="24"/>
      <c r="Q51" s="43"/>
      <c r="R51" s="48" t="s">
        <v>54</v>
      </c>
      <c r="S51" s="24"/>
      <c r="T51" s="24"/>
      <c r="U51" s="24"/>
      <c r="V51" s="231"/>
      <c r="W51" s="23"/>
      <c r="X51" s="721" t="s">
        <v>170</v>
      </c>
      <c r="Y51" s="722"/>
      <c r="Z51" s="722"/>
      <c r="AA51" s="722"/>
      <c r="AB51" s="722"/>
      <c r="AC51" s="722"/>
      <c r="AD51" s="722"/>
      <c r="AE51" s="722"/>
      <c r="AF51" s="722"/>
      <c r="AG51" s="722"/>
      <c r="AH51" s="722"/>
      <c r="AI51" s="722"/>
      <c r="AJ51" s="723"/>
      <c r="AK51" s="32"/>
      <c r="AL51" s="32"/>
      <c r="AM51" s="32"/>
    </row>
    <row r="52" spans="1:39" ht="14.25" customHeight="1">
      <c r="A52" s="652"/>
      <c r="B52" s="653"/>
      <c r="C52" s="653"/>
      <c r="D52" s="653"/>
      <c r="E52" s="654"/>
      <c r="F52" s="736"/>
      <c r="G52" s="737"/>
      <c r="H52" s="737"/>
      <c r="I52" s="737"/>
      <c r="J52" s="737"/>
      <c r="K52" s="738"/>
      <c r="L52" s="30" t="s">
        <v>57</v>
      </c>
      <c r="M52" s="25"/>
      <c r="N52" s="25"/>
      <c r="O52" s="25"/>
      <c r="P52" s="25"/>
      <c r="Q52" s="27"/>
      <c r="R52" s="584"/>
      <c r="S52" s="585"/>
      <c r="T52" s="585"/>
      <c r="U52" s="585"/>
      <c r="V52" s="586"/>
      <c r="W52" s="229"/>
      <c r="X52" s="724"/>
      <c r="Y52" s="725"/>
      <c r="Z52" s="725"/>
      <c r="AA52" s="725"/>
      <c r="AB52" s="725"/>
      <c r="AC52" s="725"/>
      <c r="AD52" s="725"/>
      <c r="AE52" s="725"/>
      <c r="AF52" s="725"/>
      <c r="AG52" s="725"/>
      <c r="AH52" s="725"/>
      <c r="AI52" s="725"/>
      <c r="AJ52" s="726"/>
      <c r="AK52" s="32"/>
      <c r="AL52" s="32"/>
      <c r="AM52" s="32"/>
    </row>
    <row r="53" spans="1:39" ht="14.25" customHeight="1">
      <c r="A53" s="652"/>
      <c r="B53" s="653"/>
      <c r="C53" s="653"/>
      <c r="D53" s="653"/>
      <c r="E53" s="654"/>
      <c r="F53" s="736"/>
      <c r="G53" s="737"/>
      <c r="H53" s="737"/>
      <c r="I53" s="737"/>
      <c r="J53" s="737"/>
      <c r="K53" s="738"/>
      <c r="L53" s="578"/>
      <c r="M53" s="579"/>
      <c r="N53" s="579"/>
      <c r="O53" s="579"/>
      <c r="P53" s="579"/>
      <c r="Q53" s="580"/>
      <c r="R53" s="584"/>
      <c r="S53" s="585"/>
      <c r="T53" s="585"/>
      <c r="U53" s="585"/>
      <c r="V53" s="586"/>
      <c r="W53" s="229"/>
      <c r="X53" s="724"/>
      <c r="Y53" s="725"/>
      <c r="Z53" s="725"/>
      <c r="AA53" s="725"/>
      <c r="AB53" s="725"/>
      <c r="AC53" s="725"/>
      <c r="AD53" s="725"/>
      <c r="AE53" s="725"/>
      <c r="AF53" s="725"/>
      <c r="AG53" s="725"/>
      <c r="AH53" s="725"/>
      <c r="AI53" s="725"/>
      <c r="AJ53" s="726"/>
      <c r="AK53" s="32"/>
      <c r="AL53" s="32"/>
      <c r="AM53" s="32"/>
    </row>
    <row r="54" spans="1:69" ht="14.25" customHeight="1" thickBot="1">
      <c r="A54" s="655"/>
      <c r="B54" s="656"/>
      <c r="C54" s="656"/>
      <c r="D54" s="656"/>
      <c r="E54" s="657"/>
      <c r="F54" s="739"/>
      <c r="G54" s="740"/>
      <c r="H54" s="740"/>
      <c r="I54" s="740"/>
      <c r="J54" s="740"/>
      <c r="K54" s="741"/>
      <c r="L54" s="581"/>
      <c r="M54" s="582"/>
      <c r="N54" s="582"/>
      <c r="O54" s="582"/>
      <c r="P54" s="582"/>
      <c r="Q54" s="583"/>
      <c r="R54" s="587"/>
      <c r="S54" s="588"/>
      <c r="T54" s="588"/>
      <c r="U54" s="588"/>
      <c r="V54" s="589"/>
      <c r="W54" s="23"/>
      <c r="X54" s="727"/>
      <c r="Y54" s="728"/>
      <c r="Z54" s="728"/>
      <c r="AA54" s="728"/>
      <c r="AB54" s="728"/>
      <c r="AC54" s="728"/>
      <c r="AD54" s="728"/>
      <c r="AE54" s="728"/>
      <c r="AF54" s="728"/>
      <c r="AG54" s="728"/>
      <c r="AH54" s="728"/>
      <c r="AI54" s="728"/>
      <c r="AJ54" s="729"/>
      <c r="AK54" s="32"/>
      <c r="AL54" s="32"/>
      <c r="AM54" s="32"/>
      <c r="AN54" s="35"/>
      <c r="AO54" s="35"/>
      <c r="AP54" s="35"/>
      <c r="AQ54" s="35"/>
      <c r="AR54" s="35"/>
      <c r="AS54" s="35"/>
      <c r="AT54" s="35"/>
      <c r="AU54" s="35"/>
      <c r="AV54" s="35"/>
      <c r="AW54" s="35"/>
      <c r="AX54" s="35"/>
      <c r="AY54" s="35"/>
      <c r="AZ54" s="35"/>
      <c r="BA54" s="559"/>
      <c r="BB54" s="559"/>
      <c r="BC54" s="559"/>
      <c r="BD54" s="559"/>
      <c r="BE54" s="559"/>
      <c r="BF54" s="559"/>
      <c r="BG54" s="559"/>
      <c r="BH54" s="559"/>
      <c r="BI54" s="559"/>
      <c r="BJ54" s="559"/>
      <c r="BK54" s="559"/>
      <c r="BL54" s="559"/>
      <c r="BM54" s="559"/>
      <c r="BN54" s="559"/>
      <c r="BO54" s="559"/>
      <c r="BP54" s="559"/>
      <c r="BQ54" s="559"/>
    </row>
    <row r="55" spans="1:69" ht="15" customHeight="1">
      <c r="A55" s="560" t="s">
        <v>148</v>
      </c>
      <c r="B55" s="560"/>
      <c r="C55" s="560"/>
      <c r="D55" s="560"/>
      <c r="E55" s="560"/>
      <c r="F55" s="560"/>
      <c r="G55" s="560"/>
      <c r="H55" s="560"/>
      <c r="I55" s="560"/>
      <c r="J55" s="560"/>
      <c r="K55" s="560"/>
      <c r="L55" s="560"/>
      <c r="M55" s="560"/>
      <c r="N55" s="560"/>
      <c r="O55" s="560"/>
      <c r="P55" s="560"/>
      <c r="Q55" s="568"/>
      <c r="R55" s="568"/>
      <c r="S55" s="568"/>
      <c r="T55" s="568"/>
      <c r="U55" s="568"/>
      <c r="V55" s="568"/>
      <c r="W55" s="568"/>
      <c r="X55" s="568"/>
      <c r="Y55" s="568"/>
      <c r="Z55" s="568"/>
      <c r="AA55" s="568"/>
      <c r="AB55" s="568"/>
      <c r="AC55" s="568"/>
      <c r="AD55" s="568" t="s">
        <v>149</v>
      </c>
      <c r="AE55" s="568"/>
      <c r="AF55" s="568"/>
      <c r="AG55" s="568"/>
      <c r="AH55" s="568"/>
      <c r="AI55" s="568"/>
      <c r="AJ55" s="568"/>
      <c r="AK55" s="568"/>
      <c r="AL55" s="568"/>
      <c r="AM55" s="568"/>
      <c r="AN55" s="559"/>
      <c r="AO55" s="559"/>
      <c r="AP55" s="559"/>
      <c r="AQ55" s="559"/>
      <c r="AR55" s="559"/>
      <c r="AS55" s="559"/>
      <c r="AT55" s="559"/>
      <c r="AU55" s="559"/>
      <c r="AV55" s="559"/>
      <c r="AW55" s="559"/>
      <c r="AX55" s="559"/>
      <c r="AY55" s="559"/>
      <c r="AZ55" s="559"/>
      <c r="BA55" s="559"/>
      <c r="BB55" s="559"/>
      <c r="BC55" s="559"/>
      <c r="BD55" s="559"/>
      <c r="BE55" s="559"/>
      <c r="BF55" s="559"/>
      <c r="BG55" s="559"/>
      <c r="BH55" s="559"/>
      <c r="BI55" s="559"/>
      <c r="BJ55" s="559"/>
      <c r="BK55" s="559"/>
      <c r="BL55" s="559"/>
      <c r="BM55" s="559"/>
      <c r="BN55" s="559"/>
      <c r="BO55" s="559"/>
      <c r="BP55" s="559"/>
      <c r="BQ55" s="559"/>
    </row>
    <row r="58" ht="16.5" customHeight="1"/>
    <row r="65" ht="13.5" customHeight="1"/>
    <row r="66" ht="13.5" customHeight="1"/>
    <row r="67" ht="72" customHeight="1"/>
    <row r="68" ht="15" customHeight="1"/>
    <row r="69" ht="12.75">
      <c r="E69" s="23"/>
    </row>
    <row r="108" ht="13.5" customHeight="1"/>
    <row r="109" ht="12.75" customHeight="1"/>
  </sheetData>
  <sheetProtection algorithmName="SHA-512" hashValue="4lFEVONuP1Sbc9pEHZGldgAIxicNG6NRcOhnnaUrJH4RsPbMzRdXD57LJhNIEkRqbhj3wgcnVyvKZnUqJRnBwA==" saltValue="9zPCSE0IBYYUJKZKunAhiQ==" spinCount="100000" sheet="1" selectLockedCells="1"/>
  <mergeCells count="101">
    <mergeCell ref="P1:V1"/>
    <mergeCell ref="E9:E10"/>
    <mergeCell ref="AI5:AI7"/>
    <mergeCell ref="AF5:AH7"/>
    <mergeCell ref="C1:I3"/>
    <mergeCell ref="J1:O1"/>
    <mergeCell ref="J2:O2"/>
    <mergeCell ref="P2:V2"/>
    <mergeCell ref="V9:V10"/>
    <mergeCell ref="K9:K10"/>
    <mergeCell ref="AA9:AA10"/>
    <mergeCell ref="AN8:AR8"/>
    <mergeCell ref="AJ4:AM5"/>
    <mergeCell ref="AJ6:AM7"/>
    <mergeCell ref="E8:F8"/>
    <mergeCell ref="G8:P8"/>
    <mergeCell ref="C4:H4"/>
    <mergeCell ref="AC6:AD6"/>
    <mergeCell ref="Q8:V8"/>
    <mergeCell ref="Z5:AB5"/>
    <mergeCell ref="W6:Y6"/>
    <mergeCell ref="Z6:AB6"/>
    <mergeCell ref="X8:AM8"/>
    <mergeCell ref="A8:D8"/>
    <mergeCell ref="O6:Q6"/>
    <mergeCell ref="R6:V6"/>
    <mergeCell ref="R7:V7"/>
    <mergeCell ref="J7:M7"/>
    <mergeCell ref="O7:Q7"/>
    <mergeCell ref="J6:M6"/>
    <mergeCell ref="AN3:AP3"/>
    <mergeCell ref="L4:M4"/>
    <mergeCell ref="P4:V4"/>
    <mergeCell ref="J5:L5"/>
    <mergeCell ref="M5:V5"/>
    <mergeCell ref="N3:O3"/>
    <mergeCell ref="W4:AB4"/>
    <mergeCell ref="P3:V3"/>
    <mergeCell ref="W5:Y5"/>
    <mergeCell ref="J3:K3"/>
    <mergeCell ref="L3:M3"/>
    <mergeCell ref="AC5:AD5"/>
    <mergeCell ref="W44:Z44"/>
    <mergeCell ref="U9:U10"/>
    <mergeCell ref="L9:L10"/>
    <mergeCell ref="M9:M10"/>
    <mergeCell ref="J9:J10"/>
    <mergeCell ref="A48:E54"/>
    <mergeCell ref="AE9:AE10"/>
    <mergeCell ref="Z9:Z10"/>
    <mergeCell ref="P9:P10"/>
    <mergeCell ref="Q9:Q10"/>
    <mergeCell ref="AB9:AB10"/>
    <mergeCell ref="F9:F10"/>
    <mergeCell ref="G9:G10"/>
    <mergeCell ref="H9:H10"/>
    <mergeCell ref="AN9:AR46"/>
    <mergeCell ref="L48:Q50"/>
    <mergeCell ref="AN55:AZ55"/>
    <mergeCell ref="BA55:BQ55"/>
    <mergeCell ref="AB49:AC49"/>
    <mergeCell ref="X9:X10"/>
    <mergeCell ref="A55:P55"/>
    <mergeCell ref="Q55:AC55"/>
    <mergeCell ref="I9:I10"/>
    <mergeCell ref="AD49:AE49"/>
    <mergeCell ref="BA54:BQ54"/>
    <mergeCell ref="W45:Z45"/>
    <mergeCell ref="X47:AJ47"/>
    <mergeCell ref="X48:AA48"/>
    <mergeCell ref="AB48:AC48"/>
    <mergeCell ref="AD48:AE48"/>
    <mergeCell ref="N9:N10"/>
    <mergeCell ref="O9:O10"/>
    <mergeCell ref="R9:R10"/>
    <mergeCell ref="S9:S10"/>
    <mergeCell ref="T9:T10"/>
    <mergeCell ref="A47:E47"/>
    <mergeCell ref="C9:C10"/>
    <mergeCell ref="D9:D10"/>
    <mergeCell ref="AD55:AM55"/>
    <mergeCell ref="AF49:AH49"/>
    <mergeCell ref="AI49:AJ49"/>
    <mergeCell ref="X51:AJ54"/>
    <mergeCell ref="F47:K54"/>
    <mergeCell ref="R48:V50"/>
    <mergeCell ref="L53:Q54"/>
    <mergeCell ref="R52:V54"/>
    <mergeCell ref="AF48:AH48"/>
    <mergeCell ref="X49:AA49"/>
    <mergeCell ref="AI48:AJ48"/>
    <mergeCell ref="AL9:AL10"/>
    <mergeCell ref="AM9:AM10"/>
    <mergeCell ref="AC9:AC10"/>
    <mergeCell ref="AD9:AD10"/>
    <mergeCell ref="AI9:AI10"/>
    <mergeCell ref="AF9:AF10"/>
    <mergeCell ref="AH9:AH10"/>
    <mergeCell ref="Y9:Y10"/>
    <mergeCell ref="AK9:AK10"/>
    <mergeCell ref="AJ9:AJ10"/>
  </mergeCells>
  <printOptions horizontalCentered="1" verticalCentered="1"/>
  <pageMargins left="0.2" right="0.2" top="0" bottom="0" header="0.05" footer="0.05"/>
  <pageSetup fitToWidth="0" horizontalDpi="600" verticalDpi="600" orientation="portrait" scale="68" r:id="rId4"/>
  <colBreaks count="2" manualBreakCount="2">
    <brk id="22" max="16383" man="1"/>
    <brk id="47" max="16383" man="1"/>
  </colBreaks>
  <drawing r:id="rId3"/>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H70"/>
  <sheetViews>
    <sheetView showGridLines="0" zoomScaleSheetLayoutView="40" workbookViewId="0" topLeftCell="A1">
      <pane xSplit="2" ySplit="10" topLeftCell="C11" activePane="bottomRight" state="frozen"/>
      <selection pane="topLeft" activeCell="N10" sqref="N10"/>
      <selection pane="topRight" activeCell="N10" sqref="N10"/>
      <selection pane="bottomLeft" activeCell="N10" sqref="N10"/>
      <selection pane="bottomRight" activeCell="T12" sqref="T12"/>
    </sheetView>
  </sheetViews>
  <sheetFormatPr defaultColWidth="6.7109375" defaultRowHeight="12.75"/>
  <cols>
    <col min="1" max="1" width="3.57421875" style="0" customWidth="1"/>
    <col min="2" max="2" width="3.7109375" style="0" customWidth="1"/>
    <col min="3" max="3" width="5.7109375" style="0" customWidth="1"/>
    <col min="4" max="4" width="5.57421875" style="0" customWidth="1"/>
    <col min="5" max="6" width="5.8515625" style="0" customWidth="1"/>
    <col min="7" max="8" width="7.00390625" style="0" customWidth="1"/>
    <col min="9" max="9" width="6.8515625" style="0" customWidth="1"/>
    <col min="10" max="10" width="7.00390625" style="0" customWidth="1"/>
    <col min="11" max="11" width="6.7109375" style="0" customWidth="1"/>
    <col min="12" max="12" width="7.140625" style="0" customWidth="1"/>
    <col min="13" max="13" width="5.57421875" style="0" customWidth="1"/>
    <col min="14" max="14" width="7.140625" style="0" customWidth="1"/>
    <col min="15" max="15" width="6.57421875" style="0" customWidth="1"/>
    <col min="16" max="16" width="7.8515625" style="0" customWidth="1"/>
    <col min="17" max="17" width="6.00390625" style="0" customWidth="1"/>
    <col min="18" max="19" width="6.8515625" style="0" customWidth="1"/>
    <col min="20" max="20" width="6.00390625" style="0" customWidth="1"/>
    <col min="21" max="21" width="5.7109375" style="0" customWidth="1"/>
    <col min="22" max="22" width="6.00390625" style="0" customWidth="1"/>
    <col min="23" max="23" width="5.28125" style="0" customWidth="1"/>
    <col min="24" max="24" width="6.421875" style="0" customWidth="1"/>
    <col min="25" max="25" width="6.00390625" style="0" customWidth="1"/>
    <col min="26" max="26" width="7.7109375" style="0" customWidth="1"/>
    <col min="27" max="27" width="8.7109375" style="0" customWidth="1"/>
    <col min="28" max="28" width="6.28125" style="0" customWidth="1"/>
    <col min="29" max="29" width="9.28125" style="0" customWidth="1"/>
    <col min="30" max="30" width="6.421875" style="0" customWidth="1"/>
    <col min="31" max="31" width="6.7109375" style="0" customWidth="1"/>
    <col min="32" max="32" width="7.140625" style="0" customWidth="1"/>
    <col min="33" max="33" width="3.57421875" style="0" hidden="1" customWidth="1"/>
    <col min="34" max="34" width="7.57421875" style="0" customWidth="1"/>
    <col min="35" max="35" width="7.00390625" style="0" customWidth="1"/>
    <col min="36" max="36" width="8.57421875" style="0" customWidth="1"/>
    <col min="37" max="37" width="6.7109375" style="0" customWidth="1"/>
    <col min="38" max="38" width="8.28125" style="0" customWidth="1"/>
    <col min="39" max="39" width="6.28125" style="0" customWidth="1"/>
    <col min="40" max="40" width="6.57421875" style="0" customWidth="1"/>
    <col min="41" max="41" width="5.00390625" style="0" customWidth="1"/>
    <col min="42" max="43" width="9.7109375" style="0" customWidth="1"/>
    <col min="44" max="44" width="9.8515625" style="0" customWidth="1"/>
    <col min="45" max="45" width="10.7109375" style="0" customWidth="1"/>
  </cols>
  <sheetData>
    <row r="1" spans="1:84" ht="12.75" customHeight="1">
      <c r="A1" s="23"/>
      <c r="B1" s="23"/>
      <c r="C1" s="552" t="s">
        <v>127</v>
      </c>
      <c r="D1" s="552"/>
      <c r="E1" s="552"/>
      <c r="F1" s="552"/>
      <c r="G1" s="552"/>
      <c r="H1" s="552"/>
      <c r="I1" s="791"/>
      <c r="J1" s="528" t="s">
        <v>0</v>
      </c>
      <c r="K1" s="529"/>
      <c r="L1" s="529"/>
      <c r="M1" s="529"/>
      <c r="N1" s="529"/>
      <c r="O1" s="529"/>
      <c r="P1" s="768" t="s">
        <v>1</v>
      </c>
      <c r="Q1" s="769"/>
      <c r="R1" s="769"/>
      <c r="S1" s="769"/>
      <c r="T1" s="769"/>
      <c r="U1" s="769"/>
      <c r="V1" s="770"/>
      <c r="W1" s="82" t="s">
        <v>58</v>
      </c>
      <c r="X1" s="59"/>
      <c r="Y1" s="59"/>
      <c r="Z1" s="24"/>
      <c r="AA1" s="59"/>
      <c r="AB1" s="59"/>
      <c r="AC1" s="59"/>
      <c r="AD1" s="59"/>
      <c r="AE1" s="24"/>
      <c r="AF1" s="24"/>
      <c r="AG1" s="60"/>
      <c r="AH1" s="60"/>
      <c r="AI1" s="60"/>
      <c r="AJ1" s="60"/>
      <c r="AK1" s="60"/>
      <c r="AL1" s="60"/>
      <c r="AM1" s="61"/>
      <c r="AZ1" s="36"/>
      <c r="BY1" s="7"/>
      <c r="BZ1" s="7"/>
      <c r="CA1" s="8"/>
      <c r="CB1" s="8"/>
      <c r="CC1" s="8"/>
      <c r="CD1" s="8"/>
      <c r="CE1" s="8"/>
      <c r="CF1" s="8"/>
    </row>
    <row r="2" spans="1:68" ht="16.5" customHeight="1">
      <c r="A2" s="23"/>
      <c r="B2" s="23"/>
      <c r="C2" s="552"/>
      <c r="D2" s="552"/>
      <c r="E2" s="552"/>
      <c r="F2" s="552"/>
      <c r="G2" s="552"/>
      <c r="H2" s="552"/>
      <c r="I2" s="791"/>
      <c r="J2" s="771" t="str">
        <f>Jan!J2</f>
        <v>Exampleville</v>
      </c>
      <c r="K2" s="759"/>
      <c r="L2" s="759"/>
      <c r="M2" s="759"/>
      <c r="N2" s="759"/>
      <c r="O2" s="759"/>
      <c r="P2" s="772" t="str">
        <f>+Jan!P2</f>
        <v>IN0000000</v>
      </c>
      <c r="Q2" s="772"/>
      <c r="R2" s="772"/>
      <c r="S2" s="772"/>
      <c r="T2" s="772"/>
      <c r="U2" s="772"/>
      <c r="V2" s="773"/>
      <c r="W2" s="83" t="s">
        <v>125</v>
      </c>
      <c r="X2" s="25"/>
      <c r="Y2" s="25"/>
      <c r="Z2" s="23"/>
      <c r="AA2" s="23"/>
      <c r="AB2" s="25"/>
      <c r="AC2" s="25"/>
      <c r="AD2" s="25"/>
      <c r="AE2" s="23"/>
      <c r="AF2" s="23"/>
      <c r="AG2" s="23"/>
      <c r="AH2" s="23"/>
      <c r="AI2" s="23"/>
      <c r="AJ2" s="23"/>
      <c r="AK2" s="23"/>
      <c r="AL2" s="63"/>
      <c r="AM2" s="64"/>
      <c r="AN2" s="51"/>
      <c r="AO2" s="51"/>
      <c r="AP2" s="51"/>
      <c r="AQ2" s="51"/>
      <c r="AR2" s="51"/>
      <c r="AS2" s="51"/>
      <c r="AT2" s="2"/>
      <c r="AU2" s="2"/>
      <c r="AX2" s="2"/>
      <c r="AZ2" s="36"/>
      <c r="BJ2" s="2"/>
      <c r="BM2" s="2"/>
      <c r="BN2" s="2"/>
      <c r="BO2" s="2"/>
      <c r="BP2" s="2"/>
    </row>
    <row r="3" spans="1:68" ht="15.75" customHeight="1" thickBot="1">
      <c r="A3" s="23"/>
      <c r="B3" s="23"/>
      <c r="C3" s="552"/>
      <c r="D3" s="552"/>
      <c r="E3" s="552"/>
      <c r="F3" s="552"/>
      <c r="G3" s="552"/>
      <c r="H3" s="552"/>
      <c r="I3" s="791"/>
      <c r="J3" s="764" t="s">
        <v>47</v>
      </c>
      <c r="K3" s="765"/>
      <c r="L3" s="766" t="s">
        <v>3</v>
      </c>
      <c r="M3" s="765"/>
      <c r="N3" s="530" t="s">
        <v>43</v>
      </c>
      <c r="O3" s="530"/>
      <c r="P3" s="530" t="s">
        <v>39</v>
      </c>
      <c r="Q3" s="530"/>
      <c r="R3" s="530"/>
      <c r="S3" s="530"/>
      <c r="T3" s="530"/>
      <c r="U3" s="530"/>
      <c r="V3" s="545"/>
      <c r="W3" s="83" t="s">
        <v>126</v>
      </c>
      <c r="X3" s="25"/>
      <c r="Y3" s="25"/>
      <c r="Z3" s="23"/>
      <c r="AA3" s="23"/>
      <c r="AB3" s="25"/>
      <c r="AC3" s="25"/>
      <c r="AD3" s="25"/>
      <c r="AE3" s="23"/>
      <c r="AF3" s="23"/>
      <c r="AG3" s="42"/>
      <c r="AH3" s="42"/>
      <c r="AI3" s="42"/>
      <c r="AJ3" s="42"/>
      <c r="AL3" s="65"/>
      <c r="AM3" s="66"/>
      <c r="AN3" s="246"/>
      <c r="AO3" s="40"/>
      <c r="AP3" s="50"/>
      <c r="AQ3" s="50"/>
      <c r="AR3" s="50"/>
      <c r="AS3" s="52"/>
      <c r="AX3" s="2"/>
      <c r="AZ3" s="36"/>
      <c r="BG3" s="1"/>
      <c r="BH3" s="1"/>
      <c r="BI3" s="1"/>
      <c r="BO3" s="33"/>
      <c r="BP3" s="33"/>
    </row>
    <row r="4" spans="1:64" ht="15.75" customHeight="1" thickBot="1">
      <c r="A4" s="23"/>
      <c r="B4" s="23"/>
      <c r="C4" s="546" t="str">
        <f>Jan!C4</f>
        <v>State Form 53344 (R4 / 4-24)</v>
      </c>
      <c r="D4" s="546"/>
      <c r="E4" s="546"/>
      <c r="F4" s="546"/>
      <c r="G4" s="546"/>
      <c r="H4" s="546"/>
      <c r="I4" s="223" t="str">
        <f>CONCATENATE("12/1/",L4)</f>
        <v>12/1/2023</v>
      </c>
      <c r="J4" s="526" t="s">
        <v>145</v>
      </c>
      <c r="K4" s="527"/>
      <c r="L4" s="758">
        <f>+Jan!L4</f>
        <v>2023</v>
      </c>
      <c r="M4" s="758"/>
      <c r="N4" s="248">
        <f>+Jan!N4</f>
        <v>0.001</v>
      </c>
      <c r="O4" s="68" t="s">
        <v>38</v>
      </c>
      <c r="P4" s="759" t="str">
        <f>+Jan!P4</f>
        <v>555/555-5555</v>
      </c>
      <c r="Q4" s="759"/>
      <c r="R4" s="759"/>
      <c r="S4" s="759"/>
      <c r="T4" s="759"/>
      <c r="U4" s="759"/>
      <c r="V4" s="760"/>
      <c r="W4" s="700" t="str">
        <f>+Jan!W4</f>
        <v>State Form 53344 (R4 / 4-24)</v>
      </c>
      <c r="X4" s="701"/>
      <c r="Y4" s="701"/>
      <c r="Z4" s="701"/>
      <c r="AA4" s="701"/>
      <c r="AB4" s="701"/>
      <c r="AC4" s="23"/>
      <c r="AD4" s="23"/>
      <c r="AE4" s="23"/>
      <c r="AF4" s="224" t="s">
        <v>151</v>
      </c>
      <c r="AG4" s="24"/>
      <c r="AH4" s="24"/>
      <c r="AI4" s="26"/>
      <c r="AJ4" s="607" t="s">
        <v>153</v>
      </c>
      <c r="AK4" s="608"/>
      <c r="AL4" s="608"/>
      <c r="AM4" s="609"/>
      <c r="AN4" s="42"/>
      <c r="AO4" s="42"/>
      <c r="AP4" s="53"/>
      <c r="AQ4" s="53"/>
      <c r="AR4" s="53"/>
      <c r="AS4" s="53"/>
      <c r="AV4" s="2"/>
      <c r="AW4" s="2"/>
      <c r="AX4" s="2"/>
      <c r="AZ4" s="37"/>
      <c r="BK4" s="2"/>
      <c r="BL4" s="2"/>
    </row>
    <row r="5" spans="1:58" ht="13.5" customHeight="1" thickBot="1">
      <c r="A5" s="23"/>
      <c r="B5" s="23"/>
      <c r="C5" s="45"/>
      <c r="D5" s="45"/>
      <c r="E5" s="45"/>
      <c r="F5" s="45"/>
      <c r="G5" s="45"/>
      <c r="H5" s="45"/>
      <c r="I5" s="67"/>
      <c r="J5" s="531" t="s">
        <v>130</v>
      </c>
      <c r="K5" s="532"/>
      <c r="L5" s="532"/>
      <c r="M5" s="761" t="str">
        <f>Jan!M5</f>
        <v>wwtp@city.org</v>
      </c>
      <c r="N5" s="761"/>
      <c r="O5" s="761"/>
      <c r="P5" s="761"/>
      <c r="Q5" s="761"/>
      <c r="R5" s="761"/>
      <c r="S5" s="761"/>
      <c r="T5" s="761"/>
      <c r="U5" s="761"/>
      <c r="V5" s="762"/>
      <c r="W5" s="763" t="s">
        <v>0</v>
      </c>
      <c r="X5" s="667"/>
      <c r="Y5" s="662"/>
      <c r="Z5" s="661" t="s">
        <v>1</v>
      </c>
      <c r="AA5" s="667"/>
      <c r="AB5" s="662"/>
      <c r="AC5" s="661" t="s">
        <v>2</v>
      </c>
      <c r="AD5" s="662"/>
      <c r="AE5" s="46" t="s">
        <v>3</v>
      </c>
      <c r="AF5" s="638">
        <f>IF(SUM(X11:X41)&gt;0,SUM(X11:X41),SUM(G11:G41))</f>
        <v>0</v>
      </c>
      <c r="AG5" s="639"/>
      <c r="AH5" s="639"/>
      <c r="AI5" s="636" t="s">
        <v>152</v>
      </c>
      <c r="AJ5" s="610"/>
      <c r="AK5" s="611"/>
      <c r="AL5" s="611"/>
      <c r="AM5" s="612"/>
      <c r="AN5" s="23"/>
      <c r="AO5" s="23"/>
      <c r="AP5" s="23"/>
      <c r="AQ5" s="23"/>
      <c r="AR5" s="23"/>
      <c r="AS5" s="23"/>
      <c r="AX5" s="2"/>
      <c r="AZ5" s="15"/>
      <c r="BB5" s="15"/>
      <c r="BC5" s="2"/>
      <c r="BD5" s="15"/>
      <c r="BE5" s="2"/>
      <c r="BF5" s="15"/>
    </row>
    <row r="6" spans="1:58" ht="13.5" customHeight="1">
      <c r="A6" s="23"/>
      <c r="B6" s="23"/>
      <c r="C6" s="45"/>
      <c r="D6" s="45"/>
      <c r="E6" s="45"/>
      <c r="F6" s="45"/>
      <c r="G6" s="45"/>
      <c r="H6" s="45"/>
      <c r="I6" s="67"/>
      <c r="J6" s="553" t="s">
        <v>44</v>
      </c>
      <c r="K6" s="554"/>
      <c r="L6" s="554"/>
      <c r="M6" s="554"/>
      <c r="N6" s="56" t="s">
        <v>41</v>
      </c>
      <c r="O6" s="554" t="s">
        <v>4</v>
      </c>
      <c r="P6" s="554"/>
      <c r="Q6" s="554"/>
      <c r="R6" s="554" t="s">
        <v>40</v>
      </c>
      <c r="S6" s="554"/>
      <c r="T6" s="554"/>
      <c r="U6" s="554"/>
      <c r="V6" s="555"/>
      <c r="W6" s="767" t="str">
        <f>+J2</f>
        <v>Exampleville</v>
      </c>
      <c r="X6" s="632"/>
      <c r="Y6" s="633"/>
      <c r="Z6" s="658" t="str">
        <f>+P2</f>
        <v>IN0000000</v>
      </c>
      <c r="AA6" s="659"/>
      <c r="AB6" s="660"/>
      <c r="AC6" s="634" t="str">
        <f>+J4</f>
        <v>December</v>
      </c>
      <c r="AD6" s="635"/>
      <c r="AE6" s="47">
        <f>+L4</f>
        <v>2023</v>
      </c>
      <c r="AF6" s="638"/>
      <c r="AG6" s="639"/>
      <c r="AH6" s="639"/>
      <c r="AI6" s="636"/>
      <c r="AJ6" s="755" t="str">
        <f>IF(SUM(X11:X41)&gt;0,+X42/N4,IF(SUM(G11:G41)&gt;0,+G42/N4,""))</f>
        <v/>
      </c>
      <c r="AK6" s="756"/>
      <c r="AL6" s="756"/>
      <c r="AM6" s="757"/>
      <c r="AN6" s="23"/>
      <c r="AO6" s="23"/>
      <c r="AP6" s="23"/>
      <c r="AQ6" s="23"/>
      <c r="AR6" s="23"/>
      <c r="AS6" s="23"/>
      <c r="AX6" s="2"/>
      <c r="AZ6" s="15"/>
      <c r="BB6" s="15"/>
      <c r="BC6" s="2"/>
      <c r="BD6" s="15"/>
      <c r="BE6" s="2"/>
      <c r="BF6" s="15"/>
    </row>
    <row r="7" spans="1:58" ht="13.5" customHeight="1" thickBot="1">
      <c r="A7" s="23"/>
      <c r="B7" s="23"/>
      <c r="C7" s="45"/>
      <c r="D7" s="45"/>
      <c r="E7" s="45"/>
      <c r="F7" s="45"/>
      <c r="G7" s="55"/>
      <c r="H7" s="55"/>
      <c r="I7" s="69"/>
      <c r="J7" s="718" t="str">
        <f>+Jan!J7</f>
        <v>Chris A. Operator</v>
      </c>
      <c r="K7" s="719"/>
      <c r="L7" s="719"/>
      <c r="M7" s="719"/>
      <c r="N7" s="70" t="str">
        <f>+Jan!N7</f>
        <v>V</v>
      </c>
      <c r="O7" s="720">
        <f>+Jan!O7</f>
        <v>9999</v>
      </c>
      <c r="P7" s="720"/>
      <c r="Q7" s="720"/>
      <c r="R7" s="748">
        <f>+Jan!R7</f>
        <v>43770</v>
      </c>
      <c r="S7" s="749"/>
      <c r="T7" s="749"/>
      <c r="U7" s="749"/>
      <c r="V7" s="750"/>
      <c r="W7" s="86"/>
      <c r="X7" s="72"/>
      <c r="Y7" s="72"/>
      <c r="Z7" s="73"/>
      <c r="AA7" s="74"/>
      <c r="AB7" s="74"/>
      <c r="AC7" s="74"/>
      <c r="AD7" s="74"/>
      <c r="AE7" s="75"/>
      <c r="AF7" s="640"/>
      <c r="AG7" s="641"/>
      <c r="AH7" s="641"/>
      <c r="AI7" s="637"/>
      <c r="AJ7" s="616"/>
      <c r="AK7" s="617"/>
      <c r="AL7" s="617"/>
      <c r="AM7" s="618"/>
      <c r="AN7" s="23"/>
      <c r="AO7" s="23"/>
      <c r="AP7" s="23"/>
      <c r="AQ7" s="23"/>
      <c r="AR7" s="23"/>
      <c r="AS7" s="23"/>
      <c r="AX7" s="2"/>
      <c r="AZ7" s="15"/>
      <c r="BB7" s="15"/>
      <c r="BC7" s="2"/>
      <c r="BD7" s="15"/>
      <c r="BE7" s="2"/>
      <c r="BF7" s="15"/>
    </row>
    <row r="8" spans="1:68" ht="29.25" customHeight="1" thickBot="1">
      <c r="A8" s="540" t="s">
        <v>108</v>
      </c>
      <c r="B8" s="541"/>
      <c r="C8" s="541"/>
      <c r="D8" s="542"/>
      <c r="E8" s="543" t="s">
        <v>155</v>
      </c>
      <c r="F8" s="544"/>
      <c r="G8" s="619" t="s">
        <v>5</v>
      </c>
      <c r="H8" s="620"/>
      <c r="I8" s="620"/>
      <c r="J8" s="620"/>
      <c r="K8" s="620"/>
      <c r="L8" s="620"/>
      <c r="M8" s="620"/>
      <c r="N8" s="620"/>
      <c r="O8" s="620"/>
      <c r="P8" s="620"/>
      <c r="Q8" s="784" t="s">
        <v>7</v>
      </c>
      <c r="R8" s="628"/>
      <c r="S8" s="628"/>
      <c r="T8" s="628"/>
      <c r="U8" s="628"/>
      <c r="V8" s="629"/>
      <c r="W8" s="76" t="s">
        <v>6</v>
      </c>
      <c r="X8" s="619" t="s">
        <v>8</v>
      </c>
      <c r="Y8" s="620"/>
      <c r="Z8" s="620"/>
      <c r="AA8" s="620"/>
      <c r="AB8" s="620"/>
      <c r="AC8" s="620"/>
      <c r="AD8" s="620"/>
      <c r="AE8" s="620"/>
      <c r="AF8" s="620"/>
      <c r="AG8" s="620"/>
      <c r="AH8" s="620"/>
      <c r="AI8" s="620"/>
      <c r="AJ8" s="620"/>
      <c r="AK8" s="620"/>
      <c r="AL8" s="620"/>
      <c r="AM8" s="621"/>
      <c r="AN8" s="774" t="s">
        <v>124</v>
      </c>
      <c r="AO8" s="775"/>
      <c r="AP8" s="775"/>
      <c r="AQ8" s="776"/>
      <c r="AR8" s="54"/>
      <c r="AS8" s="54"/>
      <c r="AT8" s="488"/>
      <c r="AU8" s="172"/>
      <c r="AV8" s="172"/>
      <c r="AW8" s="172"/>
      <c r="AX8" s="172"/>
      <c r="AY8" s="172"/>
      <c r="BA8" s="220"/>
      <c r="BB8" s="220"/>
      <c r="BC8" s="220"/>
      <c r="BD8" s="220"/>
      <c r="BE8" s="220"/>
      <c r="BF8" s="204"/>
      <c r="BG8" s="220"/>
      <c r="BH8" s="220"/>
      <c r="BI8" s="220"/>
      <c r="BJ8" s="220"/>
      <c r="BK8" s="220"/>
      <c r="BL8" s="220"/>
      <c r="BM8" s="220"/>
      <c r="BN8" s="220"/>
      <c r="BO8" s="220"/>
      <c r="BP8" s="220"/>
    </row>
    <row r="9" spans="1:68" ht="13.5" customHeight="1">
      <c r="A9" s="77"/>
      <c r="B9" s="77"/>
      <c r="C9" s="533" t="s">
        <v>129</v>
      </c>
      <c r="D9" s="533" t="s">
        <v>105</v>
      </c>
      <c r="E9" s="535" t="s">
        <v>106</v>
      </c>
      <c r="F9" s="537" t="s">
        <v>107</v>
      </c>
      <c r="G9" s="538" t="s">
        <v>52</v>
      </c>
      <c r="H9" s="500" t="s">
        <v>33</v>
      </c>
      <c r="I9" s="500" t="s">
        <v>11</v>
      </c>
      <c r="J9" s="500" t="s">
        <v>14</v>
      </c>
      <c r="K9" s="500" t="s">
        <v>109</v>
      </c>
      <c r="L9" s="500" t="s">
        <v>110</v>
      </c>
      <c r="M9" s="500" t="s">
        <v>12</v>
      </c>
      <c r="N9" s="500" t="str">
        <f>IF(+M9&lt;&gt;"",CONCATENATE(LEFT(M9,(LEN(+M9)-6)),"(lbs)"),"")</f>
        <v>Ammonia (lbs)</v>
      </c>
      <c r="O9" s="500" t="s">
        <v>111</v>
      </c>
      <c r="P9" s="780" t="str">
        <f>IF(+O9&lt;&gt;"",CONCATENATE(LEFT(O9,(LEN(+O9)-6)),"(lbs)"),"")</f>
        <v>Phosphorus (lbs)</v>
      </c>
      <c r="Q9" s="781" t="s">
        <v>112</v>
      </c>
      <c r="R9" s="504" t="s">
        <v>113</v>
      </c>
      <c r="S9" s="517" t="s">
        <v>114</v>
      </c>
      <c r="T9" s="517" t="s">
        <v>115</v>
      </c>
      <c r="U9" s="517" t="s">
        <v>13</v>
      </c>
      <c r="V9" s="643" t="s">
        <v>116</v>
      </c>
      <c r="W9" s="241"/>
      <c r="X9" s="779" t="s">
        <v>48</v>
      </c>
      <c r="Y9" s="522" t="s">
        <v>33</v>
      </c>
      <c r="Z9" s="522" t="s">
        <v>117</v>
      </c>
      <c r="AA9" s="519" t="s">
        <v>118</v>
      </c>
      <c r="AB9" s="522" t="s">
        <v>109</v>
      </c>
      <c r="AC9" s="782" t="s">
        <v>110</v>
      </c>
      <c r="AD9" s="520" t="s">
        <v>119</v>
      </c>
      <c r="AE9" s="522" t="s">
        <v>120</v>
      </c>
      <c r="AF9" s="522" t="s">
        <v>121</v>
      </c>
      <c r="AG9" s="239"/>
      <c r="AH9" s="519" t="s">
        <v>122</v>
      </c>
      <c r="AI9" s="522" t="s">
        <v>123</v>
      </c>
      <c r="AJ9" s="519" t="str">
        <f>IF(+AI9&lt;&gt;"",CONCATENATE(LEFT(AI9,(LEN(+AI9)-6)),"(lbs)"),"")</f>
        <v>Ammonia (lbs)</v>
      </c>
      <c r="AK9" s="522" t="s">
        <v>111</v>
      </c>
      <c r="AL9" s="519" t="str">
        <f>IF(+AK9&lt;&gt;"",CONCATENATE(LEFT(AK9,(LEN(+AK9)-6)),"(lbs)"),"")</f>
        <v>Phosphorus (lbs)</v>
      </c>
      <c r="AM9" s="622"/>
      <c r="AN9" s="709"/>
      <c r="AO9" s="710"/>
      <c r="AP9" s="710"/>
      <c r="AQ9" s="711"/>
      <c r="AR9" s="44"/>
      <c r="AS9" s="44"/>
      <c r="AT9" s="220"/>
      <c r="AU9" s="204"/>
      <c r="AV9" s="204"/>
      <c r="AW9" s="204"/>
      <c r="AX9" s="204"/>
      <c r="AY9" s="204"/>
      <c r="AZ9" s="51"/>
      <c r="BA9" s="34"/>
      <c r="BB9" s="34"/>
      <c r="BC9" s="34"/>
      <c r="BD9" s="34"/>
      <c r="BE9" s="34"/>
      <c r="BF9" s="489"/>
      <c r="BG9" s="34"/>
      <c r="BH9" s="34"/>
      <c r="BI9" s="34"/>
      <c r="BJ9" s="34"/>
      <c r="BK9" s="34"/>
      <c r="BL9" s="34"/>
      <c r="BM9" s="34"/>
      <c r="BN9" s="34"/>
      <c r="BO9" s="34"/>
      <c r="BP9" s="34"/>
    </row>
    <row r="10" spans="1:68" ht="100.5" customHeight="1" thickBot="1">
      <c r="A10" s="78" t="s">
        <v>9</v>
      </c>
      <c r="B10" s="78" t="s">
        <v>10</v>
      </c>
      <c r="C10" s="534"/>
      <c r="D10" s="534"/>
      <c r="E10" s="536"/>
      <c r="F10" s="536"/>
      <c r="G10" s="539"/>
      <c r="H10" s="501"/>
      <c r="I10" s="501"/>
      <c r="J10" s="501"/>
      <c r="K10" s="501"/>
      <c r="L10" s="501"/>
      <c r="M10" s="501"/>
      <c r="N10" s="501"/>
      <c r="O10" s="501"/>
      <c r="P10" s="714"/>
      <c r="Q10" s="716"/>
      <c r="R10" s="505"/>
      <c r="S10" s="518"/>
      <c r="T10" s="518"/>
      <c r="U10" s="518"/>
      <c r="V10" s="644"/>
      <c r="W10" s="245" t="s">
        <v>9</v>
      </c>
      <c r="X10" s="777"/>
      <c r="Y10" s="518"/>
      <c r="Z10" s="518"/>
      <c r="AA10" s="505"/>
      <c r="AB10" s="518"/>
      <c r="AC10" s="707"/>
      <c r="AD10" s="521"/>
      <c r="AE10" s="518"/>
      <c r="AF10" s="518"/>
      <c r="AG10" s="240" t="s">
        <v>34</v>
      </c>
      <c r="AH10" s="505"/>
      <c r="AI10" s="518"/>
      <c r="AJ10" s="505"/>
      <c r="AK10" s="518"/>
      <c r="AL10" s="505"/>
      <c r="AM10" s="623"/>
      <c r="AN10" s="600"/>
      <c r="AO10" s="601"/>
      <c r="AP10" s="601"/>
      <c r="AQ10" s="602"/>
      <c r="AR10" s="44"/>
      <c r="AS10" s="44"/>
      <c r="AT10" s="34"/>
      <c r="AU10" s="489"/>
      <c r="AV10" s="489"/>
      <c r="AW10" s="6"/>
      <c r="AX10" s="489"/>
      <c r="AY10" s="6"/>
      <c r="AZ10" s="220"/>
      <c r="BA10" s="34"/>
      <c r="BB10" s="34"/>
      <c r="BC10" s="34"/>
      <c r="BD10" s="34"/>
      <c r="BE10" s="34"/>
      <c r="BF10" s="489"/>
      <c r="BG10" s="34"/>
      <c r="BH10" s="34"/>
      <c r="BI10" s="34"/>
      <c r="BJ10" s="34"/>
      <c r="BK10" s="34"/>
      <c r="BL10" s="34"/>
      <c r="BM10" s="34"/>
      <c r="BN10" s="34"/>
      <c r="BO10" s="34"/>
      <c r="BP10" s="34"/>
    </row>
    <row r="11" spans="1:45" ht="10.5" customHeight="1">
      <c r="A11" s="394">
        <v>1</v>
      </c>
      <c r="B11" s="348" t="str">
        <f aca="true" t="shared" si="0" ref="B11:B41">TEXT(I$4+A11-1,"DDD")</f>
        <v>Fri</v>
      </c>
      <c r="C11" s="337"/>
      <c r="D11" s="395"/>
      <c r="E11" s="339"/>
      <c r="F11" s="340"/>
      <c r="G11" s="280"/>
      <c r="H11" s="341"/>
      <c r="I11" s="266"/>
      <c r="J11" s="262" t="str">
        <f ca="1">IF(CELL("type",I11)="L","",IF(I11*($G11+$X11)=0,"",IF($G11&gt;0,+$G11*I11*8.34,$X11*I11*8.34)))</f>
        <v/>
      </c>
      <c r="K11" s="266"/>
      <c r="L11" s="262" t="str">
        <f ca="1">IF(CELL("type",K11)="L","",IF(K11*($G11+$X11)=0,"",IF($G11&gt;0,+$G11*K11*8.34,$X11*K11*8.34)))</f>
        <v/>
      </c>
      <c r="M11" s="266"/>
      <c r="N11" s="262" t="str">
        <f ca="1">IF(CELL("type",M11)="L","",IF(M11*($G11+$X11)=0,"",IF($G11&gt;0,+$G11*M11*8.34,$X11*M11*8.34)))</f>
        <v/>
      </c>
      <c r="O11" s="281"/>
      <c r="P11" s="255" t="str">
        <f ca="1">IF(CELL("type",O11)="L","",IF(O11*($G11+$X11)=0,"",IF($G11&gt;0,+$G11*O11*8.34,$X11*O11*8.34)))</f>
        <v/>
      </c>
      <c r="Q11" s="282"/>
      <c r="R11" s="278"/>
      <c r="S11" s="342" t="str">
        <f aca="true" t="shared" si="1" ref="S11:S41">IF(Q11*R11=0,"",IF(Q11&lt;100,Q11*10000/R11,Q11*1000/R11))</f>
        <v/>
      </c>
      <c r="T11" s="343"/>
      <c r="U11" s="344"/>
      <c r="V11" s="283"/>
      <c r="W11" s="352">
        <f aca="true" t="shared" si="2" ref="W11:W41">+A11</f>
        <v>1</v>
      </c>
      <c r="X11" s="285"/>
      <c r="Y11" s="278"/>
      <c r="Z11" s="278"/>
      <c r="AA11" s="270" t="str">
        <f ca="1">IF(CELL("type",Z11)="L","",IF(Z11*($G11+$X11)=0,"",IF($G11&gt;0,+$G11*Z11*8.34,$X11*Z11*8.34)))</f>
        <v/>
      </c>
      <c r="AB11" s="278"/>
      <c r="AC11" s="289" t="str">
        <f ca="1">IF(CELL("type",AB11)="L","",IF(AB11*($G11+$X11)=0,"",IF($G11&gt;0,+$G11*AB11*8.34,$X11*AB11*8.34)))</f>
        <v/>
      </c>
      <c r="AD11" s="282"/>
      <c r="AE11" s="278"/>
      <c r="AF11" s="278"/>
      <c r="AG11" s="278" t="str">
        <f ca="1">IF(CELL("type",AH11)="b","",IF(AH11="tntc",63200,IF(AH11=0,1,AH11)))</f>
        <v/>
      </c>
      <c r="AH11" s="278"/>
      <c r="AI11" s="278"/>
      <c r="AJ11" s="262" t="str">
        <f ca="1">IF(CELL("type",AI11)="L","",IF(AI11*($G11+$X11)=0,"",IF($G11&gt;0,+$G11*AI11*8.34,$X11*AI11*8.34)))</f>
        <v/>
      </c>
      <c r="AK11" s="278"/>
      <c r="AL11" s="262" t="str">
        <f ca="1">IF(CELL("type",AK11)="L","",IF(AK11*($G11+$X11)=0,"",IF($G11&gt;0,+$G11*AK11*8.34,$X11*AK11*8.34)))</f>
        <v/>
      </c>
      <c r="AM11" s="283"/>
      <c r="AN11" s="600"/>
      <c r="AO11" s="601"/>
      <c r="AP11" s="601"/>
      <c r="AQ11" s="602"/>
      <c r="AR11" s="44"/>
      <c r="AS11" s="44"/>
    </row>
    <row r="12" spans="1:67" ht="10.5" customHeight="1">
      <c r="A12" s="347">
        <v>2</v>
      </c>
      <c r="B12" s="348" t="str">
        <f t="shared" si="0"/>
        <v>Sat</v>
      </c>
      <c r="C12" s="278"/>
      <c r="D12" s="284"/>
      <c r="E12" s="349"/>
      <c r="F12" s="350"/>
      <c r="G12" s="282"/>
      <c r="H12" s="343"/>
      <c r="I12" s="278"/>
      <c r="J12" s="262" t="str">
        <f aca="true" t="shared" si="3" ref="J12:L41">IF(CELL("type",I12)="L","",IF(I12*($G12+$X12)=0,"",IF($G12&gt;0,+$G12*I12*8.34,$X12*I12*8.34)))</f>
        <v/>
      </c>
      <c r="K12" s="278"/>
      <c r="L12" s="262" t="str">
        <f ca="1" t="shared" si="3"/>
        <v/>
      </c>
      <c r="M12" s="278"/>
      <c r="N12" s="262" t="str">
        <f aca="true" t="shared" si="4" ref="N12">IF(CELL("type",M12)="L","",IF(M12*($G12+$X12)=0,"",IF($G12&gt;0,+$G12*M12*8.34,$X12*M12*8.34)))</f>
        <v/>
      </c>
      <c r="O12" s="284"/>
      <c r="P12" s="255" t="str">
        <f aca="true" t="shared" si="5" ref="P12">IF(CELL("type",O12)="L","",IF(O12*($G12+$X12)=0,"",IF($G12&gt;0,+$G12*O12*8.34,$X12*O12*8.34)))</f>
        <v/>
      </c>
      <c r="Q12" s="282"/>
      <c r="R12" s="278"/>
      <c r="S12" s="342" t="str">
        <f t="shared" si="1"/>
        <v/>
      </c>
      <c r="T12" s="343"/>
      <c r="U12" s="344"/>
      <c r="V12" s="283"/>
      <c r="W12" s="352">
        <f t="shared" si="2"/>
        <v>2</v>
      </c>
      <c r="X12" s="285"/>
      <c r="Y12" s="278"/>
      <c r="Z12" s="278"/>
      <c r="AA12" s="270" t="str">
        <f aca="true" t="shared" si="6" ref="AA12">IF(CELL("type",Z12)="L","",IF(Z12*($G12+$X12)=0,"",IF($G12&gt;0,+$G12*Z12*8.34,$X12*Z12*8.34)))</f>
        <v/>
      </c>
      <c r="AB12" s="278"/>
      <c r="AC12" s="289" t="str">
        <f aca="true" t="shared" si="7" ref="AC12">IF(CELL("type",AB12)="L","",IF(AB12*($G12+$X12)=0,"",IF($G12&gt;0,+$G12*AB12*8.34,$X12*AB12*8.34)))</f>
        <v/>
      </c>
      <c r="AD12" s="285"/>
      <c r="AE12" s="278"/>
      <c r="AF12" s="278"/>
      <c r="AG12" s="278" t="str">
        <f aca="true" t="shared" si="8" ref="AG12:AG41">IF(CELL("type",AH12)="b","",IF(AH12="tntc",63200,IF(AH12=0,1,AH12)))</f>
        <v/>
      </c>
      <c r="AH12" s="278"/>
      <c r="AI12" s="278"/>
      <c r="AJ12" s="262" t="str">
        <f aca="true" t="shared" si="9" ref="AJ12">IF(CELL("type",AI12)="L","",IF(AI12*($G12+$X12)=0,"",IF($G12&gt;0,+$G12*AI12*8.34,$X12*AI12*8.34)))</f>
        <v/>
      </c>
      <c r="AK12" s="278"/>
      <c r="AL12" s="262" t="str">
        <f aca="true" t="shared" si="10" ref="AL12">IF(CELL("type",AK12)="L","",IF(AK12*($G12+$X12)=0,"",IF($G12&gt;0,+$G12*AK12*8.34,$X12*AK12*8.34)))</f>
        <v/>
      </c>
      <c r="AM12" s="283"/>
      <c r="AN12" s="600"/>
      <c r="AO12" s="601"/>
      <c r="AP12" s="601"/>
      <c r="AQ12" s="602"/>
      <c r="AR12" s="44"/>
      <c r="AS12" s="44"/>
      <c r="BB12" s="22"/>
      <c r="BD12" s="22"/>
      <c r="BF12" s="22"/>
      <c r="BJ12" s="22"/>
      <c r="BL12" s="22"/>
      <c r="BN12" s="22"/>
      <c r="BO12" s="22"/>
    </row>
    <row r="13" spans="1:67" ht="10.5" customHeight="1">
      <c r="A13" s="347">
        <v>3</v>
      </c>
      <c r="B13" s="348" t="str">
        <f t="shared" si="0"/>
        <v>Sun</v>
      </c>
      <c r="C13" s="278"/>
      <c r="D13" s="284"/>
      <c r="E13" s="349"/>
      <c r="F13" s="350"/>
      <c r="G13" s="282"/>
      <c r="H13" s="343"/>
      <c r="I13" s="278"/>
      <c r="J13" s="262" t="str">
        <f ca="1" t="shared" si="3"/>
        <v/>
      </c>
      <c r="K13" s="278"/>
      <c r="L13" s="262" t="str">
        <f ca="1" t="shared" si="3"/>
        <v/>
      </c>
      <c r="M13" s="278"/>
      <c r="N13" s="262" t="str">
        <f aca="true" t="shared" si="11" ref="N13">IF(CELL("type",M13)="L","",IF(M13*($G13+$X13)=0,"",IF($G13&gt;0,+$G13*M13*8.34,$X13*M13*8.34)))</f>
        <v/>
      </c>
      <c r="O13" s="284"/>
      <c r="P13" s="255" t="str">
        <f aca="true" t="shared" si="12" ref="P13">IF(CELL("type",O13)="L","",IF(O13*($G13+$X13)=0,"",IF($G13&gt;0,+$G13*O13*8.34,$X13*O13*8.34)))</f>
        <v/>
      </c>
      <c r="Q13" s="282"/>
      <c r="R13" s="278"/>
      <c r="S13" s="342" t="str">
        <f t="shared" si="1"/>
        <v/>
      </c>
      <c r="T13" s="343"/>
      <c r="U13" s="344"/>
      <c r="V13" s="283"/>
      <c r="W13" s="352">
        <f t="shared" si="2"/>
        <v>3</v>
      </c>
      <c r="X13" s="285"/>
      <c r="Y13" s="278"/>
      <c r="Z13" s="278"/>
      <c r="AA13" s="270" t="str">
        <f aca="true" t="shared" si="13" ref="AA13">IF(CELL("type",Z13)="L","",IF(Z13*($G13+$X13)=0,"",IF($G13&gt;0,+$G13*Z13*8.34,$X13*Z13*8.34)))</f>
        <v/>
      </c>
      <c r="AB13" s="278"/>
      <c r="AC13" s="289" t="str">
        <f aca="true" t="shared" si="14" ref="AC13">IF(CELL("type",AB13)="L","",IF(AB13*($G13+$X13)=0,"",IF($G13&gt;0,+$G13*AB13*8.34,$X13*AB13*8.34)))</f>
        <v/>
      </c>
      <c r="AD13" s="285"/>
      <c r="AE13" s="278"/>
      <c r="AF13" s="278"/>
      <c r="AG13" s="278" t="str">
        <f ca="1" t="shared" si="8"/>
        <v/>
      </c>
      <c r="AH13" s="278"/>
      <c r="AI13" s="278"/>
      <c r="AJ13" s="262" t="str">
        <f aca="true" t="shared" si="15" ref="AJ13">IF(CELL("type",AI13)="L","",IF(AI13*($G13+$X13)=0,"",IF($G13&gt;0,+$G13*AI13*8.34,$X13*AI13*8.34)))</f>
        <v/>
      </c>
      <c r="AK13" s="278"/>
      <c r="AL13" s="262" t="str">
        <f aca="true" t="shared" si="16" ref="AL13">IF(CELL("type",AK13)="L","",IF(AK13*($G13+$X13)=0,"",IF($G13&gt;0,+$G13*AK13*8.34,$X13*AK13*8.34)))</f>
        <v/>
      </c>
      <c r="AM13" s="283"/>
      <c r="AN13" s="600"/>
      <c r="AO13" s="601"/>
      <c r="AP13" s="601"/>
      <c r="AQ13" s="602"/>
      <c r="AR13" s="44"/>
      <c r="AS13" s="44"/>
      <c r="BB13" s="22"/>
      <c r="BD13" s="22"/>
      <c r="BF13" s="22"/>
      <c r="BJ13" s="22"/>
      <c r="BL13" s="22"/>
      <c r="BN13" s="22"/>
      <c r="BO13" s="22"/>
    </row>
    <row r="14" spans="1:67" ht="10.5" customHeight="1">
      <c r="A14" s="347">
        <v>4</v>
      </c>
      <c r="B14" s="348" t="str">
        <f t="shared" si="0"/>
        <v>Mon</v>
      </c>
      <c r="C14" s="278"/>
      <c r="D14" s="284"/>
      <c r="E14" s="349"/>
      <c r="F14" s="350"/>
      <c r="G14" s="282"/>
      <c r="H14" s="343"/>
      <c r="I14" s="278"/>
      <c r="J14" s="262" t="str">
        <f ca="1" t="shared" si="3"/>
        <v/>
      </c>
      <c r="K14" s="278"/>
      <c r="L14" s="262" t="str">
        <f ca="1" t="shared" si="3"/>
        <v/>
      </c>
      <c r="M14" s="278"/>
      <c r="N14" s="262" t="str">
        <f aca="true" t="shared" si="17" ref="N14">IF(CELL("type",M14)="L","",IF(M14*($G14+$X14)=0,"",IF($G14&gt;0,+$G14*M14*8.34,$X14*M14*8.34)))</f>
        <v/>
      </c>
      <c r="O14" s="284"/>
      <c r="P14" s="255" t="str">
        <f aca="true" t="shared" si="18" ref="P14">IF(CELL("type",O14)="L","",IF(O14*($G14+$X14)=0,"",IF($G14&gt;0,+$G14*O14*8.34,$X14*O14*8.34)))</f>
        <v/>
      </c>
      <c r="Q14" s="282"/>
      <c r="R14" s="278"/>
      <c r="S14" s="342" t="str">
        <f t="shared" si="1"/>
        <v/>
      </c>
      <c r="T14" s="343"/>
      <c r="U14" s="344"/>
      <c r="V14" s="283"/>
      <c r="W14" s="352">
        <f t="shared" si="2"/>
        <v>4</v>
      </c>
      <c r="X14" s="285"/>
      <c r="Y14" s="278"/>
      <c r="Z14" s="278"/>
      <c r="AA14" s="270" t="str">
        <f aca="true" t="shared" si="19" ref="AA14">IF(CELL("type",Z14)="L","",IF(Z14*($G14+$X14)=0,"",IF($G14&gt;0,+$G14*Z14*8.34,$X14*Z14*8.34)))</f>
        <v/>
      </c>
      <c r="AB14" s="278"/>
      <c r="AC14" s="289" t="str">
        <f aca="true" t="shared" si="20" ref="AC14">IF(CELL("type",AB14)="L","",IF(AB14*($G14+$X14)=0,"",IF($G14&gt;0,+$G14*AB14*8.34,$X14*AB14*8.34)))</f>
        <v/>
      </c>
      <c r="AD14" s="285"/>
      <c r="AE14" s="278"/>
      <c r="AF14" s="278"/>
      <c r="AG14" s="278" t="str">
        <f ca="1" t="shared" si="8"/>
        <v/>
      </c>
      <c r="AH14" s="278"/>
      <c r="AI14" s="278"/>
      <c r="AJ14" s="262" t="str">
        <f aca="true" t="shared" si="21" ref="AJ14">IF(CELL("type",AI14)="L","",IF(AI14*($G14+$X14)=0,"",IF($G14&gt;0,+$G14*AI14*8.34,$X14*AI14*8.34)))</f>
        <v/>
      </c>
      <c r="AK14" s="278"/>
      <c r="AL14" s="262" t="str">
        <f aca="true" t="shared" si="22" ref="AL14">IF(CELL("type",AK14)="L","",IF(AK14*($G14+$X14)=0,"",IF($G14&gt;0,+$G14*AK14*8.34,$X14*AK14*8.34)))</f>
        <v/>
      </c>
      <c r="AM14" s="283"/>
      <c r="AN14" s="600"/>
      <c r="AO14" s="601"/>
      <c r="AP14" s="601"/>
      <c r="AQ14" s="602"/>
      <c r="AR14" s="44"/>
      <c r="AS14" s="44"/>
      <c r="BB14" s="22"/>
      <c r="BD14" s="22"/>
      <c r="BF14" s="22"/>
      <c r="BJ14" s="22"/>
      <c r="BL14" s="22"/>
      <c r="BN14" s="22"/>
      <c r="BO14" s="22"/>
    </row>
    <row r="15" spans="1:67" ht="11.25" customHeight="1">
      <c r="A15" s="353">
        <v>5</v>
      </c>
      <c r="B15" s="348" t="str">
        <f t="shared" si="0"/>
        <v>Tue</v>
      </c>
      <c r="C15" s="287"/>
      <c r="D15" s="288"/>
      <c r="E15" s="349"/>
      <c r="F15" s="354"/>
      <c r="G15" s="286"/>
      <c r="H15" s="355"/>
      <c r="I15" s="287"/>
      <c r="J15" s="262" t="str">
        <f ca="1" t="shared" si="3"/>
        <v/>
      </c>
      <c r="K15" s="287"/>
      <c r="L15" s="262" t="str">
        <f ca="1" t="shared" si="3"/>
        <v/>
      </c>
      <c r="M15" s="287"/>
      <c r="N15" s="262" t="str">
        <f aca="true" t="shared" si="23" ref="N15">IF(CELL("type",M15)="L","",IF(M15*($G15+$X15)=0,"",IF($G15&gt;0,+$G15*M15*8.34,$X15*M15*8.34)))</f>
        <v/>
      </c>
      <c r="O15" s="288"/>
      <c r="P15" s="255" t="str">
        <f aca="true" t="shared" si="24" ref="P15">IF(CELL("type",O15)="L","",IF(O15*($G15+$X15)=0,"",IF($G15&gt;0,+$G15*O15*8.34,$X15*O15*8.34)))</f>
        <v/>
      </c>
      <c r="Q15" s="282"/>
      <c r="R15" s="278"/>
      <c r="S15" s="342" t="str">
        <f t="shared" si="1"/>
        <v/>
      </c>
      <c r="T15" s="343"/>
      <c r="U15" s="344"/>
      <c r="V15" s="283"/>
      <c r="W15" s="351">
        <f t="shared" si="2"/>
        <v>5</v>
      </c>
      <c r="X15" s="285"/>
      <c r="Y15" s="278"/>
      <c r="Z15" s="278"/>
      <c r="AA15" s="270" t="str">
        <f aca="true" t="shared" si="25" ref="AA15">IF(CELL("type",Z15)="L","",IF(Z15*($G15+$X15)=0,"",IF($G15&gt;0,+$G15*Z15*8.34,$X15*Z15*8.34)))</f>
        <v/>
      </c>
      <c r="AB15" s="278"/>
      <c r="AC15" s="289" t="str">
        <f aca="true" t="shared" si="26" ref="AC15">IF(CELL("type",AB15)="L","",IF(AB15*($G15+$X15)=0,"",IF($G15&gt;0,+$G15*AB15*8.34,$X15*AB15*8.34)))</f>
        <v/>
      </c>
      <c r="AD15" s="285"/>
      <c r="AE15" s="278"/>
      <c r="AF15" s="278"/>
      <c r="AG15" s="278" t="str">
        <f ca="1" t="shared" si="8"/>
        <v/>
      </c>
      <c r="AH15" s="278"/>
      <c r="AI15" s="278"/>
      <c r="AJ15" s="262" t="str">
        <f aca="true" t="shared" si="27" ref="AJ15">IF(CELL("type",AI15)="L","",IF(AI15*($G15+$X15)=0,"",IF($G15&gt;0,+$G15*AI15*8.34,$X15*AI15*8.34)))</f>
        <v/>
      </c>
      <c r="AK15" s="278"/>
      <c r="AL15" s="262" t="str">
        <f aca="true" t="shared" si="28" ref="AL15">IF(CELL("type",AK15)="L","",IF(AK15*($G15+$X15)=0,"",IF($G15&gt;0,+$G15*AK15*8.34,$X15*AK15*8.34)))</f>
        <v/>
      </c>
      <c r="AM15" s="283"/>
      <c r="AN15" s="600"/>
      <c r="AO15" s="601"/>
      <c r="AP15" s="601"/>
      <c r="AQ15" s="602"/>
      <c r="AR15" s="44"/>
      <c r="AS15" s="44"/>
      <c r="BB15" s="22"/>
      <c r="BD15" s="22"/>
      <c r="BF15" s="22"/>
      <c r="BJ15" s="22"/>
      <c r="BL15" s="22"/>
      <c r="BN15" s="22"/>
      <c r="BO15" s="22"/>
    </row>
    <row r="16" spans="1:67" ht="10.5" customHeight="1">
      <c r="A16" s="347">
        <v>6</v>
      </c>
      <c r="B16" s="348" t="str">
        <f t="shared" si="0"/>
        <v>Wed</v>
      </c>
      <c r="C16" s="278"/>
      <c r="D16" s="283"/>
      <c r="E16" s="339"/>
      <c r="F16" s="340"/>
      <c r="G16" s="282"/>
      <c r="H16" s="343"/>
      <c r="I16" s="278"/>
      <c r="J16" s="262" t="str">
        <f ca="1" t="shared" si="3"/>
        <v/>
      </c>
      <c r="K16" s="278"/>
      <c r="L16" s="262" t="str">
        <f ca="1" t="shared" si="3"/>
        <v/>
      </c>
      <c r="M16" s="278"/>
      <c r="N16" s="262" t="str">
        <f aca="true" t="shared" si="29" ref="N16">IF(CELL("type",M16)="L","",IF(M16*($G16+$X16)=0,"",IF($G16&gt;0,+$G16*M16*8.34,$X16*M16*8.34)))</f>
        <v/>
      </c>
      <c r="O16" s="278"/>
      <c r="P16" s="255" t="str">
        <f aca="true" t="shared" si="30" ref="P16">IF(CELL("type",O16)="L","",IF(O16*($G16+$X16)=0,"",IF($G16&gt;0,+$G16*O16*8.34,$X16*O16*8.34)))</f>
        <v/>
      </c>
      <c r="Q16" s="282"/>
      <c r="R16" s="278"/>
      <c r="S16" s="342" t="str">
        <f t="shared" si="1"/>
        <v/>
      </c>
      <c r="T16" s="343"/>
      <c r="U16" s="344"/>
      <c r="V16" s="283"/>
      <c r="W16" s="352">
        <f t="shared" si="2"/>
        <v>6</v>
      </c>
      <c r="X16" s="285"/>
      <c r="Y16" s="278"/>
      <c r="Z16" s="278"/>
      <c r="AA16" s="270" t="str">
        <f aca="true" t="shared" si="31" ref="AA16">IF(CELL("type",Z16)="L","",IF(Z16*($G16+$X16)=0,"",IF($G16&gt;0,+$G16*Z16*8.34,$X16*Z16*8.34)))</f>
        <v/>
      </c>
      <c r="AB16" s="278"/>
      <c r="AC16" s="289" t="str">
        <f aca="true" t="shared" si="32" ref="AC16">IF(CELL("type",AB16)="L","",IF(AB16*($G16+$X16)=0,"",IF($G16&gt;0,+$G16*AB16*8.34,$X16*AB16*8.34)))</f>
        <v/>
      </c>
      <c r="AD16" s="285"/>
      <c r="AE16" s="278"/>
      <c r="AF16" s="278"/>
      <c r="AG16" s="278" t="str">
        <f ca="1" t="shared" si="8"/>
        <v/>
      </c>
      <c r="AH16" s="278"/>
      <c r="AI16" s="278"/>
      <c r="AJ16" s="262" t="str">
        <f aca="true" t="shared" si="33" ref="AJ16">IF(CELL("type",AI16)="L","",IF(AI16*($G16+$X16)=0,"",IF($G16&gt;0,+$G16*AI16*8.34,$X16*AI16*8.34)))</f>
        <v/>
      </c>
      <c r="AK16" s="278"/>
      <c r="AL16" s="262" t="str">
        <f aca="true" t="shared" si="34" ref="AL16">IF(CELL("type",AK16)="L","",IF(AK16*($G16+$X16)=0,"",IF($G16&gt;0,+$G16*AK16*8.34,$X16*AK16*8.34)))</f>
        <v/>
      </c>
      <c r="AM16" s="283"/>
      <c r="AN16" s="600"/>
      <c r="AO16" s="601"/>
      <c r="AP16" s="601"/>
      <c r="AQ16" s="602"/>
      <c r="AR16" s="44"/>
      <c r="AS16" s="44"/>
      <c r="BB16" s="22"/>
      <c r="BD16" s="22"/>
      <c r="BF16" s="22"/>
      <c r="BJ16" s="22"/>
      <c r="BL16" s="22"/>
      <c r="BN16" s="22"/>
      <c r="BO16" s="22"/>
    </row>
    <row r="17" spans="1:67" ht="10.5" customHeight="1">
      <c r="A17" s="347">
        <v>7</v>
      </c>
      <c r="B17" s="348" t="str">
        <f t="shared" si="0"/>
        <v>Thu</v>
      </c>
      <c r="C17" s="278"/>
      <c r="D17" s="284"/>
      <c r="E17" s="349"/>
      <c r="F17" s="350"/>
      <c r="G17" s="282"/>
      <c r="H17" s="343"/>
      <c r="I17" s="278"/>
      <c r="J17" s="262" t="str">
        <f ca="1" t="shared" si="3"/>
        <v/>
      </c>
      <c r="K17" s="278"/>
      <c r="L17" s="262" t="str">
        <f ca="1" t="shared" si="3"/>
        <v/>
      </c>
      <c r="M17" s="278"/>
      <c r="N17" s="262" t="str">
        <f aca="true" t="shared" si="35" ref="N17">IF(CELL("type",M17)="L","",IF(M17*($G17+$X17)=0,"",IF($G17&gt;0,+$G17*M17*8.34,$X17*M17*8.34)))</f>
        <v/>
      </c>
      <c r="O17" s="278"/>
      <c r="P17" s="255" t="str">
        <f aca="true" t="shared" si="36" ref="P17">IF(CELL("type",O17)="L","",IF(O17*($G17+$X17)=0,"",IF($G17&gt;0,+$G17*O17*8.34,$X17*O17*8.34)))</f>
        <v/>
      </c>
      <c r="Q17" s="282"/>
      <c r="R17" s="278"/>
      <c r="S17" s="342" t="str">
        <f t="shared" si="1"/>
        <v/>
      </c>
      <c r="T17" s="343"/>
      <c r="U17" s="344"/>
      <c r="V17" s="283"/>
      <c r="W17" s="352">
        <f t="shared" si="2"/>
        <v>7</v>
      </c>
      <c r="X17" s="285"/>
      <c r="Y17" s="278"/>
      <c r="Z17" s="278"/>
      <c r="AA17" s="270" t="str">
        <f aca="true" t="shared" si="37" ref="AA17">IF(CELL("type",Z17)="L","",IF(Z17*($G17+$X17)=0,"",IF($G17&gt;0,+$G17*Z17*8.34,$X17*Z17*8.34)))</f>
        <v/>
      </c>
      <c r="AB17" s="278"/>
      <c r="AC17" s="289" t="str">
        <f aca="true" t="shared" si="38" ref="AC17">IF(CELL("type",AB17)="L","",IF(AB17*($G17+$X17)=0,"",IF($G17&gt;0,+$G17*AB17*8.34,$X17*AB17*8.34)))</f>
        <v/>
      </c>
      <c r="AD17" s="285"/>
      <c r="AE17" s="278"/>
      <c r="AF17" s="278"/>
      <c r="AG17" s="278" t="str">
        <f ca="1" t="shared" si="8"/>
        <v/>
      </c>
      <c r="AH17" s="278"/>
      <c r="AI17" s="278"/>
      <c r="AJ17" s="262" t="str">
        <f aca="true" t="shared" si="39" ref="AJ17">IF(CELL("type",AI17)="L","",IF(AI17*($G17+$X17)=0,"",IF($G17&gt;0,+$G17*AI17*8.34,$X17*AI17*8.34)))</f>
        <v/>
      </c>
      <c r="AK17" s="278"/>
      <c r="AL17" s="262" t="str">
        <f aca="true" t="shared" si="40" ref="AL17">IF(CELL("type",AK17)="L","",IF(AK17*($G17+$X17)=0,"",IF($G17&gt;0,+$G17*AK17*8.34,$X17*AK17*8.34)))</f>
        <v/>
      </c>
      <c r="AM17" s="283"/>
      <c r="AN17" s="600"/>
      <c r="AO17" s="601"/>
      <c r="AP17" s="601"/>
      <c r="AQ17" s="602"/>
      <c r="AR17" s="44"/>
      <c r="AS17" s="44"/>
      <c r="BB17" s="22"/>
      <c r="BD17" s="22"/>
      <c r="BF17" s="22"/>
      <c r="BJ17" s="22"/>
      <c r="BL17" s="22"/>
      <c r="BN17" s="22"/>
      <c r="BO17" s="22"/>
    </row>
    <row r="18" spans="1:67" ht="10.5" customHeight="1">
      <c r="A18" s="347">
        <v>8</v>
      </c>
      <c r="B18" s="348" t="str">
        <f t="shared" si="0"/>
        <v>Fri</v>
      </c>
      <c r="C18" s="278"/>
      <c r="D18" s="284"/>
      <c r="E18" s="349"/>
      <c r="F18" s="350"/>
      <c r="G18" s="282"/>
      <c r="H18" s="343"/>
      <c r="I18" s="278"/>
      <c r="J18" s="262" t="str">
        <f ca="1" t="shared" si="3"/>
        <v/>
      </c>
      <c r="K18" s="278"/>
      <c r="L18" s="262" t="str">
        <f ca="1" t="shared" si="3"/>
        <v/>
      </c>
      <c r="M18" s="278"/>
      <c r="N18" s="262" t="str">
        <f aca="true" t="shared" si="41" ref="N18">IF(CELL("type",M18)="L","",IF(M18*($G18+$X18)=0,"",IF($G18&gt;0,+$G18*M18*8.34,$X18*M18*8.34)))</f>
        <v/>
      </c>
      <c r="O18" s="278"/>
      <c r="P18" s="255" t="str">
        <f aca="true" t="shared" si="42" ref="P18">IF(CELL("type",O18)="L","",IF(O18*($G18+$X18)=0,"",IF($G18&gt;0,+$G18*O18*8.34,$X18*O18*8.34)))</f>
        <v/>
      </c>
      <c r="Q18" s="282"/>
      <c r="R18" s="278"/>
      <c r="S18" s="342" t="str">
        <f t="shared" si="1"/>
        <v/>
      </c>
      <c r="T18" s="343"/>
      <c r="U18" s="344"/>
      <c r="V18" s="283"/>
      <c r="W18" s="352">
        <f t="shared" si="2"/>
        <v>8</v>
      </c>
      <c r="X18" s="285"/>
      <c r="Y18" s="278"/>
      <c r="Z18" s="278"/>
      <c r="AA18" s="270" t="str">
        <f aca="true" t="shared" si="43" ref="AA18">IF(CELL("type",Z18)="L","",IF(Z18*($G18+$X18)=0,"",IF($G18&gt;0,+$G18*Z18*8.34,$X18*Z18*8.34)))</f>
        <v/>
      </c>
      <c r="AB18" s="278"/>
      <c r="AC18" s="289" t="str">
        <f aca="true" t="shared" si="44" ref="AC18">IF(CELL("type",AB18)="L","",IF(AB18*($G18+$X18)=0,"",IF($G18&gt;0,+$G18*AB18*8.34,$X18*AB18*8.34)))</f>
        <v/>
      </c>
      <c r="AD18" s="285"/>
      <c r="AE18" s="278"/>
      <c r="AF18" s="278"/>
      <c r="AG18" s="278" t="str">
        <f ca="1" t="shared" si="8"/>
        <v/>
      </c>
      <c r="AH18" s="278"/>
      <c r="AI18" s="278"/>
      <c r="AJ18" s="262" t="str">
        <f aca="true" t="shared" si="45" ref="AJ18">IF(CELL("type",AI18)="L","",IF(AI18*($G18+$X18)=0,"",IF($G18&gt;0,+$G18*AI18*8.34,$X18*AI18*8.34)))</f>
        <v/>
      </c>
      <c r="AK18" s="278"/>
      <c r="AL18" s="262" t="str">
        <f aca="true" t="shared" si="46" ref="AL18">IF(CELL("type",AK18)="L","",IF(AK18*($G18+$X18)=0,"",IF($G18&gt;0,+$G18*AK18*8.34,$X18*AK18*8.34)))</f>
        <v/>
      </c>
      <c r="AM18" s="283"/>
      <c r="AN18" s="600"/>
      <c r="AO18" s="601"/>
      <c r="AP18" s="601"/>
      <c r="AQ18" s="602"/>
      <c r="AR18" s="44"/>
      <c r="AS18" s="44"/>
      <c r="BB18" s="22"/>
      <c r="BD18" s="22"/>
      <c r="BF18" s="22"/>
      <c r="BJ18" s="22"/>
      <c r="BL18" s="22"/>
      <c r="BN18" s="22"/>
      <c r="BO18" s="22"/>
    </row>
    <row r="19" spans="1:67" ht="10.5" customHeight="1">
      <c r="A19" s="347">
        <v>9</v>
      </c>
      <c r="B19" s="348" t="str">
        <f t="shared" si="0"/>
        <v>Sat</v>
      </c>
      <c r="C19" s="278"/>
      <c r="D19" s="284"/>
      <c r="E19" s="349"/>
      <c r="F19" s="350"/>
      <c r="G19" s="282"/>
      <c r="H19" s="343"/>
      <c r="I19" s="278"/>
      <c r="J19" s="262" t="str">
        <f ca="1" t="shared" si="3"/>
        <v/>
      </c>
      <c r="K19" s="278"/>
      <c r="L19" s="262" t="str">
        <f ca="1" t="shared" si="3"/>
        <v/>
      </c>
      <c r="M19" s="278"/>
      <c r="N19" s="262" t="str">
        <f aca="true" t="shared" si="47" ref="N19">IF(CELL("type",M19)="L","",IF(M19*($G19+$X19)=0,"",IF($G19&gt;0,+$G19*M19*8.34,$X19*M19*8.34)))</f>
        <v/>
      </c>
      <c r="O19" s="278"/>
      <c r="P19" s="255" t="str">
        <f aca="true" t="shared" si="48" ref="P19">IF(CELL("type",O19)="L","",IF(O19*($G19+$X19)=0,"",IF($G19&gt;0,+$G19*O19*8.34,$X19*O19*8.34)))</f>
        <v/>
      </c>
      <c r="Q19" s="282"/>
      <c r="R19" s="278"/>
      <c r="S19" s="342" t="str">
        <f t="shared" si="1"/>
        <v/>
      </c>
      <c r="T19" s="343"/>
      <c r="U19" s="344"/>
      <c r="V19" s="283"/>
      <c r="W19" s="352">
        <f t="shared" si="2"/>
        <v>9</v>
      </c>
      <c r="X19" s="285"/>
      <c r="Y19" s="278"/>
      <c r="Z19" s="278"/>
      <c r="AA19" s="270" t="str">
        <f aca="true" t="shared" si="49" ref="AA19">IF(CELL("type",Z19)="L","",IF(Z19*($G19+$X19)=0,"",IF($G19&gt;0,+$G19*Z19*8.34,$X19*Z19*8.34)))</f>
        <v/>
      </c>
      <c r="AB19" s="278"/>
      <c r="AC19" s="289" t="str">
        <f aca="true" t="shared" si="50" ref="AC19">IF(CELL("type",AB19)="L","",IF(AB19*($G19+$X19)=0,"",IF($G19&gt;0,+$G19*AB19*8.34,$X19*AB19*8.34)))</f>
        <v/>
      </c>
      <c r="AD19" s="285"/>
      <c r="AE19" s="278"/>
      <c r="AF19" s="278"/>
      <c r="AG19" s="278" t="str">
        <f ca="1" t="shared" si="8"/>
        <v/>
      </c>
      <c r="AH19" s="278"/>
      <c r="AI19" s="278"/>
      <c r="AJ19" s="262" t="str">
        <f aca="true" t="shared" si="51" ref="AJ19">IF(CELL("type",AI19)="L","",IF(AI19*($G19+$X19)=0,"",IF($G19&gt;0,+$G19*AI19*8.34,$X19*AI19*8.34)))</f>
        <v/>
      </c>
      <c r="AK19" s="278"/>
      <c r="AL19" s="262" t="str">
        <f aca="true" t="shared" si="52" ref="AL19">IF(CELL("type",AK19)="L","",IF(AK19*($G19+$X19)=0,"",IF($G19&gt;0,+$G19*AK19*8.34,$X19*AK19*8.34)))</f>
        <v/>
      </c>
      <c r="AM19" s="283"/>
      <c r="AN19" s="600"/>
      <c r="AO19" s="601"/>
      <c r="AP19" s="601"/>
      <c r="AQ19" s="602"/>
      <c r="AR19" s="44"/>
      <c r="AS19" s="44"/>
      <c r="BB19" s="22"/>
      <c r="BD19" s="22"/>
      <c r="BF19" s="22"/>
      <c r="BJ19" s="22"/>
      <c r="BL19" s="22"/>
      <c r="BN19" s="22"/>
      <c r="BO19" s="22"/>
    </row>
    <row r="20" spans="1:67" ht="10.5" customHeight="1">
      <c r="A20" s="353">
        <v>10</v>
      </c>
      <c r="B20" s="348" t="str">
        <f t="shared" si="0"/>
        <v>Sun</v>
      </c>
      <c r="C20" s="287"/>
      <c r="D20" s="283"/>
      <c r="E20" s="349"/>
      <c r="F20" s="354"/>
      <c r="G20" s="282"/>
      <c r="H20" s="343"/>
      <c r="I20" s="278"/>
      <c r="J20" s="262" t="str">
        <f ca="1" t="shared" si="3"/>
        <v/>
      </c>
      <c r="K20" s="278"/>
      <c r="L20" s="262" t="str">
        <f ca="1" t="shared" si="3"/>
        <v/>
      </c>
      <c r="M20" s="278"/>
      <c r="N20" s="262" t="str">
        <f aca="true" t="shared" si="53" ref="N20">IF(CELL("type",M20)="L","",IF(M20*($G20+$X20)=0,"",IF($G20&gt;0,+$G20*M20*8.34,$X20*M20*8.34)))</f>
        <v/>
      </c>
      <c r="O20" s="278"/>
      <c r="P20" s="255" t="str">
        <f aca="true" t="shared" si="54" ref="P20">IF(CELL("type",O20)="L","",IF(O20*($G20+$X20)=0,"",IF($G20&gt;0,+$G20*O20*8.34,$X20*O20*8.34)))</f>
        <v/>
      </c>
      <c r="Q20" s="282"/>
      <c r="R20" s="278"/>
      <c r="S20" s="342" t="str">
        <f t="shared" si="1"/>
        <v/>
      </c>
      <c r="T20" s="343"/>
      <c r="U20" s="344"/>
      <c r="V20" s="283"/>
      <c r="W20" s="352">
        <f t="shared" si="2"/>
        <v>10</v>
      </c>
      <c r="X20" s="285"/>
      <c r="Y20" s="278"/>
      <c r="Z20" s="278"/>
      <c r="AA20" s="270" t="str">
        <f aca="true" t="shared" si="55" ref="AA20">IF(CELL("type",Z20)="L","",IF(Z20*($G20+$X20)=0,"",IF($G20&gt;0,+$G20*Z20*8.34,$X20*Z20*8.34)))</f>
        <v/>
      </c>
      <c r="AB20" s="278"/>
      <c r="AC20" s="289" t="str">
        <f aca="true" t="shared" si="56" ref="AC20">IF(CELL("type",AB20)="L","",IF(AB20*($G20+$X20)=0,"",IF($G20&gt;0,+$G20*AB20*8.34,$X20*AB20*8.34)))</f>
        <v/>
      </c>
      <c r="AD20" s="285"/>
      <c r="AE20" s="278"/>
      <c r="AF20" s="278"/>
      <c r="AG20" s="278" t="str">
        <f ca="1" t="shared" si="8"/>
        <v/>
      </c>
      <c r="AH20" s="278"/>
      <c r="AI20" s="278"/>
      <c r="AJ20" s="262" t="str">
        <f aca="true" t="shared" si="57" ref="AJ20">IF(CELL("type",AI20)="L","",IF(AI20*($G20+$X20)=0,"",IF($G20&gt;0,+$G20*AI20*8.34,$X20*AI20*8.34)))</f>
        <v/>
      </c>
      <c r="AK20" s="278"/>
      <c r="AL20" s="262" t="str">
        <f aca="true" t="shared" si="58" ref="AL20">IF(CELL("type",AK20)="L","",IF(AK20*($G20+$X20)=0,"",IF($G20&gt;0,+$G20*AK20*8.34,$X20*AK20*8.34)))</f>
        <v/>
      </c>
      <c r="AM20" s="283"/>
      <c r="AN20" s="600"/>
      <c r="AO20" s="601"/>
      <c r="AP20" s="601"/>
      <c r="AQ20" s="602"/>
      <c r="AR20" s="44"/>
      <c r="AS20" s="44"/>
      <c r="BB20" s="22"/>
      <c r="BD20" s="22"/>
      <c r="BF20" s="22"/>
      <c r="BJ20" s="22"/>
      <c r="BL20" s="22"/>
      <c r="BN20" s="22"/>
      <c r="BO20" s="22"/>
    </row>
    <row r="21" spans="1:67" ht="10.5" customHeight="1">
      <c r="A21" s="347">
        <v>11</v>
      </c>
      <c r="B21" s="348" t="str">
        <f t="shared" si="0"/>
        <v>Mon</v>
      </c>
      <c r="C21" s="278"/>
      <c r="D21" s="281"/>
      <c r="E21" s="339"/>
      <c r="F21" s="340"/>
      <c r="G21" s="282"/>
      <c r="H21" s="343"/>
      <c r="I21" s="278"/>
      <c r="J21" s="262" t="str">
        <f ca="1" t="shared" si="3"/>
        <v/>
      </c>
      <c r="K21" s="278"/>
      <c r="L21" s="262" t="str">
        <f ca="1" t="shared" si="3"/>
        <v/>
      </c>
      <c r="M21" s="278"/>
      <c r="N21" s="262" t="str">
        <f aca="true" t="shared" si="59" ref="N21">IF(CELL("type",M21)="L","",IF(M21*($G21+$X21)=0,"",IF($G21&gt;0,+$G21*M21*8.34,$X21*M21*8.34)))</f>
        <v/>
      </c>
      <c r="O21" s="278"/>
      <c r="P21" s="255" t="str">
        <f aca="true" t="shared" si="60" ref="P21">IF(CELL("type",O21)="L","",IF(O21*($G21+$X21)=0,"",IF($G21&gt;0,+$G21*O21*8.34,$X21*O21*8.34)))</f>
        <v/>
      </c>
      <c r="Q21" s="282"/>
      <c r="R21" s="278"/>
      <c r="S21" s="342" t="str">
        <f t="shared" si="1"/>
        <v/>
      </c>
      <c r="T21" s="343"/>
      <c r="U21" s="344"/>
      <c r="V21" s="283"/>
      <c r="W21" s="352">
        <f t="shared" si="2"/>
        <v>11</v>
      </c>
      <c r="X21" s="285"/>
      <c r="Y21" s="278"/>
      <c r="Z21" s="278"/>
      <c r="AA21" s="270" t="str">
        <f aca="true" t="shared" si="61" ref="AA21">IF(CELL("type",Z21)="L","",IF(Z21*($G21+$X21)=0,"",IF($G21&gt;0,+$G21*Z21*8.34,$X21*Z21*8.34)))</f>
        <v/>
      </c>
      <c r="AB21" s="278"/>
      <c r="AC21" s="289" t="str">
        <f aca="true" t="shared" si="62" ref="AC21">IF(CELL("type",AB21)="L","",IF(AB21*($G21+$X21)=0,"",IF($G21&gt;0,+$G21*AB21*8.34,$X21*AB21*8.34)))</f>
        <v/>
      </c>
      <c r="AD21" s="285"/>
      <c r="AE21" s="278"/>
      <c r="AF21" s="278"/>
      <c r="AG21" s="278" t="str">
        <f ca="1" t="shared" si="8"/>
        <v/>
      </c>
      <c r="AH21" s="278"/>
      <c r="AI21" s="278"/>
      <c r="AJ21" s="262" t="str">
        <f aca="true" t="shared" si="63" ref="AJ21">IF(CELL("type",AI21)="L","",IF(AI21*($G21+$X21)=0,"",IF($G21&gt;0,+$G21*AI21*8.34,$X21*AI21*8.34)))</f>
        <v/>
      </c>
      <c r="AK21" s="278"/>
      <c r="AL21" s="262" t="str">
        <f aca="true" t="shared" si="64" ref="AL21">IF(CELL("type",AK21)="L","",IF(AK21*($G21+$X21)=0,"",IF($G21&gt;0,+$G21*AK21*8.34,$X21*AK21*8.34)))</f>
        <v/>
      </c>
      <c r="AM21" s="283"/>
      <c r="AN21" s="600"/>
      <c r="AO21" s="601"/>
      <c r="AP21" s="601"/>
      <c r="AQ21" s="602"/>
      <c r="AR21" s="44"/>
      <c r="AS21" s="44"/>
      <c r="BB21" s="22"/>
      <c r="BD21" s="22"/>
      <c r="BF21" s="22"/>
      <c r="BJ21" s="22"/>
      <c r="BL21" s="22"/>
      <c r="BN21" s="22"/>
      <c r="BO21" s="22"/>
    </row>
    <row r="22" spans="1:67" ht="10.5" customHeight="1">
      <c r="A22" s="347">
        <v>12</v>
      </c>
      <c r="B22" s="348" t="str">
        <f t="shared" si="0"/>
        <v>Tue</v>
      </c>
      <c r="C22" s="278"/>
      <c r="D22" s="284"/>
      <c r="E22" s="349"/>
      <c r="F22" s="350"/>
      <c r="G22" s="282"/>
      <c r="H22" s="343"/>
      <c r="I22" s="278"/>
      <c r="J22" s="262" t="str">
        <f ca="1" t="shared" si="3"/>
        <v/>
      </c>
      <c r="K22" s="278"/>
      <c r="L22" s="262" t="str">
        <f ca="1" t="shared" si="3"/>
        <v/>
      </c>
      <c r="M22" s="278"/>
      <c r="N22" s="262" t="str">
        <f aca="true" t="shared" si="65" ref="N22">IF(CELL("type",M22)="L","",IF(M22*($G22+$X22)=0,"",IF($G22&gt;0,+$G22*M22*8.34,$X22*M22*8.34)))</f>
        <v/>
      </c>
      <c r="O22" s="278"/>
      <c r="P22" s="255" t="str">
        <f aca="true" t="shared" si="66" ref="P22">IF(CELL("type",O22)="L","",IF(O22*($G22+$X22)=0,"",IF($G22&gt;0,+$G22*O22*8.34,$X22*O22*8.34)))</f>
        <v/>
      </c>
      <c r="Q22" s="282"/>
      <c r="R22" s="278"/>
      <c r="S22" s="342" t="str">
        <f t="shared" si="1"/>
        <v/>
      </c>
      <c r="T22" s="343"/>
      <c r="U22" s="344"/>
      <c r="V22" s="283"/>
      <c r="W22" s="352">
        <f t="shared" si="2"/>
        <v>12</v>
      </c>
      <c r="X22" s="285"/>
      <c r="Y22" s="278"/>
      <c r="Z22" s="278"/>
      <c r="AA22" s="270" t="str">
        <f aca="true" t="shared" si="67" ref="AA22">IF(CELL("type",Z22)="L","",IF(Z22*($G22+$X22)=0,"",IF($G22&gt;0,+$G22*Z22*8.34,$X22*Z22*8.34)))</f>
        <v/>
      </c>
      <c r="AB22" s="278"/>
      <c r="AC22" s="289" t="str">
        <f aca="true" t="shared" si="68" ref="AC22">IF(CELL("type",AB22)="L","",IF(AB22*($G22+$X22)=0,"",IF($G22&gt;0,+$G22*AB22*8.34,$X22*AB22*8.34)))</f>
        <v/>
      </c>
      <c r="AD22" s="285"/>
      <c r="AE22" s="278"/>
      <c r="AF22" s="278"/>
      <c r="AG22" s="278" t="str">
        <f ca="1" t="shared" si="8"/>
        <v/>
      </c>
      <c r="AH22" s="278"/>
      <c r="AI22" s="278"/>
      <c r="AJ22" s="262" t="str">
        <f aca="true" t="shared" si="69" ref="AJ22">IF(CELL("type",AI22)="L","",IF(AI22*($G22+$X22)=0,"",IF($G22&gt;0,+$G22*AI22*8.34,$X22*AI22*8.34)))</f>
        <v/>
      </c>
      <c r="AK22" s="278"/>
      <c r="AL22" s="262" t="str">
        <f aca="true" t="shared" si="70" ref="AL22">IF(CELL("type",AK22)="L","",IF(AK22*($G22+$X22)=0,"",IF($G22&gt;0,+$G22*AK22*8.34,$X22*AK22*8.34)))</f>
        <v/>
      </c>
      <c r="AM22" s="283"/>
      <c r="AN22" s="600"/>
      <c r="AO22" s="601"/>
      <c r="AP22" s="601"/>
      <c r="AQ22" s="602"/>
      <c r="AR22" s="44"/>
      <c r="AS22" s="44"/>
      <c r="BB22" s="22"/>
      <c r="BD22" s="22"/>
      <c r="BF22" s="22"/>
      <c r="BJ22" s="22"/>
      <c r="BL22" s="22"/>
      <c r="BN22" s="22"/>
      <c r="BO22" s="22"/>
    </row>
    <row r="23" spans="1:67" ht="10.5" customHeight="1">
      <c r="A23" s="347">
        <v>13</v>
      </c>
      <c r="B23" s="348" t="str">
        <f t="shared" si="0"/>
        <v>Wed</v>
      </c>
      <c r="C23" s="278"/>
      <c r="D23" s="284"/>
      <c r="E23" s="349"/>
      <c r="F23" s="350"/>
      <c r="G23" s="282"/>
      <c r="H23" s="343"/>
      <c r="I23" s="278"/>
      <c r="J23" s="262" t="str">
        <f ca="1" t="shared" si="3"/>
        <v/>
      </c>
      <c r="K23" s="278"/>
      <c r="L23" s="262" t="str">
        <f ca="1" t="shared" si="3"/>
        <v/>
      </c>
      <c r="M23" s="278"/>
      <c r="N23" s="262" t="str">
        <f aca="true" t="shared" si="71" ref="N23">IF(CELL("type",M23)="L","",IF(M23*($G23+$X23)=0,"",IF($G23&gt;0,+$G23*M23*8.34,$X23*M23*8.34)))</f>
        <v/>
      </c>
      <c r="O23" s="278"/>
      <c r="P23" s="255" t="str">
        <f aca="true" t="shared" si="72" ref="P23">IF(CELL("type",O23)="L","",IF(O23*($G23+$X23)=0,"",IF($G23&gt;0,+$G23*O23*8.34,$X23*O23*8.34)))</f>
        <v/>
      </c>
      <c r="Q23" s="282"/>
      <c r="R23" s="278"/>
      <c r="S23" s="342" t="str">
        <f t="shared" si="1"/>
        <v/>
      </c>
      <c r="T23" s="343"/>
      <c r="U23" s="344"/>
      <c r="V23" s="283"/>
      <c r="W23" s="352">
        <f t="shared" si="2"/>
        <v>13</v>
      </c>
      <c r="X23" s="285"/>
      <c r="Y23" s="278"/>
      <c r="Z23" s="278"/>
      <c r="AA23" s="270" t="str">
        <f aca="true" t="shared" si="73" ref="AA23">IF(CELL("type",Z23)="L","",IF(Z23*($G23+$X23)=0,"",IF($G23&gt;0,+$G23*Z23*8.34,$X23*Z23*8.34)))</f>
        <v/>
      </c>
      <c r="AB23" s="278"/>
      <c r="AC23" s="289" t="str">
        <f aca="true" t="shared" si="74" ref="AC23">IF(CELL("type",AB23)="L","",IF(AB23*($G23+$X23)=0,"",IF($G23&gt;0,+$G23*AB23*8.34,$X23*AB23*8.34)))</f>
        <v/>
      </c>
      <c r="AD23" s="285"/>
      <c r="AE23" s="278"/>
      <c r="AF23" s="278"/>
      <c r="AG23" s="278" t="str">
        <f ca="1" t="shared" si="8"/>
        <v/>
      </c>
      <c r="AH23" s="278"/>
      <c r="AI23" s="278"/>
      <c r="AJ23" s="262" t="str">
        <f aca="true" t="shared" si="75" ref="AJ23">IF(CELL("type",AI23)="L","",IF(AI23*($G23+$X23)=0,"",IF($G23&gt;0,+$G23*AI23*8.34,$X23*AI23*8.34)))</f>
        <v/>
      </c>
      <c r="AK23" s="278"/>
      <c r="AL23" s="262" t="str">
        <f aca="true" t="shared" si="76" ref="AL23">IF(CELL("type",AK23)="L","",IF(AK23*($G23+$X23)=0,"",IF($G23&gt;0,+$G23*AK23*8.34,$X23*AK23*8.34)))</f>
        <v/>
      </c>
      <c r="AM23" s="283"/>
      <c r="AN23" s="600"/>
      <c r="AO23" s="601"/>
      <c r="AP23" s="601"/>
      <c r="AQ23" s="602"/>
      <c r="AR23" s="44"/>
      <c r="AS23" s="44"/>
      <c r="BB23" s="22"/>
      <c r="BD23" s="22"/>
      <c r="BF23" s="22"/>
      <c r="BJ23" s="22"/>
      <c r="BL23" s="22"/>
      <c r="BN23" s="22"/>
      <c r="BO23" s="22"/>
    </row>
    <row r="24" spans="1:67" ht="10.5" customHeight="1">
      <c r="A24" s="347">
        <v>14</v>
      </c>
      <c r="B24" s="348" t="str">
        <f t="shared" si="0"/>
        <v>Thu</v>
      </c>
      <c r="C24" s="278"/>
      <c r="D24" s="284"/>
      <c r="E24" s="349"/>
      <c r="F24" s="350"/>
      <c r="G24" s="282"/>
      <c r="H24" s="343"/>
      <c r="I24" s="278"/>
      <c r="J24" s="262" t="str">
        <f ca="1" t="shared" si="3"/>
        <v/>
      </c>
      <c r="K24" s="278"/>
      <c r="L24" s="262" t="str">
        <f ca="1" t="shared" si="3"/>
        <v/>
      </c>
      <c r="M24" s="278"/>
      <c r="N24" s="262" t="str">
        <f aca="true" t="shared" si="77" ref="N24">IF(CELL("type",M24)="L","",IF(M24*($G24+$X24)=0,"",IF($G24&gt;0,+$G24*M24*8.34,$X24*M24*8.34)))</f>
        <v/>
      </c>
      <c r="O24" s="278"/>
      <c r="P24" s="255" t="str">
        <f aca="true" t="shared" si="78" ref="P24">IF(CELL("type",O24)="L","",IF(O24*($G24+$X24)=0,"",IF($G24&gt;0,+$G24*O24*8.34,$X24*O24*8.34)))</f>
        <v/>
      </c>
      <c r="Q24" s="282"/>
      <c r="R24" s="278"/>
      <c r="S24" s="342" t="str">
        <f t="shared" si="1"/>
        <v/>
      </c>
      <c r="T24" s="343"/>
      <c r="U24" s="344"/>
      <c r="V24" s="283"/>
      <c r="W24" s="352">
        <f t="shared" si="2"/>
        <v>14</v>
      </c>
      <c r="X24" s="285"/>
      <c r="Y24" s="278"/>
      <c r="Z24" s="278"/>
      <c r="AA24" s="270" t="str">
        <f aca="true" t="shared" si="79" ref="AA24">IF(CELL("type",Z24)="L","",IF(Z24*($G24+$X24)=0,"",IF($G24&gt;0,+$G24*Z24*8.34,$X24*Z24*8.34)))</f>
        <v/>
      </c>
      <c r="AB24" s="278"/>
      <c r="AC24" s="289" t="str">
        <f aca="true" t="shared" si="80" ref="AC24">IF(CELL("type",AB24)="L","",IF(AB24*($G24+$X24)=0,"",IF($G24&gt;0,+$G24*AB24*8.34,$X24*AB24*8.34)))</f>
        <v/>
      </c>
      <c r="AD24" s="285"/>
      <c r="AE24" s="278"/>
      <c r="AF24" s="278"/>
      <c r="AG24" s="278" t="str">
        <f ca="1" t="shared" si="8"/>
        <v/>
      </c>
      <c r="AH24" s="278"/>
      <c r="AI24" s="278"/>
      <c r="AJ24" s="262" t="str">
        <f aca="true" t="shared" si="81" ref="AJ24">IF(CELL("type",AI24)="L","",IF(AI24*($G24+$X24)=0,"",IF($G24&gt;0,+$G24*AI24*8.34,$X24*AI24*8.34)))</f>
        <v/>
      </c>
      <c r="AK24" s="278"/>
      <c r="AL24" s="262" t="str">
        <f aca="true" t="shared" si="82" ref="AL24">IF(CELL("type",AK24)="L","",IF(AK24*($G24+$X24)=0,"",IF($G24&gt;0,+$G24*AK24*8.34,$X24*AK24*8.34)))</f>
        <v/>
      </c>
      <c r="AM24" s="283"/>
      <c r="AN24" s="600"/>
      <c r="AO24" s="601"/>
      <c r="AP24" s="601"/>
      <c r="AQ24" s="602"/>
      <c r="AR24" s="44"/>
      <c r="AS24" s="44"/>
      <c r="BB24" s="22"/>
      <c r="BD24" s="22"/>
      <c r="BF24" s="22"/>
      <c r="BJ24" s="22"/>
      <c r="BL24" s="22"/>
      <c r="BN24" s="22"/>
      <c r="BO24" s="22"/>
    </row>
    <row r="25" spans="1:67" ht="11.25" customHeight="1">
      <c r="A25" s="353">
        <v>15</v>
      </c>
      <c r="B25" s="348" t="str">
        <f t="shared" si="0"/>
        <v>Fri</v>
      </c>
      <c r="C25" s="287"/>
      <c r="D25" s="288"/>
      <c r="E25" s="349"/>
      <c r="F25" s="354"/>
      <c r="G25" s="282"/>
      <c r="H25" s="343"/>
      <c r="I25" s="278"/>
      <c r="J25" s="262" t="str">
        <f ca="1" t="shared" si="3"/>
        <v/>
      </c>
      <c r="K25" s="278"/>
      <c r="L25" s="262" t="str">
        <f ca="1" t="shared" si="3"/>
        <v/>
      </c>
      <c r="M25" s="278"/>
      <c r="N25" s="262" t="str">
        <f aca="true" t="shared" si="83" ref="N25">IF(CELL("type",M25)="L","",IF(M25*($G25+$X25)=0,"",IF($G25&gt;0,+$G25*M25*8.34,$X25*M25*8.34)))</f>
        <v/>
      </c>
      <c r="O25" s="278"/>
      <c r="P25" s="255" t="str">
        <f aca="true" t="shared" si="84" ref="P25">IF(CELL("type",O25)="L","",IF(O25*($G25+$X25)=0,"",IF($G25&gt;0,+$G25*O25*8.34,$X25*O25*8.34)))</f>
        <v/>
      </c>
      <c r="Q25" s="282"/>
      <c r="R25" s="278"/>
      <c r="S25" s="342" t="str">
        <f t="shared" si="1"/>
        <v/>
      </c>
      <c r="T25" s="343"/>
      <c r="U25" s="344"/>
      <c r="V25" s="283"/>
      <c r="W25" s="352">
        <f t="shared" si="2"/>
        <v>15</v>
      </c>
      <c r="X25" s="285"/>
      <c r="Y25" s="278"/>
      <c r="Z25" s="278"/>
      <c r="AA25" s="270" t="str">
        <f aca="true" t="shared" si="85" ref="AA25">IF(CELL("type",Z25)="L","",IF(Z25*($G25+$X25)=0,"",IF($G25&gt;0,+$G25*Z25*8.34,$X25*Z25*8.34)))</f>
        <v/>
      </c>
      <c r="AB25" s="278"/>
      <c r="AC25" s="289" t="str">
        <f aca="true" t="shared" si="86" ref="AC25">IF(CELL("type",AB25)="L","",IF(AB25*($G25+$X25)=0,"",IF($G25&gt;0,+$G25*AB25*8.34,$X25*AB25*8.34)))</f>
        <v/>
      </c>
      <c r="AD25" s="285"/>
      <c r="AE25" s="278"/>
      <c r="AF25" s="278"/>
      <c r="AG25" s="278" t="str">
        <f ca="1" t="shared" si="8"/>
        <v/>
      </c>
      <c r="AH25" s="278"/>
      <c r="AI25" s="278"/>
      <c r="AJ25" s="262" t="str">
        <f aca="true" t="shared" si="87" ref="AJ25">IF(CELL("type",AI25)="L","",IF(AI25*($G25+$X25)=0,"",IF($G25&gt;0,+$G25*AI25*8.34,$X25*AI25*8.34)))</f>
        <v/>
      </c>
      <c r="AK25" s="278"/>
      <c r="AL25" s="262" t="str">
        <f aca="true" t="shared" si="88" ref="AL25">IF(CELL("type",AK25)="L","",IF(AK25*($G25+$X25)=0,"",IF($G25&gt;0,+$G25*AK25*8.34,$X25*AK25*8.34)))</f>
        <v/>
      </c>
      <c r="AM25" s="283"/>
      <c r="AN25" s="600"/>
      <c r="AO25" s="601"/>
      <c r="AP25" s="601"/>
      <c r="AQ25" s="602"/>
      <c r="AR25" s="44"/>
      <c r="AS25" s="44"/>
      <c r="BB25" s="22"/>
      <c r="BD25" s="22"/>
      <c r="BF25" s="22"/>
      <c r="BJ25" s="22"/>
      <c r="BL25" s="22"/>
      <c r="BN25" s="22"/>
      <c r="BO25" s="22"/>
    </row>
    <row r="26" spans="1:67" ht="10.5" customHeight="1">
      <c r="A26" s="347">
        <v>16</v>
      </c>
      <c r="B26" s="348" t="str">
        <f t="shared" si="0"/>
        <v>Sat</v>
      </c>
      <c r="C26" s="278"/>
      <c r="D26" s="283"/>
      <c r="E26" s="339"/>
      <c r="F26" s="340"/>
      <c r="G26" s="282"/>
      <c r="H26" s="343"/>
      <c r="I26" s="278"/>
      <c r="J26" s="262" t="str">
        <f ca="1" t="shared" si="3"/>
        <v/>
      </c>
      <c r="K26" s="278"/>
      <c r="L26" s="262" t="str">
        <f ca="1" t="shared" si="3"/>
        <v/>
      </c>
      <c r="M26" s="278"/>
      <c r="N26" s="262" t="str">
        <f aca="true" t="shared" si="89" ref="N26">IF(CELL("type",M26)="L","",IF(M26*($G26+$X26)=0,"",IF($G26&gt;0,+$G26*M26*8.34,$X26*M26*8.34)))</f>
        <v/>
      </c>
      <c r="O26" s="278"/>
      <c r="P26" s="255" t="str">
        <f aca="true" t="shared" si="90" ref="P26">IF(CELL("type",O26)="L","",IF(O26*($G26+$X26)=0,"",IF($G26&gt;0,+$G26*O26*8.34,$X26*O26*8.34)))</f>
        <v/>
      </c>
      <c r="Q26" s="282"/>
      <c r="R26" s="278"/>
      <c r="S26" s="342" t="str">
        <f t="shared" si="1"/>
        <v/>
      </c>
      <c r="T26" s="343"/>
      <c r="U26" s="344"/>
      <c r="V26" s="283"/>
      <c r="W26" s="352">
        <f t="shared" si="2"/>
        <v>16</v>
      </c>
      <c r="X26" s="285"/>
      <c r="Y26" s="278"/>
      <c r="Z26" s="278"/>
      <c r="AA26" s="270" t="str">
        <f aca="true" t="shared" si="91" ref="AA26">IF(CELL("type",Z26)="L","",IF(Z26*($G26+$X26)=0,"",IF($G26&gt;0,+$G26*Z26*8.34,$X26*Z26*8.34)))</f>
        <v/>
      </c>
      <c r="AB26" s="278"/>
      <c r="AC26" s="289" t="str">
        <f aca="true" t="shared" si="92" ref="AC26">IF(CELL("type",AB26)="L","",IF(AB26*($G26+$X26)=0,"",IF($G26&gt;0,+$G26*AB26*8.34,$X26*AB26*8.34)))</f>
        <v/>
      </c>
      <c r="AD26" s="285"/>
      <c r="AE26" s="278"/>
      <c r="AF26" s="278"/>
      <c r="AG26" s="278" t="str">
        <f ca="1" t="shared" si="8"/>
        <v/>
      </c>
      <c r="AH26" s="278"/>
      <c r="AI26" s="278"/>
      <c r="AJ26" s="262" t="str">
        <f aca="true" t="shared" si="93" ref="AJ26">IF(CELL("type",AI26)="L","",IF(AI26*($G26+$X26)=0,"",IF($G26&gt;0,+$G26*AI26*8.34,$X26*AI26*8.34)))</f>
        <v/>
      </c>
      <c r="AK26" s="278"/>
      <c r="AL26" s="262" t="str">
        <f aca="true" t="shared" si="94" ref="AL26">IF(CELL("type",AK26)="L","",IF(AK26*($G26+$X26)=0,"",IF($G26&gt;0,+$G26*AK26*8.34,$X26*AK26*8.34)))</f>
        <v/>
      </c>
      <c r="AM26" s="283"/>
      <c r="AN26" s="600"/>
      <c r="AO26" s="601"/>
      <c r="AP26" s="601"/>
      <c r="AQ26" s="602"/>
      <c r="AR26" s="44"/>
      <c r="AS26" s="44"/>
      <c r="BB26" s="22"/>
      <c r="BD26" s="22"/>
      <c r="BF26" s="22"/>
      <c r="BJ26" s="22"/>
      <c r="BL26" s="22"/>
      <c r="BN26" s="22"/>
      <c r="BO26" s="22"/>
    </row>
    <row r="27" spans="1:67" ht="10.5" customHeight="1">
      <c r="A27" s="347">
        <v>17</v>
      </c>
      <c r="B27" s="348" t="str">
        <f t="shared" si="0"/>
        <v>Sun</v>
      </c>
      <c r="C27" s="278"/>
      <c r="D27" s="284"/>
      <c r="E27" s="349"/>
      <c r="F27" s="350"/>
      <c r="G27" s="282"/>
      <c r="H27" s="343"/>
      <c r="I27" s="278"/>
      <c r="J27" s="262" t="str">
        <f ca="1" t="shared" si="3"/>
        <v/>
      </c>
      <c r="K27" s="278"/>
      <c r="L27" s="262" t="str">
        <f ca="1" t="shared" si="3"/>
        <v/>
      </c>
      <c r="M27" s="278"/>
      <c r="N27" s="262" t="str">
        <f aca="true" t="shared" si="95" ref="N27">IF(CELL("type",M27)="L","",IF(M27*($G27+$X27)=0,"",IF($G27&gt;0,+$G27*M27*8.34,$X27*M27*8.34)))</f>
        <v/>
      </c>
      <c r="O27" s="278"/>
      <c r="P27" s="255" t="str">
        <f aca="true" t="shared" si="96" ref="P27">IF(CELL("type",O27)="L","",IF(O27*($G27+$X27)=0,"",IF($G27&gt;0,+$G27*O27*8.34,$X27*O27*8.34)))</f>
        <v/>
      </c>
      <c r="Q27" s="282"/>
      <c r="R27" s="278"/>
      <c r="S27" s="342" t="str">
        <f t="shared" si="1"/>
        <v/>
      </c>
      <c r="T27" s="343"/>
      <c r="U27" s="344"/>
      <c r="V27" s="283"/>
      <c r="W27" s="352">
        <f t="shared" si="2"/>
        <v>17</v>
      </c>
      <c r="X27" s="285"/>
      <c r="Y27" s="278"/>
      <c r="Z27" s="278"/>
      <c r="AA27" s="270" t="str">
        <f aca="true" t="shared" si="97" ref="AA27">IF(CELL("type",Z27)="L","",IF(Z27*($G27+$X27)=0,"",IF($G27&gt;0,+$G27*Z27*8.34,$X27*Z27*8.34)))</f>
        <v/>
      </c>
      <c r="AB27" s="278"/>
      <c r="AC27" s="289" t="str">
        <f aca="true" t="shared" si="98" ref="AC27">IF(CELL("type",AB27)="L","",IF(AB27*($G27+$X27)=0,"",IF($G27&gt;0,+$G27*AB27*8.34,$X27*AB27*8.34)))</f>
        <v/>
      </c>
      <c r="AD27" s="285"/>
      <c r="AE27" s="278"/>
      <c r="AF27" s="278"/>
      <c r="AG27" s="278" t="str">
        <f ca="1" t="shared" si="8"/>
        <v/>
      </c>
      <c r="AH27" s="278"/>
      <c r="AI27" s="278"/>
      <c r="AJ27" s="262" t="str">
        <f aca="true" t="shared" si="99" ref="AJ27">IF(CELL("type",AI27)="L","",IF(AI27*($G27+$X27)=0,"",IF($G27&gt;0,+$G27*AI27*8.34,$X27*AI27*8.34)))</f>
        <v/>
      </c>
      <c r="AK27" s="278"/>
      <c r="AL27" s="262" t="str">
        <f aca="true" t="shared" si="100" ref="AL27">IF(CELL("type",AK27)="L","",IF(AK27*($G27+$X27)=0,"",IF($G27&gt;0,+$G27*AK27*8.34,$X27*AK27*8.34)))</f>
        <v/>
      </c>
      <c r="AM27" s="283"/>
      <c r="AN27" s="600"/>
      <c r="AO27" s="601"/>
      <c r="AP27" s="601"/>
      <c r="AQ27" s="602"/>
      <c r="AR27" s="44"/>
      <c r="AS27" s="44"/>
      <c r="BB27" s="22"/>
      <c r="BD27" s="22"/>
      <c r="BF27" s="22"/>
      <c r="BJ27" s="22"/>
      <c r="BL27" s="22"/>
      <c r="BN27" s="22"/>
      <c r="BO27" s="22"/>
    </row>
    <row r="28" spans="1:67" ht="10.5" customHeight="1">
      <c r="A28" s="347">
        <v>18</v>
      </c>
      <c r="B28" s="348" t="str">
        <f t="shared" si="0"/>
        <v>Mon</v>
      </c>
      <c r="C28" s="278"/>
      <c r="D28" s="284"/>
      <c r="E28" s="349"/>
      <c r="F28" s="350"/>
      <c r="G28" s="282"/>
      <c r="H28" s="343"/>
      <c r="I28" s="278"/>
      <c r="J28" s="262" t="str">
        <f ca="1" t="shared" si="3"/>
        <v/>
      </c>
      <c r="K28" s="278"/>
      <c r="L28" s="262" t="str">
        <f ca="1" t="shared" si="3"/>
        <v/>
      </c>
      <c r="M28" s="278"/>
      <c r="N28" s="262" t="str">
        <f aca="true" t="shared" si="101" ref="N28">IF(CELL("type",M28)="L","",IF(M28*($G28+$X28)=0,"",IF($G28&gt;0,+$G28*M28*8.34,$X28*M28*8.34)))</f>
        <v/>
      </c>
      <c r="O28" s="278"/>
      <c r="P28" s="255" t="str">
        <f aca="true" t="shared" si="102" ref="P28">IF(CELL("type",O28)="L","",IF(O28*($G28+$X28)=0,"",IF($G28&gt;0,+$G28*O28*8.34,$X28*O28*8.34)))</f>
        <v/>
      </c>
      <c r="Q28" s="282"/>
      <c r="R28" s="278"/>
      <c r="S28" s="342" t="str">
        <f t="shared" si="1"/>
        <v/>
      </c>
      <c r="T28" s="343"/>
      <c r="U28" s="344"/>
      <c r="V28" s="283"/>
      <c r="W28" s="352">
        <f t="shared" si="2"/>
        <v>18</v>
      </c>
      <c r="X28" s="285"/>
      <c r="Y28" s="278"/>
      <c r="Z28" s="278"/>
      <c r="AA28" s="270" t="str">
        <f aca="true" t="shared" si="103" ref="AA28">IF(CELL("type",Z28)="L","",IF(Z28*($G28+$X28)=0,"",IF($G28&gt;0,+$G28*Z28*8.34,$X28*Z28*8.34)))</f>
        <v/>
      </c>
      <c r="AB28" s="278"/>
      <c r="AC28" s="289" t="str">
        <f aca="true" t="shared" si="104" ref="AC28">IF(CELL("type",AB28)="L","",IF(AB28*($G28+$X28)=0,"",IF($G28&gt;0,+$G28*AB28*8.34,$X28*AB28*8.34)))</f>
        <v/>
      </c>
      <c r="AD28" s="285"/>
      <c r="AE28" s="278"/>
      <c r="AF28" s="278"/>
      <c r="AG28" s="278" t="str">
        <f ca="1" t="shared" si="8"/>
        <v/>
      </c>
      <c r="AH28" s="278"/>
      <c r="AI28" s="278"/>
      <c r="AJ28" s="262" t="str">
        <f aca="true" t="shared" si="105" ref="AJ28">IF(CELL("type",AI28)="L","",IF(AI28*($G28+$X28)=0,"",IF($G28&gt;0,+$G28*AI28*8.34,$X28*AI28*8.34)))</f>
        <v/>
      </c>
      <c r="AK28" s="278"/>
      <c r="AL28" s="262" t="str">
        <f aca="true" t="shared" si="106" ref="AL28">IF(CELL("type",AK28)="L","",IF(AK28*($G28+$X28)=0,"",IF($G28&gt;0,+$G28*AK28*8.34,$X28*AK28*8.34)))</f>
        <v/>
      </c>
      <c r="AM28" s="283"/>
      <c r="AN28" s="600"/>
      <c r="AO28" s="601"/>
      <c r="AP28" s="601"/>
      <c r="AQ28" s="602"/>
      <c r="AR28" s="44"/>
      <c r="AS28" s="44"/>
      <c r="BB28" s="22"/>
      <c r="BD28" s="22"/>
      <c r="BF28" s="22"/>
      <c r="BJ28" s="22"/>
      <c r="BL28" s="22"/>
      <c r="BN28" s="22"/>
      <c r="BO28" s="22"/>
    </row>
    <row r="29" spans="1:67" ht="10.5" customHeight="1">
      <c r="A29" s="347">
        <v>19</v>
      </c>
      <c r="B29" s="348" t="str">
        <f t="shared" si="0"/>
        <v>Tue</v>
      </c>
      <c r="C29" s="278"/>
      <c r="D29" s="284"/>
      <c r="E29" s="349"/>
      <c r="F29" s="350"/>
      <c r="G29" s="282"/>
      <c r="H29" s="343"/>
      <c r="I29" s="278"/>
      <c r="J29" s="262" t="str">
        <f ca="1" t="shared" si="3"/>
        <v/>
      </c>
      <c r="K29" s="278"/>
      <c r="L29" s="262" t="str">
        <f ca="1" t="shared" si="3"/>
        <v/>
      </c>
      <c r="M29" s="278"/>
      <c r="N29" s="262" t="str">
        <f aca="true" t="shared" si="107" ref="N29">IF(CELL("type",M29)="L","",IF(M29*($G29+$X29)=0,"",IF($G29&gt;0,+$G29*M29*8.34,$X29*M29*8.34)))</f>
        <v/>
      </c>
      <c r="O29" s="278"/>
      <c r="P29" s="255" t="str">
        <f aca="true" t="shared" si="108" ref="P29">IF(CELL("type",O29)="L","",IF(O29*($G29+$X29)=0,"",IF($G29&gt;0,+$G29*O29*8.34,$X29*O29*8.34)))</f>
        <v/>
      </c>
      <c r="Q29" s="282"/>
      <c r="R29" s="278"/>
      <c r="S29" s="342" t="str">
        <f t="shared" si="1"/>
        <v/>
      </c>
      <c r="T29" s="343"/>
      <c r="U29" s="344"/>
      <c r="V29" s="283"/>
      <c r="W29" s="352">
        <f t="shared" si="2"/>
        <v>19</v>
      </c>
      <c r="X29" s="285"/>
      <c r="Y29" s="278"/>
      <c r="Z29" s="278"/>
      <c r="AA29" s="270" t="str">
        <f aca="true" t="shared" si="109" ref="AA29">IF(CELL("type",Z29)="L","",IF(Z29*($G29+$X29)=0,"",IF($G29&gt;0,+$G29*Z29*8.34,$X29*Z29*8.34)))</f>
        <v/>
      </c>
      <c r="AB29" s="278"/>
      <c r="AC29" s="289" t="str">
        <f aca="true" t="shared" si="110" ref="AC29">IF(CELL("type",AB29)="L","",IF(AB29*($G29+$X29)=0,"",IF($G29&gt;0,+$G29*AB29*8.34,$X29*AB29*8.34)))</f>
        <v/>
      </c>
      <c r="AD29" s="285"/>
      <c r="AE29" s="278"/>
      <c r="AF29" s="278"/>
      <c r="AG29" s="278" t="str">
        <f ca="1" t="shared" si="8"/>
        <v/>
      </c>
      <c r="AH29" s="278"/>
      <c r="AI29" s="278"/>
      <c r="AJ29" s="262" t="str">
        <f aca="true" t="shared" si="111" ref="AJ29">IF(CELL("type",AI29)="L","",IF(AI29*($G29+$X29)=0,"",IF($G29&gt;0,+$G29*AI29*8.34,$X29*AI29*8.34)))</f>
        <v/>
      </c>
      <c r="AK29" s="278"/>
      <c r="AL29" s="262" t="str">
        <f aca="true" t="shared" si="112" ref="AL29">IF(CELL("type",AK29)="L","",IF(AK29*($G29+$X29)=0,"",IF($G29&gt;0,+$G29*AK29*8.34,$X29*AK29*8.34)))</f>
        <v/>
      </c>
      <c r="AM29" s="283"/>
      <c r="AN29" s="600"/>
      <c r="AO29" s="601"/>
      <c r="AP29" s="601"/>
      <c r="AQ29" s="602"/>
      <c r="AR29" s="44"/>
      <c r="AS29" s="44"/>
      <c r="BB29" s="22"/>
      <c r="BD29" s="22"/>
      <c r="BF29" s="22"/>
      <c r="BJ29" s="22"/>
      <c r="BL29" s="22"/>
      <c r="BN29" s="22"/>
      <c r="BO29" s="22"/>
    </row>
    <row r="30" spans="1:67" ht="10.5" customHeight="1">
      <c r="A30" s="347">
        <v>20</v>
      </c>
      <c r="B30" s="348" t="str">
        <f t="shared" si="0"/>
        <v>Wed</v>
      </c>
      <c r="C30" s="278"/>
      <c r="D30" s="288"/>
      <c r="E30" s="356"/>
      <c r="F30" s="357"/>
      <c r="G30" s="282"/>
      <c r="H30" s="343"/>
      <c r="I30" s="278"/>
      <c r="J30" s="262" t="str">
        <f ca="1" t="shared" si="3"/>
        <v/>
      </c>
      <c r="K30" s="278"/>
      <c r="L30" s="262" t="str">
        <f ca="1" t="shared" si="3"/>
        <v/>
      </c>
      <c r="M30" s="278"/>
      <c r="N30" s="262" t="str">
        <f aca="true" t="shared" si="113" ref="N30">IF(CELL("type",M30)="L","",IF(M30*($G30+$X30)=0,"",IF($G30&gt;0,+$G30*M30*8.34,$X30*M30*8.34)))</f>
        <v/>
      </c>
      <c r="O30" s="278"/>
      <c r="P30" s="255" t="str">
        <f aca="true" t="shared" si="114" ref="P30">IF(CELL("type",O30)="L","",IF(O30*($G30+$X30)=0,"",IF($G30&gt;0,+$G30*O30*8.34,$X30*O30*8.34)))</f>
        <v/>
      </c>
      <c r="Q30" s="282"/>
      <c r="R30" s="278"/>
      <c r="S30" s="342" t="str">
        <f t="shared" si="1"/>
        <v/>
      </c>
      <c r="T30" s="343"/>
      <c r="U30" s="344"/>
      <c r="V30" s="283"/>
      <c r="W30" s="352">
        <f t="shared" si="2"/>
        <v>20</v>
      </c>
      <c r="X30" s="285"/>
      <c r="Y30" s="278"/>
      <c r="Z30" s="278"/>
      <c r="AA30" s="270" t="str">
        <f aca="true" t="shared" si="115" ref="AA30">IF(CELL("type",Z30)="L","",IF(Z30*($G30+$X30)=0,"",IF($G30&gt;0,+$G30*Z30*8.34,$X30*Z30*8.34)))</f>
        <v/>
      </c>
      <c r="AB30" s="278"/>
      <c r="AC30" s="289" t="str">
        <f aca="true" t="shared" si="116" ref="AC30">IF(CELL("type",AB30)="L","",IF(AB30*($G30+$X30)=0,"",IF($G30&gt;0,+$G30*AB30*8.34,$X30*AB30*8.34)))</f>
        <v/>
      </c>
      <c r="AD30" s="285"/>
      <c r="AE30" s="278"/>
      <c r="AF30" s="278"/>
      <c r="AG30" s="278" t="str">
        <f ca="1" t="shared" si="8"/>
        <v/>
      </c>
      <c r="AH30" s="278"/>
      <c r="AI30" s="278"/>
      <c r="AJ30" s="262" t="str">
        <f aca="true" t="shared" si="117" ref="AJ30">IF(CELL("type",AI30)="L","",IF(AI30*($G30+$X30)=0,"",IF($G30&gt;0,+$G30*AI30*8.34,$X30*AI30*8.34)))</f>
        <v/>
      </c>
      <c r="AK30" s="278"/>
      <c r="AL30" s="262" t="str">
        <f aca="true" t="shared" si="118" ref="AL30">IF(CELL("type",AK30)="L","",IF(AK30*($G30+$X30)=0,"",IF($G30&gt;0,+$G30*AK30*8.34,$X30*AK30*8.34)))</f>
        <v/>
      </c>
      <c r="AM30" s="283"/>
      <c r="AN30" s="600"/>
      <c r="AO30" s="601"/>
      <c r="AP30" s="601"/>
      <c r="AQ30" s="602"/>
      <c r="AR30" s="44"/>
      <c r="AS30" s="44"/>
      <c r="BB30" s="22"/>
      <c r="BD30" s="22"/>
      <c r="BF30" s="22"/>
      <c r="BJ30" s="22"/>
      <c r="BL30" s="22"/>
      <c r="BN30" s="22"/>
      <c r="BO30" s="22"/>
    </row>
    <row r="31" spans="1:67" ht="10.5" customHeight="1">
      <c r="A31" s="347">
        <v>21</v>
      </c>
      <c r="B31" s="348" t="str">
        <f t="shared" si="0"/>
        <v>Thu</v>
      </c>
      <c r="C31" s="266"/>
      <c r="D31" s="283"/>
      <c r="E31" s="349"/>
      <c r="F31" s="354"/>
      <c r="G31" s="282"/>
      <c r="H31" s="343"/>
      <c r="I31" s="278"/>
      <c r="J31" s="262" t="str">
        <f ca="1" t="shared" si="3"/>
        <v/>
      </c>
      <c r="K31" s="278"/>
      <c r="L31" s="262" t="str">
        <f ca="1" t="shared" si="3"/>
        <v/>
      </c>
      <c r="M31" s="278"/>
      <c r="N31" s="262" t="str">
        <f aca="true" t="shared" si="119" ref="N31">IF(CELL("type",M31)="L","",IF(M31*($G31+$X31)=0,"",IF($G31&gt;0,+$G31*M31*8.34,$X31*M31*8.34)))</f>
        <v/>
      </c>
      <c r="O31" s="278"/>
      <c r="P31" s="255" t="str">
        <f aca="true" t="shared" si="120" ref="P31">IF(CELL("type",O31)="L","",IF(O31*($G31+$X31)=0,"",IF($G31&gt;0,+$G31*O31*8.34,$X31*O31*8.34)))</f>
        <v/>
      </c>
      <c r="Q31" s="282"/>
      <c r="R31" s="278"/>
      <c r="S31" s="342" t="str">
        <f t="shared" si="1"/>
        <v/>
      </c>
      <c r="T31" s="343"/>
      <c r="U31" s="344"/>
      <c r="V31" s="283"/>
      <c r="W31" s="352">
        <f t="shared" si="2"/>
        <v>21</v>
      </c>
      <c r="X31" s="285"/>
      <c r="Y31" s="278"/>
      <c r="Z31" s="278"/>
      <c r="AA31" s="270" t="str">
        <f aca="true" t="shared" si="121" ref="AA31">IF(CELL("type",Z31)="L","",IF(Z31*($G31+$X31)=0,"",IF($G31&gt;0,+$G31*Z31*8.34,$X31*Z31*8.34)))</f>
        <v/>
      </c>
      <c r="AB31" s="278"/>
      <c r="AC31" s="289" t="str">
        <f aca="true" t="shared" si="122" ref="AC31">IF(CELL("type",AB31)="L","",IF(AB31*($G31+$X31)=0,"",IF($G31&gt;0,+$G31*AB31*8.34,$X31*AB31*8.34)))</f>
        <v/>
      </c>
      <c r="AD31" s="285"/>
      <c r="AE31" s="278"/>
      <c r="AF31" s="278"/>
      <c r="AG31" s="278" t="str">
        <f ca="1" t="shared" si="8"/>
        <v/>
      </c>
      <c r="AH31" s="278"/>
      <c r="AI31" s="278"/>
      <c r="AJ31" s="262" t="str">
        <f aca="true" t="shared" si="123" ref="AJ31">IF(CELL("type",AI31)="L","",IF(AI31*($G31+$X31)=0,"",IF($G31&gt;0,+$G31*AI31*8.34,$X31*AI31*8.34)))</f>
        <v/>
      </c>
      <c r="AK31" s="278"/>
      <c r="AL31" s="262" t="str">
        <f aca="true" t="shared" si="124" ref="AL31">IF(CELL("type",AK31)="L","",IF(AK31*($G31+$X31)=0,"",IF($G31&gt;0,+$G31*AK31*8.34,$X31*AK31*8.34)))</f>
        <v/>
      </c>
      <c r="AM31" s="283"/>
      <c r="AN31" s="600"/>
      <c r="AO31" s="601"/>
      <c r="AP31" s="601"/>
      <c r="AQ31" s="602"/>
      <c r="AR31" s="44"/>
      <c r="AS31" s="44"/>
      <c r="BB31" s="22"/>
      <c r="BD31" s="22"/>
      <c r="BF31" s="22"/>
      <c r="BJ31" s="22"/>
      <c r="BL31" s="22"/>
      <c r="BN31" s="22"/>
      <c r="BO31" s="22"/>
    </row>
    <row r="32" spans="1:67" ht="10.5" customHeight="1">
      <c r="A32" s="347">
        <v>22</v>
      </c>
      <c r="B32" s="348" t="str">
        <f t="shared" si="0"/>
        <v>Fri</v>
      </c>
      <c r="C32" s="278"/>
      <c r="D32" s="284"/>
      <c r="E32" s="349"/>
      <c r="F32" s="350"/>
      <c r="G32" s="282"/>
      <c r="H32" s="343"/>
      <c r="I32" s="278"/>
      <c r="J32" s="262" t="str">
        <f ca="1" t="shared" si="3"/>
        <v/>
      </c>
      <c r="K32" s="278"/>
      <c r="L32" s="262" t="str">
        <f ca="1" t="shared" si="3"/>
        <v/>
      </c>
      <c r="M32" s="278"/>
      <c r="N32" s="262" t="str">
        <f aca="true" t="shared" si="125" ref="N32">IF(CELL("type",M32)="L","",IF(M32*($G32+$X32)=0,"",IF($G32&gt;0,+$G32*M32*8.34,$X32*M32*8.34)))</f>
        <v/>
      </c>
      <c r="O32" s="278"/>
      <c r="P32" s="255" t="str">
        <f aca="true" t="shared" si="126" ref="P32">IF(CELL("type",O32)="L","",IF(O32*($G32+$X32)=0,"",IF($G32&gt;0,+$G32*O32*8.34,$X32*O32*8.34)))</f>
        <v/>
      </c>
      <c r="Q32" s="282"/>
      <c r="R32" s="278"/>
      <c r="S32" s="342" t="str">
        <f t="shared" si="1"/>
        <v/>
      </c>
      <c r="T32" s="343"/>
      <c r="U32" s="344"/>
      <c r="V32" s="283"/>
      <c r="W32" s="352">
        <f t="shared" si="2"/>
        <v>22</v>
      </c>
      <c r="X32" s="285"/>
      <c r="Y32" s="278"/>
      <c r="Z32" s="278"/>
      <c r="AA32" s="270" t="str">
        <f aca="true" t="shared" si="127" ref="AA32">IF(CELL("type",Z32)="L","",IF(Z32*($G32+$X32)=0,"",IF($G32&gt;0,+$G32*Z32*8.34,$X32*Z32*8.34)))</f>
        <v/>
      </c>
      <c r="AB32" s="278"/>
      <c r="AC32" s="289" t="str">
        <f aca="true" t="shared" si="128" ref="AC32">IF(CELL("type",AB32)="L","",IF(AB32*($G32+$X32)=0,"",IF($G32&gt;0,+$G32*AB32*8.34,$X32*AB32*8.34)))</f>
        <v/>
      </c>
      <c r="AD32" s="285"/>
      <c r="AE32" s="278"/>
      <c r="AF32" s="278"/>
      <c r="AG32" s="278" t="str">
        <f ca="1" t="shared" si="8"/>
        <v/>
      </c>
      <c r="AH32" s="278"/>
      <c r="AI32" s="278"/>
      <c r="AJ32" s="262" t="str">
        <f aca="true" t="shared" si="129" ref="AJ32">IF(CELL("type",AI32)="L","",IF(AI32*($G32+$X32)=0,"",IF($G32&gt;0,+$G32*AI32*8.34,$X32*AI32*8.34)))</f>
        <v/>
      </c>
      <c r="AK32" s="278"/>
      <c r="AL32" s="262" t="str">
        <f aca="true" t="shared" si="130" ref="AL32">IF(CELL("type",AK32)="L","",IF(AK32*($G32+$X32)=0,"",IF($G32&gt;0,+$G32*AK32*8.34,$X32*AK32*8.34)))</f>
        <v/>
      </c>
      <c r="AM32" s="283"/>
      <c r="AN32" s="600"/>
      <c r="AO32" s="601"/>
      <c r="AP32" s="601"/>
      <c r="AQ32" s="602"/>
      <c r="AR32" s="44"/>
      <c r="AS32" s="44"/>
      <c r="BB32" s="22"/>
      <c r="BD32" s="22"/>
      <c r="BF32" s="22"/>
      <c r="BJ32" s="22"/>
      <c r="BL32" s="22"/>
      <c r="BN32" s="22"/>
      <c r="BO32" s="22"/>
    </row>
    <row r="33" spans="1:67" ht="10.5" customHeight="1">
      <c r="A33" s="347">
        <v>23</v>
      </c>
      <c r="B33" s="348" t="str">
        <f t="shared" si="0"/>
        <v>Sat</v>
      </c>
      <c r="C33" s="278"/>
      <c r="D33" s="284"/>
      <c r="E33" s="349"/>
      <c r="F33" s="350"/>
      <c r="G33" s="282"/>
      <c r="H33" s="343"/>
      <c r="I33" s="278"/>
      <c r="J33" s="262" t="str">
        <f ca="1" t="shared" si="3"/>
        <v/>
      </c>
      <c r="K33" s="278"/>
      <c r="L33" s="262" t="str">
        <f ca="1" t="shared" si="3"/>
        <v/>
      </c>
      <c r="M33" s="278"/>
      <c r="N33" s="262" t="str">
        <f aca="true" t="shared" si="131" ref="N33">IF(CELL("type",M33)="L","",IF(M33*($G33+$X33)=0,"",IF($G33&gt;0,+$G33*M33*8.34,$X33*M33*8.34)))</f>
        <v/>
      </c>
      <c r="O33" s="278"/>
      <c r="P33" s="255" t="str">
        <f aca="true" t="shared" si="132" ref="P33">IF(CELL("type",O33)="L","",IF(O33*($G33+$X33)=0,"",IF($G33&gt;0,+$G33*O33*8.34,$X33*O33*8.34)))</f>
        <v/>
      </c>
      <c r="Q33" s="282"/>
      <c r="R33" s="278"/>
      <c r="S33" s="342" t="str">
        <f t="shared" si="1"/>
        <v/>
      </c>
      <c r="T33" s="343"/>
      <c r="U33" s="344"/>
      <c r="V33" s="283"/>
      <c r="W33" s="352">
        <f t="shared" si="2"/>
        <v>23</v>
      </c>
      <c r="X33" s="285"/>
      <c r="Y33" s="278"/>
      <c r="Z33" s="278"/>
      <c r="AA33" s="270" t="str">
        <f aca="true" t="shared" si="133" ref="AA33">IF(CELL("type",Z33)="L","",IF(Z33*($G33+$X33)=0,"",IF($G33&gt;0,+$G33*Z33*8.34,$X33*Z33*8.34)))</f>
        <v/>
      </c>
      <c r="AB33" s="278"/>
      <c r="AC33" s="289" t="str">
        <f aca="true" t="shared" si="134" ref="AC33">IF(CELL("type",AB33)="L","",IF(AB33*($G33+$X33)=0,"",IF($G33&gt;0,+$G33*AB33*8.34,$X33*AB33*8.34)))</f>
        <v/>
      </c>
      <c r="AD33" s="285"/>
      <c r="AE33" s="278"/>
      <c r="AF33" s="278"/>
      <c r="AG33" s="278" t="str">
        <f ca="1" t="shared" si="8"/>
        <v/>
      </c>
      <c r="AH33" s="278"/>
      <c r="AI33" s="278"/>
      <c r="AJ33" s="262" t="str">
        <f aca="true" t="shared" si="135" ref="AJ33">IF(CELL("type",AI33)="L","",IF(AI33*($G33+$X33)=0,"",IF($G33&gt;0,+$G33*AI33*8.34,$X33*AI33*8.34)))</f>
        <v/>
      </c>
      <c r="AK33" s="278"/>
      <c r="AL33" s="262" t="str">
        <f aca="true" t="shared" si="136" ref="AL33">IF(CELL("type",AK33)="L","",IF(AK33*($G33+$X33)=0,"",IF($G33&gt;0,+$G33*AK33*8.34,$X33*AK33*8.34)))</f>
        <v/>
      </c>
      <c r="AM33" s="283"/>
      <c r="AN33" s="600"/>
      <c r="AO33" s="601"/>
      <c r="AP33" s="601"/>
      <c r="AQ33" s="602"/>
      <c r="AR33" s="44"/>
      <c r="AS33" s="44"/>
      <c r="BB33" s="22"/>
      <c r="BD33" s="22"/>
      <c r="BF33" s="22"/>
      <c r="BJ33" s="22"/>
      <c r="BL33" s="22"/>
      <c r="BN33" s="22"/>
      <c r="BO33" s="22"/>
    </row>
    <row r="34" spans="1:67" ht="10.5" customHeight="1">
      <c r="A34" s="347">
        <v>24</v>
      </c>
      <c r="B34" s="348" t="str">
        <f t="shared" si="0"/>
        <v>Sun</v>
      </c>
      <c r="C34" s="278"/>
      <c r="D34" s="284"/>
      <c r="E34" s="349"/>
      <c r="F34" s="350"/>
      <c r="G34" s="282"/>
      <c r="H34" s="343"/>
      <c r="I34" s="278"/>
      <c r="J34" s="262" t="str">
        <f ca="1" t="shared" si="3"/>
        <v/>
      </c>
      <c r="K34" s="278"/>
      <c r="L34" s="262" t="str">
        <f ca="1" t="shared" si="3"/>
        <v/>
      </c>
      <c r="M34" s="278"/>
      <c r="N34" s="262" t="str">
        <f aca="true" t="shared" si="137" ref="N34">IF(CELL("type",M34)="L","",IF(M34*($G34+$X34)=0,"",IF($G34&gt;0,+$G34*M34*8.34,$X34*M34*8.34)))</f>
        <v/>
      </c>
      <c r="O34" s="278"/>
      <c r="P34" s="255" t="str">
        <f aca="true" t="shared" si="138" ref="P34">IF(CELL("type",O34)="L","",IF(O34*($G34+$X34)=0,"",IF($G34&gt;0,+$G34*O34*8.34,$X34*O34*8.34)))</f>
        <v/>
      </c>
      <c r="Q34" s="282"/>
      <c r="R34" s="278"/>
      <c r="S34" s="342" t="str">
        <f t="shared" si="1"/>
        <v/>
      </c>
      <c r="T34" s="343"/>
      <c r="U34" s="344"/>
      <c r="V34" s="283"/>
      <c r="W34" s="352">
        <f t="shared" si="2"/>
        <v>24</v>
      </c>
      <c r="X34" s="285"/>
      <c r="Y34" s="278"/>
      <c r="Z34" s="278"/>
      <c r="AA34" s="270" t="str">
        <f aca="true" t="shared" si="139" ref="AA34">IF(CELL("type",Z34)="L","",IF(Z34*($G34+$X34)=0,"",IF($G34&gt;0,+$G34*Z34*8.34,$X34*Z34*8.34)))</f>
        <v/>
      </c>
      <c r="AB34" s="278"/>
      <c r="AC34" s="289" t="str">
        <f aca="true" t="shared" si="140" ref="AC34">IF(CELL("type",AB34)="L","",IF(AB34*($G34+$X34)=0,"",IF($G34&gt;0,+$G34*AB34*8.34,$X34*AB34*8.34)))</f>
        <v/>
      </c>
      <c r="AD34" s="285"/>
      <c r="AE34" s="278"/>
      <c r="AF34" s="278"/>
      <c r="AG34" s="278" t="str">
        <f ca="1" t="shared" si="8"/>
        <v/>
      </c>
      <c r="AH34" s="278"/>
      <c r="AI34" s="278"/>
      <c r="AJ34" s="262" t="str">
        <f aca="true" t="shared" si="141" ref="AJ34">IF(CELL("type",AI34)="L","",IF(AI34*($G34+$X34)=0,"",IF($G34&gt;0,+$G34*AI34*8.34,$X34*AI34*8.34)))</f>
        <v/>
      </c>
      <c r="AK34" s="278"/>
      <c r="AL34" s="262" t="str">
        <f aca="true" t="shared" si="142" ref="AL34">IF(CELL("type",AK34)="L","",IF(AK34*($G34+$X34)=0,"",IF($G34&gt;0,+$G34*AK34*8.34,$X34*AK34*8.34)))</f>
        <v/>
      </c>
      <c r="AM34" s="283"/>
      <c r="AN34" s="600"/>
      <c r="AO34" s="601"/>
      <c r="AP34" s="601"/>
      <c r="AQ34" s="602"/>
      <c r="AR34" s="44"/>
      <c r="AS34" s="44"/>
      <c r="BB34" s="22"/>
      <c r="BD34" s="22"/>
      <c r="BF34" s="22"/>
      <c r="BJ34" s="22"/>
      <c r="BL34" s="22"/>
      <c r="BN34" s="22"/>
      <c r="BO34" s="22"/>
    </row>
    <row r="35" spans="1:67" ht="10.5" customHeight="1">
      <c r="A35" s="347">
        <v>25</v>
      </c>
      <c r="B35" s="348" t="str">
        <f t="shared" si="0"/>
        <v>Mon</v>
      </c>
      <c r="C35" s="287"/>
      <c r="D35" s="288"/>
      <c r="E35" s="349"/>
      <c r="F35" s="357"/>
      <c r="G35" s="282"/>
      <c r="H35" s="343"/>
      <c r="I35" s="278"/>
      <c r="J35" s="262" t="str">
        <f ca="1" t="shared" si="3"/>
        <v/>
      </c>
      <c r="K35" s="278"/>
      <c r="L35" s="262" t="str">
        <f ca="1" t="shared" si="3"/>
        <v/>
      </c>
      <c r="M35" s="278"/>
      <c r="N35" s="262" t="str">
        <f aca="true" t="shared" si="143" ref="N35">IF(CELL("type",M35)="L","",IF(M35*($G35+$X35)=0,"",IF($G35&gt;0,+$G35*M35*8.34,$X35*M35*8.34)))</f>
        <v/>
      </c>
      <c r="O35" s="278"/>
      <c r="P35" s="255" t="str">
        <f aca="true" t="shared" si="144" ref="P35">IF(CELL("type",O35)="L","",IF(O35*($G35+$X35)=0,"",IF($G35&gt;0,+$G35*O35*8.34,$X35*O35*8.34)))</f>
        <v/>
      </c>
      <c r="Q35" s="282"/>
      <c r="R35" s="278"/>
      <c r="S35" s="342" t="str">
        <f t="shared" si="1"/>
        <v/>
      </c>
      <c r="T35" s="343"/>
      <c r="U35" s="344"/>
      <c r="V35" s="283"/>
      <c r="W35" s="352">
        <f t="shared" si="2"/>
        <v>25</v>
      </c>
      <c r="X35" s="285"/>
      <c r="Y35" s="278"/>
      <c r="Z35" s="278"/>
      <c r="AA35" s="270" t="str">
        <f aca="true" t="shared" si="145" ref="AA35">IF(CELL("type",Z35)="L","",IF(Z35*($G35+$X35)=0,"",IF($G35&gt;0,+$G35*Z35*8.34,$X35*Z35*8.34)))</f>
        <v/>
      </c>
      <c r="AB35" s="278"/>
      <c r="AC35" s="289" t="str">
        <f aca="true" t="shared" si="146" ref="AC35">IF(CELL("type",AB35)="L","",IF(AB35*($G35+$X35)=0,"",IF($G35&gt;0,+$G35*AB35*8.34,$X35*AB35*8.34)))</f>
        <v/>
      </c>
      <c r="AD35" s="285"/>
      <c r="AE35" s="278"/>
      <c r="AF35" s="278"/>
      <c r="AG35" s="278" t="str">
        <f ca="1" t="shared" si="8"/>
        <v/>
      </c>
      <c r="AH35" s="278"/>
      <c r="AI35" s="278"/>
      <c r="AJ35" s="262" t="str">
        <f aca="true" t="shared" si="147" ref="AJ35">IF(CELL("type",AI35)="L","",IF(AI35*($G35+$X35)=0,"",IF($G35&gt;0,+$G35*AI35*8.34,$X35*AI35*8.34)))</f>
        <v/>
      </c>
      <c r="AK35" s="278"/>
      <c r="AL35" s="262" t="str">
        <f aca="true" t="shared" si="148" ref="AL35">IF(CELL("type",AK35)="L","",IF(AK35*($G35+$X35)=0,"",IF($G35&gt;0,+$G35*AK35*8.34,$X35*AK35*8.34)))</f>
        <v/>
      </c>
      <c r="AM35" s="283"/>
      <c r="AN35" s="600"/>
      <c r="AO35" s="601"/>
      <c r="AP35" s="601"/>
      <c r="AQ35" s="602"/>
      <c r="AR35" s="44"/>
      <c r="AS35" s="44"/>
      <c r="BB35" s="22"/>
      <c r="BD35" s="22"/>
      <c r="BF35" s="22"/>
      <c r="BJ35" s="22"/>
      <c r="BL35" s="22"/>
      <c r="BN35" s="22"/>
      <c r="BO35" s="22"/>
    </row>
    <row r="36" spans="1:67" ht="10.5" customHeight="1">
      <c r="A36" s="347">
        <v>26</v>
      </c>
      <c r="B36" s="348" t="str">
        <f t="shared" si="0"/>
        <v>Tue</v>
      </c>
      <c r="C36" s="278"/>
      <c r="D36" s="283"/>
      <c r="E36" s="339"/>
      <c r="F36" s="354"/>
      <c r="G36" s="282"/>
      <c r="H36" s="343"/>
      <c r="I36" s="278"/>
      <c r="J36" s="262" t="str">
        <f ca="1" t="shared" si="3"/>
        <v/>
      </c>
      <c r="K36" s="278"/>
      <c r="L36" s="262" t="str">
        <f ca="1" t="shared" si="3"/>
        <v/>
      </c>
      <c r="M36" s="278"/>
      <c r="N36" s="262" t="str">
        <f aca="true" t="shared" si="149" ref="N36">IF(CELL("type",M36)="L","",IF(M36*($G36+$X36)=0,"",IF($G36&gt;0,+$G36*M36*8.34,$X36*M36*8.34)))</f>
        <v/>
      </c>
      <c r="O36" s="278"/>
      <c r="P36" s="255" t="str">
        <f aca="true" t="shared" si="150" ref="P36">IF(CELL("type",O36)="L","",IF(O36*($G36+$X36)=0,"",IF($G36&gt;0,+$G36*O36*8.34,$X36*O36*8.34)))</f>
        <v/>
      </c>
      <c r="Q36" s="282"/>
      <c r="R36" s="278"/>
      <c r="S36" s="342" t="str">
        <f t="shared" si="1"/>
        <v/>
      </c>
      <c r="T36" s="343"/>
      <c r="U36" s="344"/>
      <c r="V36" s="283"/>
      <c r="W36" s="352">
        <f t="shared" si="2"/>
        <v>26</v>
      </c>
      <c r="X36" s="285"/>
      <c r="Y36" s="278"/>
      <c r="Z36" s="278"/>
      <c r="AA36" s="270" t="str">
        <f aca="true" t="shared" si="151" ref="AA36">IF(CELL("type",Z36)="L","",IF(Z36*($G36+$X36)=0,"",IF($G36&gt;0,+$G36*Z36*8.34,$X36*Z36*8.34)))</f>
        <v/>
      </c>
      <c r="AB36" s="278"/>
      <c r="AC36" s="289" t="str">
        <f aca="true" t="shared" si="152" ref="AC36">IF(CELL("type",AB36)="L","",IF(AB36*($G36+$X36)=0,"",IF($G36&gt;0,+$G36*AB36*8.34,$X36*AB36*8.34)))</f>
        <v/>
      </c>
      <c r="AD36" s="285"/>
      <c r="AE36" s="278"/>
      <c r="AF36" s="278"/>
      <c r="AG36" s="278" t="str">
        <f ca="1" t="shared" si="8"/>
        <v/>
      </c>
      <c r="AH36" s="278"/>
      <c r="AI36" s="278"/>
      <c r="AJ36" s="262" t="str">
        <f aca="true" t="shared" si="153" ref="AJ36">IF(CELL("type",AI36)="L","",IF(AI36*($G36+$X36)=0,"",IF($G36&gt;0,+$G36*AI36*8.34,$X36*AI36*8.34)))</f>
        <v/>
      </c>
      <c r="AK36" s="278"/>
      <c r="AL36" s="262" t="str">
        <f aca="true" t="shared" si="154" ref="AL36">IF(CELL("type",AK36)="L","",IF(AK36*($G36+$X36)=0,"",IF($G36&gt;0,+$G36*AK36*8.34,$X36*AK36*8.34)))</f>
        <v/>
      </c>
      <c r="AM36" s="283"/>
      <c r="AN36" s="600"/>
      <c r="AO36" s="601"/>
      <c r="AP36" s="601"/>
      <c r="AQ36" s="602"/>
      <c r="AR36" s="44"/>
      <c r="AS36" s="44"/>
      <c r="BB36" s="22"/>
      <c r="BD36" s="22"/>
      <c r="BF36" s="22"/>
      <c r="BJ36" s="22"/>
      <c r="BL36" s="22"/>
      <c r="BN36" s="22"/>
      <c r="BO36" s="22"/>
    </row>
    <row r="37" spans="1:67" ht="10.5" customHeight="1">
      <c r="A37" s="347">
        <v>27</v>
      </c>
      <c r="B37" s="348" t="str">
        <f t="shared" si="0"/>
        <v>Wed</v>
      </c>
      <c r="C37" s="278"/>
      <c r="D37" s="284"/>
      <c r="E37" s="349"/>
      <c r="F37" s="350"/>
      <c r="G37" s="282"/>
      <c r="H37" s="343"/>
      <c r="I37" s="278"/>
      <c r="J37" s="262" t="str">
        <f ca="1" t="shared" si="3"/>
        <v/>
      </c>
      <c r="K37" s="278"/>
      <c r="L37" s="262" t="str">
        <f ca="1" t="shared" si="3"/>
        <v/>
      </c>
      <c r="M37" s="278"/>
      <c r="N37" s="262" t="str">
        <f aca="true" t="shared" si="155" ref="N37">IF(CELL("type",M37)="L","",IF(M37*($G37+$X37)=0,"",IF($G37&gt;0,+$G37*M37*8.34,$X37*M37*8.34)))</f>
        <v/>
      </c>
      <c r="O37" s="278"/>
      <c r="P37" s="255" t="str">
        <f aca="true" t="shared" si="156" ref="P37">IF(CELL("type",O37)="L","",IF(O37*($G37+$X37)=0,"",IF($G37&gt;0,+$G37*O37*8.34,$X37*O37*8.34)))</f>
        <v/>
      </c>
      <c r="Q37" s="282"/>
      <c r="R37" s="278"/>
      <c r="S37" s="342" t="str">
        <f t="shared" si="1"/>
        <v/>
      </c>
      <c r="T37" s="343"/>
      <c r="U37" s="344"/>
      <c r="V37" s="283"/>
      <c r="W37" s="352">
        <f t="shared" si="2"/>
        <v>27</v>
      </c>
      <c r="X37" s="285"/>
      <c r="Y37" s="278"/>
      <c r="Z37" s="278"/>
      <c r="AA37" s="270" t="str">
        <f aca="true" t="shared" si="157" ref="AA37">IF(CELL("type",Z37)="L","",IF(Z37*($G37+$X37)=0,"",IF($G37&gt;0,+$G37*Z37*8.34,$X37*Z37*8.34)))</f>
        <v/>
      </c>
      <c r="AB37" s="278"/>
      <c r="AC37" s="289" t="str">
        <f aca="true" t="shared" si="158" ref="AC37">IF(CELL("type",AB37)="L","",IF(AB37*($G37+$X37)=0,"",IF($G37&gt;0,+$G37*AB37*8.34,$X37*AB37*8.34)))</f>
        <v/>
      </c>
      <c r="AD37" s="285"/>
      <c r="AE37" s="278"/>
      <c r="AF37" s="278"/>
      <c r="AG37" s="278" t="str">
        <f ca="1" t="shared" si="8"/>
        <v/>
      </c>
      <c r="AH37" s="278"/>
      <c r="AI37" s="278"/>
      <c r="AJ37" s="262" t="str">
        <f aca="true" t="shared" si="159" ref="AJ37">IF(CELL("type",AI37)="L","",IF(AI37*($G37+$X37)=0,"",IF($G37&gt;0,+$G37*AI37*8.34,$X37*AI37*8.34)))</f>
        <v/>
      </c>
      <c r="AK37" s="278"/>
      <c r="AL37" s="262" t="str">
        <f aca="true" t="shared" si="160" ref="AL37">IF(CELL("type",AK37)="L","",IF(AK37*($G37+$X37)=0,"",IF($G37&gt;0,+$G37*AK37*8.34,$X37*AK37*8.34)))</f>
        <v/>
      </c>
      <c r="AM37" s="283"/>
      <c r="AN37" s="600"/>
      <c r="AO37" s="601"/>
      <c r="AP37" s="601"/>
      <c r="AQ37" s="602"/>
      <c r="AR37" s="44"/>
      <c r="AS37" s="44"/>
      <c r="BB37" s="22"/>
      <c r="BD37" s="22"/>
      <c r="BF37" s="22"/>
      <c r="BJ37" s="22"/>
      <c r="BL37" s="22"/>
      <c r="BN37" s="22"/>
      <c r="BO37" s="22"/>
    </row>
    <row r="38" spans="1:67" ht="10.5" customHeight="1">
      <c r="A38" s="347">
        <v>28</v>
      </c>
      <c r="B38" s="348" t="str">
        <f t="shared" si="0"/>
        <v>Thu</v>
      </c>
      <c r="C38" s="278"/>
      <c r="D38" s="284"/>
      <c r="E38" s="349"/>
      <c r="F38" s="350"/>
      <c r="G38" s="282"/>
      <c r="H38" s="343"/>
      <c r="I38" s="278"/>
      <c r="J38" s="262" t="str">
        <f ca="1" t="shared" si="3"/>
        <v/>
      </c>
      <c r="K38" s="278"/>
      <c r="L38" s="262" t="str">
        <f ca="1" t="shared" si="3"/>
        <v/>
      </c>
      <c r="M38" s="278"/>
      <c r="N38" s="262" t="str">
        <f aca="true" t="shared" si="161" ref="N38">IF(CELL("type",M38)="L","",IF(M38*($G38+$X38)=0,"",IF($G38&gt;0,+$G38*M38*8.34,$X38*M38*8.34)))</f>
        <v/>
      </c>
      <c r="O38" s="278"/>
      <c r="P38" s="255" t="str">
        <f aca="true" t="shared" si="162" ref="P38">IF(CELL("type",O38)="L","",IF(O38*($G38+$X38)=0,"",IF($G38&gt;0,+$G38*O38*8.34,$X38*O38*8.34)))</f>
        <v/>
      </c>
      <c r="Q38" s="282"/>
      <c r="R38" s="278"/>
      <c r="S38" s="342" t="str">
        <f t="shared" si="1"/>
        <v/>
      </c>
      <c r="T38" s="343"/>
      <c r="U38" s="344"/>
      <c r="V38" s="283"/>
      <c r="W38" s="351">
        <f t="shared" si="2"/>
        <v>28</v>
      </c>
      <c r="X38" s="285"/>
      <c r="Y38" s="278"/>
      <c r="Z38" s="278"/>
      <c r="AA38" s="270" t="str">
        <f aca="true" t="shared" si="163" ref="AA38">IF(CELL("type",Z38)="L","",IF(Z38*($G38+$X38)=0,"",IF($G38&gt;0,+$G38*Z38*8.34,$X38*Z38*8.34)))</f>
        <v/>
      </c>
      <c r="AB38" s="278"/>
      <c r="AC38" s="289" t="str">
        <f aca="true" t="shared" si="164" ref="AC38">IF(CELL("type",AB38)="L","",IF(AB38*($G38+$X38)=0,"",IF($G38&gt;0,+$G38*AB38*8.34,$X38*AB38*8.34)))</f>
        <v/>
      </c>
      <c r="AD38" s="285"/>
      <c r="AE38" s="278"/>
      <c r="AF38" s="278"/>
      <c r="AG38" s="278" t="str">
        <f ca="1" t="shared" si="8"/>
        <v/>
      </c>
      <c r="AH38" s="278"/>
      <c r="AI38" s="278"/>
      <c r="AJ38" s="262" t="str">
        <f aca="true" t="shared" si="165" ref="AJ38">IF(CELL("type",AI38)="L","",IF(AI38*($G38+$X38)=0,"",IF($G38&gt;0,+$G38*AI38*8.34,$X38*AI38*8.34)))</f>
        <v/>
      </c>
      <c r="AK38" s="278"/>
      <c r="AL38" s="262" t="str">
        <f aca="true" t="shared" si="166" ref="AL38">IF(CELL("type",AK38)="L","",IF(AK38*($G38+$X38)=0,"",IF($G38&gt;0,+$G38*AK38*8.34,$X38*AK38*8.34)))</f>
        <v/>
      </c>
      <c r="AM38" s="283"/>
      <c r="AN38" s="600"/>
      <c r="AO38" s="601"/>
      <c r="AP38" s="601"/>
      <c r="AQ38" s="602"/>
      <c r="AR38" s="44"/>
      <c r="AS38" s="44"/>
      <c r="BB38" s="22"/>
      <c r="BD38" s="22"/>
      <c r="BF38" s="22"/>
      <c r="BJ38" s="22"/>
      <c r="BL38" s="22"/>
      <c r="BN38" s="22"/>
      <c r="BO38" s="22"/>
    </row>
    <row r="39" spans="1:67" ht="10.5" customHeight="1">
      <c r="A39" s="347">
        <v>29</v>
      </c>
      <c r="B39" s="348" t="str">
        <f t="shared" si="0"/>
        <v>Fri</v>
      </c>
      <c r="C39" s="278"/>
      <c r="D39" s="284"/>
      <c r="E39" s="349"/>
      <c r="F39" s="350"/>
      <c r="G39" s="282"/>
      <c r="H39" s="343"/>
      <c r="I39" s="278"/>
      <c r="J39" s="262" t="str">
        <f ca="1" t="shared" si="3"/>
        <v/>
      </c>
      <c r="K39" s="278"/>
      <c r="L39" s="262" t="str">
        <f ca="1" t="shared" si="3"/>
        <v/>
      </c>
      <c r="M39" s="278"/>
      <c r="N39" s="262" t="str">
        <f aca="true" t="shared" si="167" ref="N39">IF(CELL("type",M39)="L","",IF(M39*($G39+$X39)=0,"",IF($G39&gt;0,+$G39*M39*8.34,$X39*M39*8.34)))</f>
        <v/>
      </c>
      <c r="O39" s="278"/>
      <c r="P39" s="255" t="str">
        <f aca="true" t="shared" si="168" ref="P39">IF(CELL("type",O39)="L","",IF(O39*($G39+$X39)=0,"",IF($G39&gt;0,+$G39*O39*8.34,$X39*O39*8.34)))</f>
        <v/>
      </c>
      <c r="Q39" s="282"/>
      <c r="R39" s="278"/>
      <c r="S39" s="342" t="str">
        <f t="shared" si="1"/>
        <v/>
      </c>
      <c r="T39" s="343"/>
      <c r="U39" s="344"/>
      <c r="V39" s="283"/>
      <c r="W39" s="351">
        <f t="shared" si="2"/>
        <v>29</v>
      </c>
      <c r="X39" s="285"/>
      <c r="Y39" s="278"/>
      <c r="Z39" s="278"/>
      <c r="AA39" s="270" t="str">
        <f aca="true" t="shared" si="169" ref="AA39">IF(CELL("type",Z39)="L","",IF(Z39*($G39+$X39)=0,"",IF($G39&gt;0,+$G39*Z39*8.34,$X39*Z39*8.34)))</f>
        <v/>
      </c>
      <c r="AB39" s="278"/>
      <c r="AC39" s="289" t="str">
        <f aca="true" t="shared" si="170" ref="AC39">IF(CELL("type",AB39)="L","",IF(AB39*($G39+$X39)=0,"",IF($G39&gt;0,+$G39*AB39*8.34,$X39*AB39*8.34)))</f>
        <v/>
      </c>
      <c r="AD39" s="285"/>
      <c r="AE39" s="278"/>
      <c r="AF39" s="278"/>
      <c r="AG39" s="278" t="str">
        <f ca="1" t="shared" si="8"/>
        <v/>
      </c>
      <c r="AH39" s="278"/>
      <c r="AI39" s="278"/>
      <c r="AJ39" s="262" t="str">
        <f aca="true" t="shared" si="171" ref="AJ39">IF(CELL("type",AI39)="L","",IF(AI39*($G39+$X39)=0,"",IF($G39&gt;0,+$G39*AI39*8.34,$X39*AI39*8.34)))</f>
        <v/>
      </c>
      <c r="AK39" s="278"/>
      <c r="AL39" s="262" t="str">
        <f aca="true" t="shared" si="172" ref="AL39">IF(CELL("type",AK39)="L","",IF(AK39*($G39+$X39)=0,"",IF($G39&gt;0,+$G39*AK39*8.34,$X39*AK39*8.34)))</f>
        <v/>
      </c>
      <c r="AM39" s="283"/>
      <c r="AN39" s="600"/>
      <c r="AO39" s="601"/>
      <c r="AP39" s="601"/>
      <c r="AQ39" s="602"/>
      <c r="AR39" s="3"/>
      <c r="AS39" s="3"/>
      <c r="BB39" s="22"/>
      <c r="BD39" s="22"/>
      <c r="BF39" s="22"/>
      <c r="BJ39" s="22"/>
      <c r="BL39" s="22"/>
      <c r="BN39" s="22"/>
      <c r="BO39" s="22"/>
    </row>
    <row r="40" spans="1:67" ht="10.5" customHeight="1">
      <c r="A40" s="347">
        <v>30</v>
      </c>
      <c r="B40" s="348" t="str">
        <f t="shared" si="0"/>
        <v>Sat</v>
      </c>
      <c r="C40" s="278"/>
      <c r="D40" s="284"/>
      <c r="E40" s="349"/>
      <c r="F40" s="350"/>
      <c r="G40" s="282"/>
      <c r="H40" s="343"/>
      <c r="I40" s="278"/>
      <c r="J40" s="262" t="str">
        <f ca="1" t="shared" si="3"/>
        <v/>
      </c>
      <c r="K40" s="278"/>
      <c r="L40" s="262" t="str">
        <f ca="1" t="shared" si="3"/>
        <v/>
      </c>
      <c r="M40" s="278"/>
      <c r="N40" s="262" t="str">
        <f aca="true" t="shared" si="173" ref="N40">IF(CELL("type",M40)="L","",IF(M40*($G40+$X40)=0,"",IF($G40&gt;0,+$G40*M40*8.34,$X40*M40*8.34)))</f>
        <v/>
      </c>
      <c r="O40" s="278"/>
      <c r="P40" s="255" t="str">
        <f aca="true" t="shared" si="174" ref="P40">IF(CELL("type",O40)="L","",IF(O40*($G40+$X40)=0,"",IF($G40&gt;0,+$G40*O40*8.34,$X40*O40*8.34)))</f>
        <v/>
      </c>
      <c r="Q40" s="282"/>
      <c r="R40" s="278"/>
      <c r="S40" s="342" t="str">
        <f t="shared" si="1"/>
        <v/>
      </c>
      <c r="T40" s="343"/>
      <c r="U40" s="344"/>
      <c r="V40" s="283"/>
      <c r="W40" s="352">
        <f t="shared" si="2"/>
        <v>30</v>
      </c>
      <c r="X40" s="285"/>
      <c r="Y40" s="278"/>
      <c r="Z40" s="278"/>
      <c r="AA40" s="270" t="str">
        <f aca="true" t="shared" si="175" ref="AA40">IF(CELL("type",Z40)="L","",IF(Z40*($G40+$X40)=0,"",IF($G40&gt;0,+$G40*Z40*8.34,$X40*Z40*8.34)))</f>
        <v/>
      </c>
      <c r="AB40" s="278"/>
      <c r="AC40" s="289" t="str">
        <f aca="true" t="shared" si="176" ref="AC40">IF(CELL("type",AB40)="L","",IF(AB40*($G40+$X40)=0,"",IF($G40&gt;0,+$G40*AB40*8.34,$X40*AB40*8.34)))</f>
        <v/>
      </c>
      <c r="AD40" s="285"/>
      <c r="AE40" s="278"/>
      <c r="AF40" s="278"/>
      <c r="AG40" s="278" t="str">
        <f ca="1" t="shared" si="8"/>
        <v/>
      </c>
      <c r="AH40" s="278"/>
      <c r="AI40" s="278"/>
      <c r="AJ40" s="262" t="str">
        <f aca="true" t="shared" si="177" ref="AJ40">IF(CELL("type",AI40)="L","",IF(AI40*($G40+$X40)=0,"",IF($G40&gt;0,+$G40*AI40*8.34,$X40*AI40*8.34)))</f>
        <v/>
      </c>
      <c r="AK40" s="278"/>
      <c r="AL40" s="262" t="str">
        <f aca="true" t="shared" si="178" ref="AL40">IF(CELL("type",AK40)="L","",IF(AK40*($G40+$X40)=0,"",IF($G40&gt;0,+$G40*AK40*8.34,$X40*AK40*8.34)))</f>
        <v/>
      </c>
      <c r="AM40" s="283"/>
      <c r="AN40" s="600"/>
      <c r="AO40" s="601"/>
      <c r="AP40" s="601"/>
      <c r="AQ40" s="602"/>
      <c r="AR40" s="3"/>
      <c r="AS40" s="3"/>
      <c r="BB40" s="22"/>
      <c r="BD40" s="22"/>
      <c r="BF40" s="22"/>
      <c r="BJ40" s="22"/>
      <c r="BL40" s="22"/>
      <c r="BN40" s="22"/>
      <c r="BO40" s="22"/>
    </row>
    <row r="41" spans="1:67" ht="10.5" customHeight="1" thickBot="1">
      <c r="A41" s="347">
        <v>31</v>
      </c>
      <c r="B41" s="348" t="str">
        <f t="shared" si="0"/>
        <v>Sun</v>
      </c>
      <c r="C41" s="287"/>
      <c r="D41" s="288"/>
      <c r="E41" s="358"/>
      <c r="F41" s="359"/>
      <c r="G41" s="282"/>
      <c r="H41" s="343"/>
      <c r="I41" s="278"/>
      <c r="J41" s="297" t="str">
        <f ca="1" t="shared" si="3"/>
        <v/>
      </c>
      <c r="K41" s="278"/>
      <c r="L41" s="297" t="str">
        <f ca="1" t="shared" si="3"/>
        <v/>
      </c>
      <c r="M41" s="278"/>
      <c r="N41" s="297" t="str">
        <f aca="true" t="shared" si="179" ref="N41">IF(CELL("type",M41)="L","",IF(M41*($G41+$X41)=0,"",IF($G41&gt;0,+$G41*M41*8.34,$X41*M41*8.34)))</f>
        <v/>
      </c>
      <c r="O41" s="278"/>
      <c r="P41" s="289" t="str">
        <f aca="true" t="shared" si="180" ref="P41">IF(CELL("type",O41)="L","",IF(O41*($G41+$X41)=0,"",IF($G41&gt;0,+$G41*O41*8.34,$X41*O41*8.34)))</f>
        <v/>
      </c>
      <c r="Q41" s="282"/>
      <c r="R41" s="278"/>
      <c r="S41" s="342" t="str">
        <f t="shared" si="1"/>
        <v/>
      </c>
      <c r="T41" s="343"/>
      <c r="U41" s="344"/>
      <c r="V41" s="283"/>
      <c r="W41" s="351">
        <f t="shared" si="2"/>
        <v>31</v>
      </c>
      <c r="X41" s="470"/>
      <c r="Y41" s="278"/>
      <c r="Z41" s="278"/>
      <c r="AA41" s="270" t="str">
        <f aca="true" t="shared" si="181" ref="AA41">IF(CELL("type",Z41)="L","",IF(Z41*($G41+$X41)=0,"",IF($G41&gt;0,+$G41*Z41*8.34,$X41*Z41*8.34)))</f>
        <v/>
      </c>
      <c r="AB41" s="278"/>
      <c r="AC41" s="289" t="str">
        <f aca="true" t="shared" si="182" ref="AC41">IF(CELL("type",AB41)="L","",IF(AB41*($G41+$X41)=0,"",IF($G41&gt;0,+$G41*AB41*8.34,$X41*AB41*8.34)))</f>
        <v/>
      </c>
      <c r="AD41" s="291"/>
      <c r="AE41" s="278"/>
      <c r="AF41" s="285"/>
      <c r="AG41" s="278" t="str">
        <f ca="1" t="shared" si="8"/>
        <v/>
      </c>
      <c r="AH41" s="278"/>
      <c r="AI41" s="278"/>
      <c r="AJ41" s="262" t="str">
        <f aca="true" t="shared" si="183" ref="AJ41">IF(CELL("type",AI41)="L","",IF(AI41*($G41+$X41)=0,"",IF($G41&gt;0,+$G41*AI41*8.34,$X41*AI41*8.34)))</f>
        <v/>
      </c>
      <c r="AK41" s="278"/>
      <c r="AL41" s="262" t="str">
        <f aca="true" t="shared" si="184" ref="AL41">IF(CELL("type",AK41)="L","",IF(AK41*($G41+$X41)=0,"",IF($G41&gt;0,+$G41*AK41*8.34,$X41*AK41*8.34)))</f>
        <v/>
      </c>
      <c r="AM41" s="283"/>
      <c r="AN41" s="600"/>
      <c r="AO41" s="601"/>
      <c r="AP41" s="601"/>
      <c r="AQ41" s="602"/>
      <c r="AR41" s="3"/>
      <c r="AS41" s="3"/>
      <c r="BB41" s="22"/>
      <c r="BD41" s="22"/>
      <c r="BF41" s="22"/>
      <c r="BJ41" s="22"/>
      <c r="BL41" s="22"/>
      <c r="BN41" s="22"/>
      <c r="BO41" s="22"/>
    </row>
    <row r="42" spans="1:67" ht="10.5" customHeight="1" thickBot="1" thickTop="1">
      <c r="A42" s="360" t="s">
        <v>15</v>
      </c>
      <c r="B42" s="361"/>
      <c r="C42" s="412"/>
      <c r="D42" s="412"/>
      <c r="E42" s="401"/>
      <c r="F42" s="402"/>
      <c r="G42" s="292" t="str">
        <f>IF(SUM(G11:G41)&gt;0,AVERAGE(G11:G41)," ")</f>
        <v xml:space="preserve"> </v>
      </c>
      <c r="H42" s="365"/>
      <c r="I42" s="366" t="str">
        <f aca="true" t="shared" si="185" ref="I42:P42">IF(SUM(I11:I41)&gt;0,AVERAGE(I11:I41)," ")</f>
        <v xml:space="preserve"> </v>
      </c>
      <c r="J42" s="262" t="str">
        <f ca="1" t="shared" si="185"/>
        <v xml:space="preserve"> </v>
      </c>
      <c r="K42" s="366" t="str">
        <f t="shared" si="185"/>
        <v xml:space="preserve"> </v>
      </c>
      <c r="L42" s="262" t="str">
        <f ca="1" t="shared" si="185"/>
        <v xml:space="preserve"> </v>
      </c>
      <c r="M42" s="262" t="str">
        <f t="shared" si="185"/>
        <v xml:space="preserve"> </v>
      </c>
      <c r="N42" s="262" t="str">
        <f ca="1" t="shared" si="185"/>
        <v xml:space="preserve"> </v>
      </c>
      <c r="O42" s="262" t="str">
        <f t="shared" si="185"/>
        <v xml:space="preserve"> </v>
      </c>
      <c r="P42" s="255" t="str">
        <f ca="1" t="shared" si="185"/>
        <v xml:space="preserve"> </v>
      </c>
      <c r="Q42" s="367" t="str">
        <f>IF(SUM(Q11:Q41)&gt;0,AVERAGE(Q11:Q41)," ")</f>
        <v xml:space="preserve"> </v>
      </c>
      <c r="R42" s="366" t="str">
        <f aca="true" t="shared" si="186" ref="R42:AC42">IF(SUM(R11:R41)&gt;0,AVERAGE(R11:R41)," ")</f>
        <v xml:space="preserve"> </v>
      </c>
      <c r="S42" s="366" t="str">
        <f t="shared" si="186"/>
        <v xml:space="preserve"> </v>
      </c>
      <c r="T42" s="368" t="str">
        <f t="shared" si="186"/>
        <v xml:space="preserve"> </v>
      </c>
      <c r="U42" s="366" t="str">
        <f t="shared" si="186"/>
        <v xml:space="preserve"> </v>
      </c>
      <c r="V42" s="255" t="str">
        <f t="shared" si="186"/>
        <v xml:space="preserve"> </v>
      </c>
      <c r="W42" s="360" t="s">
        <v>30</v>
      </c>
      <c r="X42" s="449" t="str">
        <f t="shared" si="186"/>
        <v xml:space="preserve"> </v>
      </c>
      <c r="Y42" s="471" t="str">
        <f t="shared" si="186"/>
        <v xml:space="preserve"> </v>
      </c>
      <c r="Z42" s="453" t="str">
        <f t="shared" si="186"/>
        <v xml:space="preserve"> </v>
      </c>
      <c r="AA42" s="450" t="str">
        <f ca="1" t="shared" si="186"/>
        <v xml:space="preserve"> </v>
      </c>
      <c r="AB42" s="449" t="str">
        <f t="shared" si="186"/>
        <v xml:space="preserve"> </v>
      </c>
      <c r="AC42" s="464" t="str">
        <f ca="1" t="shared" si="186"/>
        <v xml:space="preserve"> </v>
      </c>
      <c r="AD42" s="469" t="str">
        <f>IF(SUM(AD11:AD41)&gt;0,AVERAGE(AD11:AD41)," ")</f>
        <v xml:space="preserve"> </v>
      </c>
      <c r="AE42" s="438" t="str">
        <f>IF(SUM(AE11:AE41)&gt;0,AVERAGE(AE11:AE41)," ")</f>
        <v xml:space="preserve"> </v>
      </c>
      <c r="AF42" s="439" t="str">
        <f>IF(SUM(AF11:AF41)&gt;0,AVERAGE(AF11:AF41)," ")</f>
        <v xml:space="preserve"> </v>
      </c>
      <c r="AG42" s="296"/>
      <c r="AH42" s="442" t="str">
        <f ca="1">IF(SUM(AG11:AG41)&gt;0,GEOMEAN(AG11:AG41),"")</f>
        <v/>
      </c>
      <c r="AI42" s="450" t="str">
        <f>IF(SUM(AI11:AI41)&gt;0,AVERAGE(AI11:AI41)," ")</f>
        <v xml:space="preserve"> </v>
      </c>
      <c r="AJ42" s="451" t="str">
        <f ca="1">IF(SUM(AJ11:AJ41)&gt;0,AVERAGE(AJ11:AJ41)," ")</f>
        <v xml:space="preserve"> </v>
      </c>
      <c r="AK42" s="297" t="str">
        <f>IF(SUM(AK11:AK41)&gt;0,AVERAGE(AK11:AK41)," ")</f>
        <v xml:space="preserve"> </v>
      </c>
      <c r="AL42" s="297" t="str">
        <f ca="1">IF(SUM(AL11:AL41)&gt;0,AVERAGE(AL11:AL41)," ")</f>
        <v xml:space="preserve"> </v>
      </c>
      <c r="AM42" s="289" t="str">
        <f>IF(SUM(AM11:AM41)&gt;0,AVERAGE(AM11:AM41)," ")</f>
        <v xml:space="preserve"> </v>
      </c>
      <c r="AN42" s="600"/>
      <c r="AO42" s="601"/>
      <c r="AP42" s="601"/>
      <c r="AQ42" s="602"/>
      <c r="AR42" s="41"/>
      <c r="AS42" s="41"/>
      <c r="AT42" s="41"/>
      <c r="AU42" s="41"/>
      <c r="AV42" s="41"/>
      <c r="BB42" s="22"/>
      <c r="BD42" s="22"/>
      <c r="BF42" s="22"/>
      <c r="BH42" s="22"/>
      <c r="BJ42" s="22"/>
      <c r="BL42" s="22"/>
      <c r="BN42" s="22"/>
      <c r="BO42" s="22"/>
    </row>
    <row r="43" spans="1:67" ht="10.5" customHeight="1" thickBot="1" thickTop="1">
      <c r="A43" s="369" t="s">
        <v>16</v>
      </c>
      <c r="B43" s="370"/>
      <c r="C43" s="413"/>
      <c r="D43" s="413" t="str">
        <f>IF(SUM(D11:D41)&gt;0,MAX(D11:D41)," ")</f>
        <v xml:space="preserve"> </v>
      </c>
      <c r="E43" s="404"/>
      <c r="F43" s="405"/>
      <c r="G43" s="298" t="str">
        <f aca="true" t="shared" si="187" ref="G43:AI43">IF(SUM(G11:G41)&gt;0,MAX(G11:G41)," ")</f>
        <v xml:space="preserve"> </v>
      </c>
      <c r="H43" s="400" t="str">
        <f t="shared" si="187"/>
        <v xml:space="preserve"> </v>
      </c>
      <c r="I43" s="297" t="str">
        <f t="shared" si="187"/>
        <v xml:space="preserve"> </v>
      </c>
      <c r="J43" s="299" t="str">
        <f ca="1" t="shared" si="187"/>
        <v xml:space="preserve"> </v>
      </c>
      <c r="K43" s="297" t="str">
        <f t="shared" si="187"/>
        <v xml:space="preserve"> </v>
      </c>
      <c r="L43" s="299" t="str">
        <f ca="1" t="shared" si="187"/>
        <v xml:space="preserve"> </v>
      </c>
      <c r="M43" s="297" t="str">
        <f t="shared" si="187"/>
        <v xml:space="preserve"> </v>
      </c>
      <c r="N43" s="297" t="str">
        <f ca="1" t="shared" si="187"/>
        <v xml:space="preserve"> </v>
      </c>
      <c r="O43" s="297" t="str">
        <f t="shared" si="187"/>
        <v xml:space="preserve"> </v>
      </c>
      <c r="P43" s="289" t="str">
        <f ca="1">IF(SUM(P11:P41)&gt;0,MAX(P11:P41)," ")</f>
        <v xml:space="preserve"> </v>
      </c>
      <c r="Q43" s="403" t="str">
        <f t="shared" si="187"/>
        <v xml:space="preserve"> </v>
      </c>
      <c r="R43" s="297" t="str">
        <f t="shared" si="187"/>
        <v xml:space="preserve"> </v>
      </c>
      <c r="S43" s="342" t="str">
        <f t="shared" si="187"/>
        <v xml:space="preserve"> </v>
      </c>
      <c r="T43" s="297" t="str">
        <f t="shared" si="187"/>
        <v xml:space="preserve"> </v>
      </c>
      <c r="U43" s="342" t="str">
        <f>IF(SUM(U11:U41)&gt;0,MAX(U11:U41)," ")</f>
        <v xml:space="preserve"> </v>
      </c>
      <c r="V43" s="289" t="str">
        <f t="shared" si="187"/>
        <v xml:space="preserve"> </v>
      </c>
      <c r="W43" s="351" t="s">
        <v>31</v>
      </c>
      <c r="X43" s="458" t="str">
        <f t="shared" si="187"/>
        <v xml:space="preserve"> </v>
      </c>
      <c r="Y43" s="462" t="str">
        <f t="shared" si="187"/>
        <v xml:space="preserve"> </v>
      </c>
      <c r="Z43" s="449" t="str">
        <f t="shared" si="187"/>
        <v xml:space="preserve"> </v>
      </c>
      <c r="AA43" s="449" t="str">
        <f ca="1" t="shared" si="187"/>
        <v xml:space="preserve"> </v>
      </c>
      <c r="AB43" s="450" t="str">
        <f t="shared" si="187"/>
        <v xml:space="preserve"> </v>
      </c>
      <c r="AC43" s="449" t="str">
        <f ca="1" t="shared" si="187"/>
        <v xml:space="preserve"> </v>
      </c>
      <c r="AD43" s="468" t="str">
        <f t="shared" si="187"/>
        <v xml:space="preserve"> </v>
      </c>
      <c r="AE43" s="440" t="str">
        <f t="shared" si="187"/>
        <v xml:space="preserve"> </v>
      </c>
      <c r="AF43" s="438" t="str">
        <f>IF(SUM(AF11:AF41)&gt;0,MAX(AF11:AF41)," ")</f>
        <v xml:space="preserve"> </v>
      </c>
      <c r="AG43" s="296" t="str">
        <f ca="1">IF(AH42&lt;&gt;"",MAX(AG11:AG41),"")</f>
        <v/>
      </c>
      <c r="AH43" s="448" t="str">
        <f ca="1">IF(AG43=63200,"TNTC",AG43)</f>
        <v/>
      </c>
      <c r="AI43" s="449" t="str">
        <f t="shared" si="187"/>
        <v xml:space="preserve"> </v>
      </c>
      <c r="AJ43" s="452" t="str">
        <f ca="1">IF(SUM(AJ11:AJ41)&gt;0,MAX(AJ11:AJ41)," ")</f>
        <v xml:space="preserve"> </v>
      </c>
      <c r="AK43" s="297" t="str">
        <f>IF(SUM(AK11:AK41)&gt;0,MAX(AK11:AK41)," ")</f>
        <v xml:space="preserve"> </v>
      </c>
      <c r="AL43" s="297" t="str">
        <f ca="1">IF(SUM(AL11:AL41)&gt;0,MAX(AL11:AL41)," ")</f>
        <v xml:space="preserve"> </v>
      </c>
      <c r="AM43" s="289" t="str">
        <f>IF(SUM(AM11:AM41)&gt;0,MAX(AM11:AM41)," ")</f>
        <v xml:space="preserve"> </v>
      </c>
      <c r="AN43" s="600"/>
      <c r="AO43" s="601"/>
      <c r="AP43" s="601"/>
      <c r="AQ43" s="602"/>
      <c r="BB43" s="22"/>
      <c r="BD43" s="22"/>
      <c r="BF43" s="22"/>
      <c r="BH43" s="22"/>
      <c r="BJ43" s="22"/>
      <c r="BL43" s="22"/>
      <c r="BN43" s="22"/>
      <c r="BO43" s="22"/>
    </row>
    <row r="44" spans="1:67" ht="10.5" customHeight="1" thickBot="1" thickTop="1">
      <c r="A44" s="369" t="s">
        <v>17</v>
      </c>
      <c r="B44" s="370"/>
      <c r="C44" s="413"/>
      <c r="D44" s="414"/>
      <c r="E44" s="406"/>
      <c r="F44" s="407"/>
      <c r="G44" s="300" t="str">
        <f aca="true" t="shared" si="188" ref="G44:AJ44">IF(SUM(G11:G41)&gt;0,MIN(G11:G41),"")</f>
        <v/>
      </c>
      <c r="H44" s="378" t="str">
        <f t="shared" si="188"/>
        <v/>
      </c>
      <c r="I44" s="301" t="str">
        <f t="shared" si="188"/>
        <v/>
      </c>
      <c r="J44" s="299" t="str">
        <f ca="1" t="shared" si="188"/>
        <v/>
      </c>
      <c r="K44" s="299" t="str">
        <f t="shared" si="188"/>
        <v/>
      </c>
      <c r="L44" s="299" t="str">
        <f ca="1" t="shared" si="188"/>
        <v/>
      </c>
      <c r="M44" s="299" t="str">
        <f t="shared" si="188"/>
        <v/>
      </c>
      <c r="N44" s="301" t="str">
        <f ca="1" t="shared" si="188"/>
        <v/>
      </c>
      <c r="O44" s="301" t="str">
        <f t="shared" si="188"/>
        <v/>
      </c>
      <c r="P44" s="302" t="str">
        <f ca="1">IF(SUM(P11:P41)&gt;0,MIN(P11:P41),"")</f>
        <v/>
      </c>
      <c r="Q44" s="303" t="str">
        <f t="shared" si="188"/>
        <v/>
      </c>
      <c r="R44" s="299" t="str">
        <f t="shared" si="188"/>
        <v/>
      </c>
      <c r="S44" s="379" t="str">
        <f t="shared" si="188"/>
        <v/>
      </c>
      <c r="T44" s="299" t="str">
        <f t="shared" si="188"/>
        <v/>
      </c>
      <c r="U44" s="379" t="str">
        <f>IF(SUM(U11:U41)&gt;0,MIN(U11:U41),"")</f>
        <v/>
      </c>
      <c r="V44" s="302" t="str">
        <f t="shared" si="188"/>
        <v/>
      </c>
      <c r="W44" s="380" t="s">
        <v>32</v>
      </c>
      <c r="X44" s="305" t="str">
        <f t="shared" si="188"/>
        <v/>
      </c>
      <c r="Y44" s="297" t="str">
        <f t="shared" si="188"/>
        <v/>
      </c>
      <c r="Z44" s="465" t="str">
        <f t="shared" si="188"/>
        <v/>
      </c>
      <c r="AA44" s="466" t="str">
        <f ca="1" t="shared" si="188"/>
        <v/>
      </c>
      <c r="AB44" s="466" t="str">
        <f t="shared" si="188"/>
        <v/>
      </c>
      <c r="AC44" s="467" t="str">
        <f ca="1" t="shared" si="188"/>
        <v/>
      </c>
      <c r="AD44" s="447" t="str">
        <f t="shared" si="188"/>
        <v/>
      </c>
      <c r="AE44" s="460" t="str">
        <f t="shared" si="188"/>
        <v/>
      </c>
      <c r="AF44" s="441" t="str">
        <f>IF(SUM(AF11:AF41)&gt;0,MIN(AF11:AF41),"")</f>
        <v/>
      </c>
      <c r="AG44" s="297"/>
      <c r="AH44" s="443" t="str">
        <f>IF(SUM(AH11:AH41)&gt;0,MIN(AH11:AH41),"")</f>
        <v/>
      </c>
      <c r="AI44" s="466" t="str">
        <f t="shared" si="188"/>
        <v/>
      </c>
      <c r="AJ44" s="466" t="str">
        <f ca="1" t="shared" si="188"/>
        <v/>
      </c>
      <c r="AK44" s="297" t="str">
        <f>IF(SUM(AK11:AK41)&gt;0,MIN(AK11:AK41),"")</f>
        <v/>
      </c>
      <c r="AL44" s="297" t="str">
        <f ca="1">IF(SUM(AL11:AL41)&gt;0,MIN(AL11:AL41),"")</f>
        <v/>
      </c>
      <c r="AM44" s="289" t="str">
        <f>IF(SUM(AM11:AM41)&gt;0,MIN(AM11:AM41),"")</f>
        <v/>
      </c>
      <c r="AN44" s="600"/>
      <c r="AO44" s="601"/>
      <c r="AP44" s="601"/>
      <c r="AQ44" s="602"/>
      <c r="BB44" s="22"/>
      <c r="BD44" s="22"/>
      <c r="BF44" s="22"/>
      <c r="BH44" s="22"/>
      <c r="BJ44" s="22"/>
      <c r="BL44" s="22"/>
      <c r="BM44" s="22"/>
      <c r="BO44" s="22"/>
    </row>
    <row r="45" spans="1:43" ht="10.5" customHeight="1" thickBot="1" thickTop="1">
      <c r="A45" s="305"/>
      <c r="B45" s="307"/>
      <c r="C45" s="307"/>
      <c r="D45" s="307"/>
      <c r="E45" s="408"/>
      <c r="F45" s="409"/>
      <c r="G45" s="305"/>
      <c r="H45" s="306"/>
      <c r="I45" s="307"/>
      <c r="J45" s="307"/>
      <c r="K45" s="307"/>
      <c r="L45" s="307"/>
      <c r="M45" s="307"/>
      <c r="N45" s="307"/>
      <c r="O45" s="307"/>
      <c r="P45" s="308"/>
      <c r="Q45" s="307"/>
      <c r="R45" s="307"/>
      <c r="S45" s="309"/>
      <c r="T45" s="307"/>
      <c r="U45" s="309"/>
      <c r="V45" s="308"/>
      <c r="W45" s="671" t="s">
        <v>89</v>
      </c>
      <c r="X45" s="672"/>
      <c r="Y45" s="672"/>
      <c r="Z45" s="754"/>
      <c r="AA45" s="310"/>
      <c r="AB45" s="311"/>
      <c r="AC45" s="307"/>
      <c r="AD45" s="305"/>
      <c r="AE45" s="307"/>
      <c r="AF45" s="312"/>
      <c r="AG45" s="313"/>
      <c r="AH45" s="442" t="str">
        <f ca="1">'E.coli Standalone Calculation'!S38</f>
        <v/>
      </c>
      <c r="AI45" s="314"/>
      <c r="AJ45" s="307"/>
      <c r="AK45" s="307"/>
      <c r="AL45" s="307"/>
      <c r="AM45" s="308"/>
      <c r="AN45" s="600"/>
      <c r="AO45" s="601"/>
      <c r="AP45" s="601"/>
      <c r="AQ45" s="602"/>
    </row>
    <row r="46" spans="1:43" ht="10.5" customHeight="1" thickBot="1" thickTop="1">
      <c r="A46" s="315"/>
      <c r="B46" s="317"/>
      <c r="C46" s="317"/>
      <c r="D46" s="317"/>
      <c r="E46" s="410"/>
      <c r="F46" s="411"/>
      <c r="G46" s="315"/>
      <c r="H46" s="316"/>
      <c r="I46" s="317"/>
      <c r="J46" s="317"/>
      <c r="K46" s="317"/>
      <c r="L46" s="317"/>
      <c r="M46" s="317"/>
      <c r="N46" s="317"/>
      <c r="O46" s="317"/>
      <c r="P46" s="318"/>
      <c r="Q46" s="317"/>
      <c r="R46" s="317"/>
      <c r="S46" s="319"/>
      <c r="T46" s="317"/>
      <c r="U46" s="319"/>
      <c r="V46" s="318"/>
      <c r="W46" s="671" t="s">
        <v>103</v>
      </c>
      <c r="X46" s="672"/>
      <c r="Y46" s="672"/>
      <c r="Z46" s="754"/>
      <c r="AA46" s="320"/>
      <c r="AB46" s="321"/>
      <c r="AC46" s="317"/>
      <c r="AD46" s="315"/>
      <c r="AE46" s="317"/>
      <c r="AF46" s="322"/>
      <c r="AG46" s="313"/>
      <c r="AH46" s="444" t="str">
        <f ca="1">'E.coli Standalone Calculation'!S41</f>
        <v/>
      </c>
      <c r="AI46" s="323"/>
      <c r="AJ46" s="317"/>
      <c r="AK46" s="317"/>
      <c r="AL46" s="317"/>
      <c r="AM46" s="318"/>
      <c r="AN46" s="600"/>
      <c r="AO46" s="601"/>
      <c r="AP46" s="601"/>
      <c r="AQ46" s="602"/>
    </row>
    <row r="47" spans="1:52" ht="14.4" customHeight="1" thickBot="1">
      <c r="A47" s="385" t="s">
        <v>88</v>
      </c>
      <c r="B47" s="386"/>
      <c r="C47" s="387">
        <f>COUNT(C11:C41)</f>
        <v>0</v>
      </c>
      <c r="D47" s="387">
        <f>COUNT(D11:D41)</f>
        <v>0</v>
      </c>
      <c r="E47" s="388">
        <f>COUNTA(E11:E41)</f>
        <v>0</v>
      </c>
      <c r="F47" s="389">
        <f>COUNTA(F11:F41)</f>
        <v>0</v>
      </c>
      <c r="G47" s="324">
        <f aca="true" t="shared" si="189" ref="G47:O47">COUNT(G11:G41)</f>
        <v>0</v>
      </c>
      <c r="H47" s="325">
        <f t="shared" si="189"/>
        <v>0</v>
      </c>
      <c r="I47" s="326">
        <f t="shared" si="189"/>
        <v>0</v>
      </c>
      <c r="J47" s="326">
        <f ca="1" t="shared" si="189"/>
        <v>0</v>
      </c>
      <c r="K47" s="327">
        <f t="shared" si="189"/>
        <v>0</v>
      </c>
      <c r="L47" s="325">
        <f ca="1" t="shared" si="189"/>
        <v>0</v>
      </c>
      <c r="M47" s="326">
        <f t="shared" si="189"/>
        <v>0</v>
      </c>
      <c r="N47" s="326">
        <f ca="1" t="shared" si="189"/>
        <v>0</v>
      </c>
      <c r="O47" s="328">
        <f t="shared" si="189"/>
        <v>0</v>
      </c>
      <c r="P47" s="329">
        <f ca="1">COUNT(P11:P41)</f>
        <v>0</v>
      </c>
      <c r="Q47" s="328">
        <f aca="true" t="shared" si="190" ref="Q47:V47">COUNT(Q11:Q41)</f>
        <v>0</v>
      </c>
      <c r="R47" s="330">
        <f t="shared" si="190"/>
        <v>0</v>
      </c>
      <c r="S47" s="331">
        <f t="shared" si="190"/>
        <v>0</v>
      </c>
      <c r="T47" s="330">
        <f t="shared" si="190"/>
        <v>0</v>
      </c>
      <c r="U47" s="330">
        <f t="shared" si="190"/>
        <v>0</v>
      </c>
      <c r="V47" s="329">
        <f t="shared" si="190"/>
        <v>0</v>
      </c>
      <c r="W47" s="396" t="s">
        <v>27</v>
      </c>
      <c r="X47" s="332">
        <f>COUNT(X11:X41)</f>
        <v>0</v>
      </c>
      <c r="Y47" s="333">
        <f>COUNT(Y11:Y41)</f>
        <v>0</v>
      </c>
      <c r="Z47" s="333">
        <f>COUNT(Z11:Z41)</f>
        <v>0</v>
      </c>
      <c r="AA47" s="333">
        <f aca="true" t="shared" si="191" ref="AA47:AB47">COUNT(AA11:AA41)</f>
        <v>0</v>
      </c>
      <c r="AB47" s="333">
        <f t="shared" si="191"/>
        <v>0</v>
      </c>
      <c r="AC47" s="333">
        <f ca="1">COUNT(AC11:AC41)</f>
        <v>0</v>
      </c>
      <c r="AD47" s="300">
        <f>COUNT(AD11:AD41)</f>
        <v>0</v>
      </c>
      <c r="AE47" s="325">
        <f>COUNT(AE11:AE41)</f>
        <v>0</v>
      </c>
      <c r="AF47" s="326">
        <f>COUNT(AF11:AF41)</f>
        <v>0</v>
      </c>
      <c r="AG47" s="326">
        <f aca="true" t="shared" si="192" ref="AG47:AM47">COUNT(AG11:AG41)</f>
        <v>0</v>
      </c>
      <c r="AH47" s="326">
        <f ca="1">COUNT(AG11:AG41)</f>
        <v>0</v>
      </c>
      <c r="AI47" s="299">
        <f t="shared" si="192"/>
        <v>0</v>
      </c>
      <c r="AJ47" s="299">
        <f ca="1" t="shared" si="192"/>
        <v>0</v>
      </c>
      <c r="AK47" s="326">
        <f t="shared" si="192"/>
        <v>0</v>
      </c>
      <c r="AL47" s="326">
        <f ca="1" t="shared" si="192"/>
        <v>0</v>
      </c>
      <c r="AM47" s="334">
        <f t="shared" si="192"/>
        <v>0</v>
      </c>
      <c r="AN47" s="603"/>
      <c r="AO47" s="604"/>
      <c r="AP47" s="604"/>
      <c r="AQ47" s="605"/>
      <c r="AZ47" s="6"/>
    </row>
    <row r="48" spans="1:112" ht="15" customHeight="1">
      <c r="A48" s="730" t="s">
        <v>154</v>
      </c>
      <c r="B48" s="731"/>
      <c r="C48" s="731"/>
      <c r="D48" s="731"/>
      <c r="E48" s="732"/>
      <c r="F48" s="733" t="s">
        <v>53</v>
      </c>
      <c r="G48" s="734"/>
      <c r="H48" s="734"/>
      <c r="I48" s="734"/>
      <c r="J48" s="734"/>
      <c r="K48" s="735"/>
      <c r="L48" s="28" t="s">
        <v>56</v>
      </c>
      <c r="M48" s="24"/>
      <c r="N48" s="24"/>
      <c r="O48" s="24"/>
      <c r="P48" s="24"/>
      <c r="Q48" s="49"/>
      <c r="R48" s="48" t="s">
        <v>54</v>
      </c>
      <c r="S48" s="24"/>
      <c r="T48" s="24"/>
      <c r="U48" s="24"/>
      <c r="V48" s="231"/>
      <c r="W48" s="26"/>
      <c r="X48" s="512" t="s">
        <v>19</v>
      </c>
      <c r="Y48" s="513"/>
      <c r="Z48" s="513"/>
      <c r="AA48" s="513"/>
      <c r="AB48" s="513"/>
      <c r="AC48" s="513"/>
      <c r="AD48" s="513"/>
      <c r="AE48" s="513"/>
      <c r="AF48" s="513"/>
      <c r="AG48" s="513"/>
      <c r="AH48" s="513"/>
      <c r="AI48" s="513"/>
      <c r="AJ48" s="514"/>
      <c r="AK48" s="32"/>
      <c r="AL48" s="32"/>
      <c r="AM48" s="32"/>
      <c r="CZ48" s="6"/>
      <c r="DH48" s="1"/>
    </row>
    <row r="49" spans="1:39" ht="10.5" customHeight="1">
      <c r="A49" s="652"/>
      <c r="B49" s="653"/>
      <c r="C49" s="653"/>
      <c r="D49" s="653"/>
      <c r="E49" s="654"/>
      <c r="F49" s="736"/>
      <c r="G49" s="737"/>
      <c r="H49" s="737"/>
      <c r="I49" s="737"/>
      <c r="J49" s="737"/>
      <c r="K49" s="738"/>
      <c r="L49" s="578"/>
      <c r="M49" s="579"/>
      <c r="N49" s="579"/>
      <c r="O49" s="579"/>
      <c r="P49" s="579"/>
      <c r="Q49" s="580"/>
      <c r="R49" s="584"/>
      <c r="S49" s="585"/>
      <c r="T49" s="585"/>
      <c r="U49" s="585"/>
      <c r="V49" s="586"/>
      <c r="W49" s="230"/>
      <c r="X49" s="688"/>
      <c r="Y49" s="689"/>
      <c r="Z49" s="689"/>
      <c r="AA49" s="690"/>
      <c r="AB49" s="563" t="s">
        <v>21</v>
      </c>
      <c r="AC49" s="564"/>
      <c r="AD49" s="515" t="s">
        <v>22</v>
      </c>
      <c r="AE49" s="516"/>
      <c r="AF49" s="691" t="s">
        <v>23</v>
      </c>
      <c r="AG49" s="692"/>
      <c r="AH49" s="693"/>
      <c r="AI49" s="515" t="s">
        <v>24</v>
      </c>
      <c r="AJ49" s="606"/>
      <c r="AK49" s="32"/>
      <c r="AL49" s="32"/>
      <c r="AM49" s="32"/>
    </row>
    <row r="50" spans="1:39" ht="14.25" customHeight="1" thickBot="1">
      <c r="A50" s="652"/>
      <c r="B50" s="653"/>
      <c r="C50" s="653"/>
      <c r="D50" s="653"/>
      <c r="E50" s="654"/>
      <c r="F50" s="736"/>
      <c r="G50" s="737"/>
      <c r="H50" s="737"/>
      <c r="I50" s="737"/>
      <c r="J50" s="737"/>
      <c r="K50" s="738"/>
      <c r="L50" s="578"/>
      <c r="M50" s="579"/>
      <c r="N50" s="579"/>
      <c r="O50" s="579"/>
      <c r="P50" s="579"/>
      <c r="Q50" s="580"/>
      <c r="R50" s="584"/>
      <c r="S50" s="585"/>
      <c r="T50" s="585"/>
      <c r="U50" s="585"/>
      <c r="V50" s="586"/>
      <c r="W50" s="230"/>
      <c r="X50" s="668" t="s">
        <v>20</v>
      </c>
      <c r="Y50" s="669"/>
      <c r="Z50" s="669"/>
      <c r="AA50" s="670"/>
      <c r="AB50" s="561" t="str">
        <f>IF(I42=" "," NA",(+I42-Z42)/I42*100)</f>
        <v xml:space="preserve"> NA</v>
      </c>
      <c r="AC50" s="562" t="e">
        <f>IF(#REF!=" "," NA",(+#REF!-I85)/#REF!*100)</f>
        <v>#REF!</v>
      </c>
      <c r="AD50" s="561" t="str">
        <f>IF(K42=" "," NA",(+K42-AB42)/K42*100)</f>
        <v xml:space="preserve"> NA</v>
      </c>
      <c r="AE50" s="562" t="e">
        <f>IF(#REF!=" "," NA",(+#REF!-L85)/#REF!*100)</f>
        <v>#REF!</v>
      </c>
      <c r="AF50" s="677" t="str">
        <f>IF(M42=" "," NA",(+M42-AI42)/M42*100)</f>
        <v xml:space="preserve"> NA</v>
      </c>
      <c r="AG50" s="746" t="e">
        <f>IF(#REF!=" "," NA",(+#REF!-V85)/#REF!*100)</f>
        <v>#REF!</v>
      </c>
      <c r="AH50" s="747" t="e">
        <f>IF(#REF!=" "," NA",(+#REF!-W85)/#REF!*100)</f>
        <v>#REF!</v>
      </c>
      <c r="AI50" s="677" t="str">
        <f>IF(O42=" "," NA",(+O42-AK42)/O42*100)</f>
        <v xml:space="preserve"> NA</v>
      </c>
      <c r="AJ50" s="678" t="e">
        <f>IF(C85=" "," NA",(+C85-Z85)/C85*100)</f>
        <v>#DIV/0!</v>
      </c>
      <c r="AK50" s="32"/>
      <c r="AL50" s="32"/>
      <c r="AM50" s="32"/>
    </row>
    <row r="51" spans="1:39" ht="14.25" customHeight="1" thickBot="1">
      <c r="A51" s="652"/>
      <c r="B51" s="653"/>
      <c r="C51" s="653"/>
      <c r="D51" s="653"/>
      <c r="E51" s="654"/>
      <c r="F51" s="736"/>
      <c r="G51" s="737"/>
      <c r="H51" s="737"/>
      <c r="I51" s="737"/>
      <c r="J51" s="737"/>
      <c r="K51" s="738"/>
      <c r="L51" s="581"/>
      <c r="M51" s="582"/>
      <c r="N51" s="582"/>
      <c r="O51" s="582"/>
      <c r="P51" s="582"/>
      <c r="Q51" s="583"/>
      <c r="R51" s="587"/>
      <c r="S51" s="588"/>
      <c r="T51" s="588"/>
      <c r="U51" s="588"/>
      <c r="V51" s="589"/>
      <c r="W51" s="23"/>
      <c r="X51" s="32"/>
      <c r="Y51" s="32"/>
      <c r="Z51" s="32"/>
      <c r="AA51" s="32"/>
      <c r="AB51" s="32"/>
      <c r="AC51" s="32"/>
      <c r="AD51" s="32"/>
      <c r="AE51" s="32"/>
      <c r="AF51" s="32"/>
      <c r="AG51" s="32"/>
      <c r="AH51" s="32"/>
      <c r="AI51" s="32"/>
      <c r="AJ51" s="32"/>
      <c r="AK51" s="32"/>
      <c r="AL51" s="32"/>
      <c r="AM51" s="32"/>
    </row>
    <row r="52" spans="1:39" ht="14.25" customHeight="1">
      <c r="A52" s="652"/>
      <c r="B52" s="653"/>
      <c r="C52" s="653"/>
      <c r="D52" s="653"/>
      <c r="E52" s="654"/>
      <c r="F52" s="736"/>
      <c r="G52" s="737"/>
      <c r="H52" s="737"/>
      <c r="I52" s="737"/>
      <c r="J52" s="737"/>
      <c r="K52" s="738"/>
      <c r="L52" s="28" t="s">
        <v>55</v>
      </c>
      <c r="M52" s="29"/>
      <c r="N52" s="24"/>
      <c r="O52" s="24"/>
      <c r="P52" s="24"/>
      <c r="Q52" s="43"/>
      <c r="R52" s="48" t="s">
        <v>54</v>
      </c>
      <c r="S52" s="24"/>
      <c r="T52" s="24"/>
      <c r="U52" s="24"/>
      <c r="V52" s="231"/>
      <c r="W52" s="23"/>
      <c r="X52" s="721" t="s">
        <v>170</v>
      </c>
      <c r="Y52" s="722"/>
      <c r="Z52" s="722"/>
      <c r="AA52" s="722"/>
      <c r="AB52" s="722"/>
      <c r="AC52" s="722"/>
      <c r="AD52" s="722"/>
      <c r="AE52" s="722"/>
      <c r="AF52" s="722"/>
      <c r="AG52" s="722"/>
      <c r="AH52" s="722"/>
      <c r="AI52" s="722"/>
      <c r="AJ52" s="723"/>
      <c r="AK52" s="32"/>
      <c r="AL52" s="32"/>
      <c r="AM52" s="32"/>
    </row>
    <row r="53" spans="1:39" ht="14.25" customHeight="1">
      <c r="A53" s="652"/>
      <c r="B53" s="653"/>
      <c r="C53" s="653"/>
      <c r="D53" s="653"/>
      <c r="E53" s="654"/>
      <c r="F53" s="736"/>
      <c r="G53" s="737"/>
      <c r="H53" s="737"/>
      <c r="I53" s="737"/>
      <c r="J53" s="737"/>
      <c r="K53" s="738"/>
      <c r="L53" s="30" t="s">
        <v>57</v>
      </c>
      <c r="M53" s="25"/>
      <c r="N53" s="25"/>
      <c r="O53" s="25"/>
      <c r="P53" s="25"/>
      <c r="Q53" s="27"/>
      <c r="R53" s="584"/>
      <c r="S53" s="585"/>
      <c r="T53" s="585"/>
      <c r="U53" s="585"/>
      <c r="V53" s="586"/>
      <c r="W53" s="229"/>
      <c r="X53" s="724"/>
      <c r="Y53" s="725"/>
      <c r="Z53" s="725"/>
      <c r="AA53" s="725"/>
      <c r="AB53" s="725"/>
      <c r="AC53" s="725"/>
      <c r="AD53" s="725"/>
      <c r="AE53" s="725"/>
      <c r="AF53" s="725"/>
      <c r="AG53" s="725"/>
      <c r="AH53" s="725"/>
      <c r="AI53" s="725"/>
      <c r="AJ53" s="726"/>
      <c r="AK53" s="32"/>
      <c r="AL53" s="32"/>
      <c r="AM53" s="32"/>
    </row>
    <row r="54" spans="1:39" ht="14.25" customHeight="1">
      <c r="A54" s="652"/>
      <c r="B54" s="653"/>
      <c r="C54" s="653"/>
      <c r="D54" s="653"/>
      <c r="E54" s="654"/>
      <c r="F54" s="736"/>
      <c r="G54" s="737"/>
      <c r="H54" s="737"/>
      <c r="I54" s="737"/>
      <c r="J54" s="737"/>
      <c r="K54" s="738"/>
      <c r="L54" s="578"/>
      <c r="M54" s="579"/>
      <c r="N54" s="579"/>
      <c r="O54" s="579"/>
      <c r="P54" s="579"/>
      <c r="Q54" s="580"/>
      <c r="R54" s="584"/>
      <c r="S54" s="585"/>
      <c r="T54" s="585"/>
      <c r="U54" s="585"/>
      <c r="V54" s="586"/>
      <c r="W54" s="229"/>
      <c r="X54" s="724"/>
      <c r="Y54" s="725"/>
      <c r="Z54" s="725"/>
      <c r="AA54" s="725"/>
      <c r="AB54" s="725"/>
      <c r="AC54" s="725"/>
      <c r="AD54" s="725"/>
      <c r="AE54" s="725"/>
      <c r="AF54" s="725"/>
      <c r="AG54" s="725"/>
      <c r="AH54" s="725"/>
      <c r="AI54" s="725"/>
      <c r="AJ54" s="726"/>
      <c r="AK54" s="32"/>
      <c r="AL54" s="32"/>
      <c r="AM54" s="32"/>
    </row>
    <row r="55" spans="1:68" ht="14.25" customHeight="1" thickBot="1">
      <c r="A55" s="655"/>
      <c r="B55" s="656"/>
      <c r="C55" s="656"/>
      <c r="D55" s="656"/>
      <c r="E55" s="657"/>
      <c r="F55" s="739"/>
      <c r="G55" s="740"/>
      <c r="H55" s="740"/>
      <c r="I55" s="740"/>
      <c r="J55" s="740"/>
      <c r="K55" s="741"/>
      <c r="L55" s="581"/>
      <c r="M55" s="582"/>
      <c r="N55" s="582"/>
      <c r="O55" s="582"/>
      <c r="P55" s="582"/>
      <c r="Q55" s="583"/>
      <c r="R55" s="587"/>
      <c r="S55" s="588"/>
      <c r="T55" s="588"/>
      <c r="U55" s="588"/>
      <c r="V55" s="589"/>
      <c r="W55" s="23"/>
      <c r="X55" s="727"/>
      <c r="Y55" s="728"/>
      <c r="Z55" s="728"/>
      <c r="AA55" s="728"/>
      <c r="AB55" s="728"/>
      <c r="AC55" s="728"/>
      <c r="AD55" s="728"/>
      <c r="AE55" s="728"/>
      <c r="AF55" s="728"/>
      <c r="AG55" s="728"/>
      <c r="AH55" s="728"/>
      <c r="AI55" s="728"/>
      <c r="AJ55" s="729"/>
      <c r="AK55" s="32"/>
      <c r="AL55" s="32"/>
      <c r="AM55" s="32"/>
      <c r="AN55" s="35"/>
      <c r="AO55" s="35"/>
      <c r="AP55" s="35"/>
      <c r="AQ55" s="35"/>
      <c r="AR55" s="35"/>
      <c r="AS55" s="35"/>
      <c r="AT55" s="35"/>
      <c r="AU55" s="35"/>
      <c r="AV55" s="35"/>
      <c r="AW55" s="35"/>
      <c r="AX55" s="35"/>
      <c r="AY55" s="35"/>
      <c r="AZ55" s="559"/>
      <c r="BA55" s="559"/>
      <c r="BB55" s="559"/>
      <c r="BC55" s="559"/>
      <c r="BD55" s="559"/>
      <c r="BE55" s="559"/>
      <c r="BF55" s="559"/>
      <c r="BG55" s="559"/>
      <c r="BH55" s="559"/>
      <c r="BI55" s="559"/>
      <c r="BJ55" s="559"/>
      <c r="BK55" s="559"/>
      <c r="BL55" s="559"/>
      <c r="BM55" s="559"/>
      <c r="BN55" s="559"/>
      <c r="BO55" s="559"/>
      <c r="BP55" s="559"/>
    </row>
    <row r="56" spans="1:68" ht="15" customHeight="1">
      <c r="A56" s="560" t="s">
        <v>148</v>
      </c>
      <c r="B56" s="560"/>
      <c r="C56" s="560"/>
      <c r="D56" s="560"/>
      <c r="E56" s="560"/>
      <c r="F56" s="560"/>
      <c r="G56" s="560"/>
      <c r="H56" s="560"/>
      <c r="I56" s="560"/>
      <c r="J56" s="560"/>
      <c r="K56" s="560"/>
      <c r="L56" s="560"/>
      <c r="M56" s="560"/>
      <c r="N56" s="560"/>
      <c r="O56" s="560"/>
      <c r="P56" s="560"/>
      <c r="Q56" s="568"/>
      <c r="R56" s="568"/>
      <c r="S56" s="568"/>
      <c r="T56" s="568"/>
      <c r="U56" s="568"/>
      <c r="V56" s="568"/>
      <c r="W56" s="568"/>
      <c r="X56" s="568"/>
      <c r="Y56" s="568"/>
      <c r="Z56" s="568"/>
      <c r="AA56" s="568"/>
      <c r="AB56" s="568"/>
      <c r="AC56" s="568"/>
      <c r="AD56" s="568" t="s">
        <v>149</v>
      </c>
      <c r="AE56" s="568"/>
      <c r="AF56" s="568"/>
      <c r="AG56" s="568"/>
      <c r="AH56" s="568"/>
      <c r="AI56" s="568"/>
      <c r="AJ56" s="568"/>
      <c r="AK56" s="568"/>
      <c r="AL56" s="568"/>
      <c r="AM56" s="568"/>
      <c r="AN56" s="559"/>
      <c r="AO56" s="559"/>
      <c r="AP56" s="559"/>
      <c r="AQ56" s="559"/>
      <c r="AR56" s="559"/>
      <c r="AS56" s="559"/>
      <c r="AT56" s="559"/>
      <c r="AU56" s="559"/>
      <c r="AV56" s="559"/>
      <c r="AW56" s="559"/>
      <c r="AX56" s="559"/>
      <c r="AY56" s="559"/>
      <c r="AZ56" s="559"/>
      <c r="BA56" s="559"/>
      <c r="BB56" s="559"/>
      <c r="BC56" s="559"/>
      <c r="BD56" s="559"/>
      <c r="BE56" s="559"/>
      <c r="BF56" s="559"/>
      <c r="BG56" s="559"/>
      <c r="BH56" s="559"/>
      <c r="BI56" s="559"/>
      <c r="BJ56" s="559"/>
      <c r="BK56" s="559"/>
      <c r="BL56" s="559"/>
      <c r="BM56" s="559"/>
      <c r="BN56" s="559"/>
      <c r="BO56" s="559"/>
      <c r="BP56" s="559"/>
    </row>
    <row r="59" ht="16.5" customHeight="1"/>
    <row r="66" ht="13.5" customHeight="1"/>
    <row r="67" ht="13.5" customHeight="1"/>
    <row r="68" ht="72" customHeight="1"/>
    <row r="69" ht="15" customHeight="1"/>
    <row r="70" ht="12.75">
      <c r="E70" s="23"/>
    </row>
    <row r="109" ht="13.5" customHeight="1"/>
    <row r="110" ht="12.75" customHeight="1"/>
  </sheetData>
  <sheetProtection algorithmName="SHA-512" hashValue="UdoMIcaG+LguiMlso+lwrjq+WlPwGbcUvCLfK33AF6ZWkSavUk69RVG+Hpuxy7ODwAy2qddrJmHsXsmF4mVRTQ==" saltValue="lb6mlbug/GfTcNxMbn0LOg==" spinCount="100000" sheet="1" selectLockedCells="1"/>
  <mergeCells count="101">
    <mergeCell ref="AN8:AQ8"/>
    <mergeCell ref="AJ4:AM5"/>
    <mergeCell ref="AJ6:AM7"/>
    <mergeCell ref="AI5:AI7"/>
    <mergeCell ref="AF5:AH7"/>
    <mergeCell ref="AN9:AQ47"/>
    <mergeCell ref="AL9:AL10"/>
    <mergeCell ref="AM9:AM10"/>
    <mergeCell ref="AJ9:AJ10"/>
    <mergeCell ref="AK9:AK10"/>
    <mergeCell ref="C4:H4"/>
    <mergeCell ref="W6:Y6"/>
    <mergeCell ref="Z6:AB6"/>
    <mergeCell ref="AC6:AD6"/>
    <mergeCell ref="C1:I3"/>
    <mergeCell ref="J1:O1"/>
    <mergeCell ref="J2:O2"/>
    <mergeCell ref="P2:V2"/>
    <mergeCell ref="N3:O3"/>
    <mergeCell ref="P3:V3"/>
    <mergeCell ref="P1:V1"/>
    <mergeCell ref="J3:K3"/>
    <mergeCell ref="L3:M3"/>
    <mergeCell ref="J4:K4"/>
    <mergeCell ref="A8:D8"/>
    <mergeCell ref="H9:H10"/>
    <mergeCell ref="I9:I10"/>
    <mergeCell ref="J9:J10"/>
    <mergeCell ref="K9:K10"/>
    <mergeCell ref="L9:L10"/>
    <mergeCell ref="E8:F8"/>
    <mergeCell ref="G8:P8"/>
    <mergeCell ref="J6:M6"/>
    <mergeCell ref="O6:Q6"/>
    <mergeCell ref="C9:C10"/>
    <mergeCell ref="D9:D10"/>
    <mergeCell ref="G9:G10"/>
    <mergeCell ref="R7:V7"/>
    <mergeCell ref="J7:M7"/>
    <mergeCell ref="O7:Q7"/>
    <mergeCell ref="X50:AA50"/>
    <mergeCell ref="P4:V4"/>
    <mergeCell ref="J5:L5"/>
    <mergeCell ref="M5:V5"/>
    <mergeCell ref="W5:Y5"/>
    <mergeCell ref="S9:S10"/>
    <mergeCell ref="W46:Z46"/>
    <mergeCell ref="X48:AJ48"/>
    <mergeCell ref="X49:AA49"/>
    <mergeCell ref="AB49:AC49"/>
    <mergeCell ref="AD49:AE49"/>
    <mergeCell ref="AF49:AH49"/>
    <mergeCell ref="AI49:AJ49"/>
    <mergeCell ref="AB9:AB10"/>
    <mergeCell ref="AC9:AC10"/>
    <mergeCell ref="X8:AM8"/>
    <mergeCell ref="AE9:AE10"/>
    <mergeCell ref="AF9:AF10"/>
    <mergeCell ref="L4:M4"/>
    <mergeCell ref="F48:K55"/>
    <mergeCell ref="W45:Z45"/>
    <mergeCell ref="A56:P56"/>
    <mergeCell ref="Q56:AC56"/>
    <mergeCell ref="AD56:AM56"/>
    <mergeCell ref="AN56:AY56"/>
    <mergeCell ref="AZ56:BP56"/>
    <mergeCell ref="AB50:AC50"/>
    <mergeCell ref="AD50:AE50"/>
    <mergeCell ref="AF50:AH50"/>
    <mergeCell ref="AI50:AJ50"/>
    <mergeCell ref="L49:Q51"/>
    <mergeCell ref="AZ55:BP55"/>
    <mergeCell ref="X52:AJ55"/>
    <mergeCell ref="A49:E55"/>
    <mergeCell ref="R49:V51"/>
    <mergeCell ref="L54:Q55"/>
    <mergeCell ref="R53:V55"/>
    <mergeCell ref="A48:E48"/>
    <mergeCell ref="W4:AB4"/>
    <mergeCell ref="AH9:AH10"/>
    <mergeCell ref="R6:V6"/>
    <mergeCell ref="AI9:AI10"/>
    <mergeCell ref="T9:T10"/>
    <mergeCell ref="U9:U10"/>
    <mergeCell ref="V9:V10"/>
    <mergeCell ref="X9:X10"/>
    <mergeCell ref="AD9:AD10"/>
    <mergeCell ref="Y9:Y10"/>
    <mergeCell ref="AA9:AA10"/>
    <mergeCell ref="AC5:AD5"/>
    <mergeCell ref="Z5:AB5"/>
    <mergeCell ref="Z9:Z10"/>
    <mergeCell ref="Q9:Q10"/>
    <mergeCell ref="R9:R10"/>
    <mergeCell ref="Q8:V8"/>
    <mergeCell ref="E9:E10"/>
    <mergeCell ref="F9:F10"/>
    <mergeCell ref="N9:N10"/>
    <mergeCell ref="O9:O10"/>
    <mergeCell ref="M9:M10"/>
    <mergeCell ref="P9:P10"/>
  </mergeCells>
  <printOptions horizontalCentered="1" verticalCentered="1"/>
  <pageMargins left="0.2" right="0.2" top="0" bottom="0" header="0.05" footer="0.05"/>
  <pageSetup fitToWidth="0" horizontalDpi="600" verticalDpi="600" orientation="portrait" scale="68" r:id="rId4"/>
  <colBreaks count="2" manualBreakCount="2">
    <brk id="22" max="16383" man="1"/>
    <brk id="46" max="16383" man="1"/>
  </colBreaks>
  <drawing r:id="rId3"/>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N36"/>
  <sheetViews>
    <sheetView showGridLines="0" workbookViewId="0" topLeftCell="A1">
      <selection activeCell="AB10" sqref="AB10"/>
    </sheetView>
  </sheetViews>
  <sheetFormatPr defaultColWidth="6.7109375" defaultRowHeight="12.75"/>
  <cols>
    <col min="1" max="1" width="11.00390625" style="0" customWidth="1"/>
    <col min="2" max="8" width="6.7109375" style="0" customWidth="1"/>
    <col min="10" max="10" width="11.28125" style="0" customWidth="1"/>
    <col min="11" max="11" width="8.7109375" style="0" hidden="1" customWidth="1"/>
    <col min="13" max="13" width="8.7109375" style="0" hidden="1" customWidth="1"/>
    <col min="14" max="14" width="9.140625" style="0" customWidth="1"/>
    <col min="15" max="15" width="0.13671875" style="0" customWidth="1"/>
    <col min="16" max="16" width="10.7109375" style="0" customWidth="1"/>
    <col min="17" max="17" width="7.8515625" style="0" customWidth="1"/>
    <col min="18" max="19" width="6.7109375" style="0" customWidth="1"/>
    <col min="21" max="21" width="7.8515625" style="0" customWidth="1"/>
    <col min="22" max="22" width="6.7109375" style="0" customWidth="1"/>
    <col min="35" max="35" width="4.7109375" style="0" customWidth="1"/>
    <col min="36" max="37" width="7.7109375" style="0" customWidth="1"/>
    <col min="51" max="51" width="5.7109375" style="0" customWidth="1"/>
  </cols>
  <sheetData>
    <row r="1" spans="1:118" ht="22.8">
      <c r="A1" s="815" t="str">
        <f>+Jan!J2</f>
        <v>Exampleville</v>
      </c>
      <c r="B1" s="816"/>
      <c r="C1" s="816"/>
      <c r="D1" s="816"/>
      <c r="E1" s="816"/>
      <c r="F1" s="816"/>
      <c r="G1" s="816"/>
      <c r="H1" s="816"/>
      <c r="N1" s="144" t="s">
        <v>35</v>
      </c>
      <c r="O1" s="145"/>
      <c r="P1" s="145"/>
      <c r="Q1" s="145"/>
      <c r="R1" s="145"/>
      <c r="S1" s="145"/>
      <c r="T1" s="145"/>
      <c r="U1" s="145"/>
      <c r="V1" s="145"/>
      <c r="W1" s="145"/>
      <c r="X1" s="146"/>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row>
    <row r="2" spans="1:118" ht="15.75" customHeight="1" thickBot="1">
      <c r="A2" s="31"/>
      <c r="B2" s="31"/>
      <c r="C2" s="31"/>
      <c r="D2" s="31"/>
      <c r="E2" s="31"/>
      <c r="F2" s="31"/>
      <c r="G2" s="31"/>
      <c r="H2" s="31"/>
      <c r="I2" s="31"/>
      <c r="J2" s="31"/>
      <c r="K2" s="31"/>
      <c r="M2" s="2"/>
      <c r="N2" s="147"/>
      <c r="O2" s="148"/>
      <c r="P2" s="149"/>
      <c r="Q2" s="150" t="s">
        <v>21</v>
      </c>
      <c r="R2" s="151"/>
      <c r="S2" s="150" t="s">
        <v>22</v>
      </c>
      <c r="T2" s="151"/>
      <c r="U2" s="152" t="s">
        <v>23</v>
      </c>
      <c r="V2" s="153"/>
      <c r="W2" s="152" t="s">
        <v>24</v>
      </c>
      <c r="X2" s="154"/>
      <c r="AA2" s="3"/>
      <c r="AB2" s="9"/>
      <c r="AC2" s="10"/>
      <c r="AD2" s="10"/>
      <c r="AE2" s="10"/>
      <c r="AF2" s="10"/>
      <c r="AG2" s="3"/>
      <c r="AH2" s="3"/>
      <c r="AI2" s="11"/>
      <c r="AJ2" s="3"/>
      <c r="AK2" s="3"/>
      <c r="AL2" s="3"/>
      <c r="AM2" s="3"/>
      <c r="AN2" s="3"/>
      <c r="AO2" s="3"/>
      <c r="AP2" s="3"/>
      <c r="AQ2" s="12"/>
      <c r="AR2" s="12"/>
      <c r="AS2" s="3"/>
      <c r="AT2" s="3"/>
      <c r="AU2" s="12"/>
      <c r="AV2" s="12"/>
      <c r="AW2" s="12"/>
      <c r="AX2" s="12"/>
      <c r="AY2" s="12"/>
      <c r="AZ2" s="11"/>
      <c r="BA2" s="3"/>
      <c r="BB2" s="3"/>
      <c r="BC2" s="3"/>
      <c r="BD2" s="3"/>
      <c r="BE2" s="3"/>
      <c r="BF2" s="3"/>
      <c r="BG2" s="3"/>
      <c r="BH2" s="12"/>
      <c r="BI2" s="12"/>
      <c r="BJ2" s="12"/>
      <c r="BK2" s="3"/>
      <c r="BL2" s="3"/>
      <c r="BM2" s="12"/>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row>
    <row r="3" spans="1:118" ht="16.2" thickBot="1">
      <c r="A3" s="817" t="s">
        <v>36</v>
      </c>
      <c r="B3" s="818"/>
      <c r="C3" s="818"/>
      <c r="D3" s="818"/>
      <c r="E3" s="818"/>
      <c r="F3" s="818"/>
      <c r="G3" s="818"/>
      <c r="H3" s="819"/>
      <c r="I3" s="155" t="s">
        <v>43</v>
      </c>
      <c r="J3" s="156"/>
      <c r="K3" s="157"/>
      <c r="L3" s="158">
        <f>+Jan!N4</f>
        <v>0.001</v>
      </c>
      <c r="N3" s="159" t="s">
        <v>25</v>
      </c>
      <c r="O3" s="160"/>
      <c r="P3" s="161"/>
      <c r="Q3" s="812" t="str">
        <f>IF(SUM(Jan!AB53,Feb!AB48,Mar!AB50,Apr!AB49,May!AB50,Jun!AB49,Jul!AB50,Aug!AB50,Sep!AB49,Oct!AB50,Nov!AB49,Dec!AB50)&lt;&gt;0,AVERAGE(Jan!AB53,Feb!AB48,Mar!AB50,Apr!AB49,May!AB50,Jun!AB49,Jul!AB50,Aug!AB50,Sep!AB49,Oct!AB50,Nov!AB49,Dec!AB50),"")</f>
        <v/>
      </c>
      <c r="R3" s="813"/>
      <c r="S3" s="812" t="str">
        <f>IF(SUM(Jan!AD53,Feb!AD48,Mar!AD50,Apr!AD49,May!AD50,Jun!AD49,Jul!AD50,Aug!AD50,Sep!AD49,Oct!AD50,Nov!AD49,Dec!AD50)&lt;&gt;0,AVERAGE(Jan!AD53,Feb!AD48,Mar!AD50,Apr!AD49,May!AD50,Jun!AD49,Jul!AD50,Aug!AD50,Sep!AD49,Oct!AD50,Nov!AD49,Dec!AD50),"")</f>
        <v/>
      </c>
      <c r="T3" s="813"/>
      <c r="U3" s="812" t="str">
        <f>IF(SUM(Jan!AF53,Feb!AF48,Mar!AF50,Apr!AF49,May!AF50,Jun!AF49,Jul!AF50,Aug!AF50,Sep!AF49,Oct!AF50,Nov!AF49,Dec!AF50)&lt;&gt;0,AVERAGE(Jan!AF53,Feb!AF48,Mar!AF50,Apr!AF49,May!AF50,Jun!AF49,Jul!AF50,Aug!AF50,Sep!AF49,Oct!AF50,Nov!AF49,Dec!AF50),"")</f>
        <v/>
      </c>
      <c r="V3" s="813"/>
      <c r="W3" s="812" t="str">
        <f>IF(SUM(Jan!AI53,Feb!AI48,Mar!AI50,Apr!AI49,May!AI50,Jun!AI49,Jul!AI50,Aug!AI50,Sep!AI49,Oct!AI50,Nov!AI49,Dec!AI50)&lt;&gt;0,AVERAGE(Jan!AI53,Feb!AI48,Mar!AI50,Apr!AI49,May!AI50,Jun!AI49,Jul!AI50,Aug!AI50,Sep!AI49,Oct!AI50,Nov!AI49,Dec!AI50),"")</f>
        <v/>
      </c>
      <c r="X3" s="814"/>
      <c r="AC3" s="3"/>
      <c r="AD3" s="3"/>
      <c r="AE3" s="3"/>
      <c r="AF3" s="3"/>
      <c r="AG3" s="3"/>
      <c r="AH3" s="14"/>
      <c r="AI3" s="11"/>
      <c r="AJ3" s="3"/>
      <c r="AK3" s="3"/>
      <c r="AL3" s="3"/>
      <c r="AM3" s="3"/>
      <c r="AN3" s="3"/>
      <c r="AO3" s="3"/>
      <c r="AP3" s="13"/>
      <c r="AQ3" s="3"/>
      <c r="AR3" s="3"/>
      <c r="AS3" s="3"/>
      <c r="AT3" s="3"/>
      <c r="AU3" s="3"/>
      <c r="AV3" s="3"/>
      <c r="AW3" s="14"/>
      <c r="AX3" s="3"/>
      <c r="AY3" s="14"/>
      <c r="AZ3" s="11"/>
      <c r="BA3" s="3"/>
      <c r="BB3" s="3"/>
      <c r="BC3" s="3"/>
      <c r="BD3" s="3"/>
      <c r="BE3" s="3"/>
      <c r="BF3" s="3"/>
      <c r="BG3" s="13"/>
      <c r="BH3" s="3"/>
      <c r="BI3" s="3"/>
      <c r="BJ3" s="3"/>
      <c r="BK3" s="3"/>
      <c r="BL3" s="3"/>
      <c r="BM3" s="12"/>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row>
    <row r="4" spans="1:118" ht="15.6">
      <c r="A4" s="817">
        <f>+Jan!L4</f>
        <v>2023</v>
      </c>
      <c r="B4" s="818"/>
      <c r="C4" s="818"/>
      <c r="D4" s="818"/>
      <c r="E4" s="818"/>
      <c r="F4" s="818"/>
      <c r="G4" s="818"/>
      <c r="H4" s="819"/>
      <c r="I4" s="162" t="s">
        <v>45</v>
      </c>
      <c r="J4" s="148"/>
      <c r="K4" s="149"/>
      <c r="L4" s="163" t="str">
        <f>IF(F14+B24=0,"",IF(B24&gt;0,+B20,F10))</f>
        <v/>
      </c>
      <c r="M4" s="15"/>
      <c r="N4" s="6"/>
      <c r="O4" s="6"/>
      <c r="P4" s="6"/>
      <c r="Q4" s="164"/>
      <c r="R4" s="165"/>
      <c r="S4" s="164"/>
      <c r="T4" s="165"/>
      <c r="U4" s="166"/>
      <c r="V4" s="166"/>
      <c r="W4" s="165"/>
      <c r="X4" s="165"/>
      <c r="AC4" s="3"/>
      <c r="AD4" s="3"/>
      <c r="AE4" s="3"/>
      <c r="AF4" s="12"/>
      <c r="AG4" s="12"/>
      <c r="AH4" s="3"/>
      <c r="AI4" s="11"/>
      <c r="AJ4" s="3"/>
      <c r="AK4" s="3"/>
      <c r="AL4" s="3"/>
      <c r="AM4" s="3"/>
      <c r="AN4" s="3"/>
      <c r="AO4" s="3"/>
      <c r="AP4" s="3"/>
      <c r="AQ4" s="3"/>
      <c r="AR4" s="3"/>
      <c r="AS4" s="12"/>
      <c r="AT4" s="12"/>
      <c r="AU4" s="3"/>
      <c r="AV4" s="3"/>
      <c r="AW4" s="3"/>
      <c r="AX4" s="3"/>
      <c r="AY4" s="3"/>
      <c r="AZ4" s="11"/>
      <c r="BA4" s="3"/>
      <c r="BB4" s="3"/>
      <c r="BC4" s="3"/>
      <c r="BD4" s="3"/>
      <c r="BE4" s="3"/>
      <c r="BF4" s="3"/>
      <c r="BG4" s="3"/>
      <c r="BH4" s="3"/>
      <c r="BI4" s="3"/>
      <c r="BJ4" s="3"/>
      <c r="BK4" s="12"/>
      <c r="BL4" s="12"/>
      <c r="BM4" s="12"/>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row>
    <row r="5" spans="9:118" ht="13.8" thickBot="1">
      <c r="I5" s="167" t="s">
        <v>51</v>
      </c>
      <c r="J5" s="168"/>
      <c r="K5" s="169"/>
      <c r="L5" s="170" t="str">
        <f>+IF(L4="","",+L4/L3)</f>
        <v/>
      </c>
      <c r="M5" s="2"/>
      <c r="N5" s="6"/>
      <c r="O5" s="6"/>
      <c r="P5" s="6"/>
      <c r="Q5" s="164"/>
      <c r="R5" s="165"/>
      <c r="S5" s="164"/>
      <c r="T5" s="165"/>
      <c r="U5" s="166"/>
      <c r="V5" s="166"/>
      <c r="W5" s="165"/>
      <c r="X5" s="165"/>
      <c r="AC5" s="3"/>
      <c r="AD5" s="3"/>
      <c r="AE5" s="3"/>
      <c r="AF5" s="3"/>
      <c r="AG5" s="3"/>
      <c r="AH5" s="3"/>
      <c r="AI5" s="16"/>
      <c r="AJ5" s="3"/>
      <c r="AK5" s="16"/>
      <c r="AL5" s="12"/>
      <c r="AM5" s="16"/>
      <c r="AN5" s="12"/>
      <c r="AO5" s="16"/>
      <c r="AP5" s="3"/>
      <c r="AQ5" s="3"/>
      <c r="AR5" s="3"/>
      <c r="AS5" s="3"/>
      <c r="AT5" s="3"/>
      <c r="AU5" s="3"/>
      <c r="AV5" s="3"/>
      <c r="AW5" s="3"/>
      <c r="AX5" s="3"/>
      <c r="AY5" s="3"/>
      <c r="AZ5" s="16"/>
      <c r="BA5" s="3"/>
      <c r="BB5" s="16"/>
      <c r="BC5" s="12"/>
      <c r="BD5" s="16"/>
      <c r="BE5" s="12"/>
      <c r="BF5" s="16"/>
      <c r="BG5" s="3"/>
      <c r="BH5" s="3"/>
      <c r="BI5" s="3"/>
      <c r="BJ5" s="3"/>
      <c r="BK5" s="3"/>
      <c r="BL5" s="3"/>
      <c r="BM5" s="12"/>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row>
    <row r="6" spans="1:118" ht="13.8" thickBot="1">
      <c r="A6" s="51"/>
      <c r="N6" s="6"/>
      <c r="O6" s="6"/>
      <c r="P6" s="6"/>
      <c r="Q6" s="164"/>
      <c r="R6" s="165"/>
      <c r="S6" s="164"/>
      <c r="T6" s="165"/>
      <c r="U6" s="164"/>
      <c r="V6" s="165"/>
      <c r="W6" s="164"/>
      <c r="X6" s="165"/>
      <c r="AA6" s="3"/>
      <c r="AB6" s="17"/>
      <c r="AC6" s="17"/>
      <c r="AD6" s="17"/>
      <c r="AE6" s="17"/>
      <c r="AF6" s="17"/>
      <c r="AG6" s="3"/>
      <c r="AH6" s="3"/>
      <c r="AI6" s="18"/>
      <c r="AJ6" s="3"/>
      <c r="AK6" s="19"/>
      <c r="AL6" s="3"/>
      <c r="AM6" s="3"/>
      <c r="AN6" s="3"/>
      <c r="AO6" s="3"/>
      <c r="AP6" s="14"/>
      <c r="AQ6" s="14"/>
      <c r="AR6" s="14"/>
      <c r="AS6" s="14"/>
      <c r="AT6" s="14"/>
      <c r="AU6" s="14"/>
      <c r="AV6" s="3"/>
      <c r="AW6" s="3"/>
      <c r="AX6" s="3"/>
      <c r="AY6" s="3"/>
      <c r="AZ6" s="18"/>
      <c r="BA6" s="3"/>
      <c r="BB6" s="19"/>
      <c r="BC6" s="3"/>
      <c r="BD6" s="3"/>
      <c r="BE6" s="3"/>
      <c r="BF6" s="12"/>
      <c r="BG6" s="17"/>
      <c r="BH6" s="17"/>
      <c r="BI6" s="17"/>
      <c r="BJ6" s="17"/>
      <c r="BK6" s="17"/>
      <c r="BL6" s="3"/>
      <c r="BM6" s="12"/>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row>
    <row r="7" spans="1:118" ht="12.75" customHeight="1" thickBot="1">
      <c r="A7" s="171"/>
      <c r="B7" s="826" t="str">
        <f>Jan!C9</f>
        <v xml:space="preserve">Man Hours 
</v>
      </c>
      <c r="C7" s="828" t="str">
        <f>Jan!D9</f>
        <v>Precip. - Inches</v>
      </c>
      <c r="D7" s="79"/>
      <c r="E7" s="80"/>
      <c r="F7" s="619" t="str">
        <f>Jan!G8</f>
        <v>RAW SEWAGE</v>
      </c>
      <c r="G7" s="620"/>
      <c r="H7" s="620"/>
      <c r="I7" s="620"/>
      <c r="J7" s="620"/>
      <c r="K7" s="620"/>
      <c r="L7" s="620"/>
      <c r="M7" s="620"/>
      <c r="N7" s="620"/>
      <c r="O7" s="620"/>
      <c r="P7" s="619" t="str">
        <f>Jan!Q8</f>
        <v>AERATION</v>
      </c>
      <c r="Q7" s="620"/>
      <c r="R7" s="620"/>
      <c r="S7" s="620"/>
      <c r="T7" s="620"/>
      <c r="U7" s="621"/>
      <c r="V7" s="172"/>
      <c r="W7" s="172"/>
      <c r="X7" s="172"/>
      <c r="Y7" s="173"/>
      <c r="Z7" s="172"/>
      <c r="AB7" s="20"/>
      <c r="AZ7" s="3"/>
      <c r="BA7" s="3"/>
      <c r="BB7" s="3"/>
      <c r="BC7" s="3"/>
      <c r="BD7" s="3"/>
      <c r="BE7" s="3"/>
      <c r="BF7" s="3"/>
      <c r="BG7" s="3"/>
      <c r="BH7" s="3"/>
      <c r="BI7" s="3"/>
      <c r="BJ7" s="3"/>
      <c r="BK7" s="3"/>
      <c r="BL7" s="3"/>
      <c r="BM7" s="18"/>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row>
    <row r="8" spans="1:118" ht="12.75" customHeight="1" thickBot="1">
      <c r="A8" s="174"/>
      <c r="B8" s="827"/>
      <c r="C8" s="829"/>
      <c r="D8" s="79"/>
      <c r="E8" s="80"/>
      <c r="F8" s="830"/>
      <c r="G8" s="831"/>
      <c r="H8" s="831"/>
      <c r="I8" s="831"/>
      <c r="J8" s="831"/>
      <c r="K8" s="831"/>
      <c r="L8" s="831"/>
      <c r="M8" s="831"/>
      <c r="N8" s="831"/>
      <c r="O8" s="831"/>
      <c r="P8" s="830"/>
      <c r="Q8" s="831"/>
      <c r="R8" s="831"/>
      <c r="S8" s="831"/>
      <c r="T8" s="831"/>
      <c r="U8" s="832"/>
      <c r="V8" s="175"/>
      <c r="W8" s="176"/>
      <c r="X8" s="175"/>
      <c r="Y8" s="173"/>
      <c r="Z8" s="172"/>
      <c r="AB8" s="17"/>
      <c r="AZ8" s="3"/>
      <c r="BA8" s="3"/>
      <c r="BB8" s="3"/>
      <c r="BC8" s="3"/>
      <c r="BD8" s="3"/>
      <c r="BE8" s="3"/>
      <c r="BF8" s="3"/>
      <c r="BG8" s="3"/>
      <c r="BH8" s="3"/>
      <c r="BI8" s="3"/>
      <c r="BJ8" s="3"/>
      <c r="BK8" s="3"/>
      <c r="BL8" s="3"/>
      <c r="BM8" s="21"/>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row>
    <row r="9" spans="1:66" ht="108.75" customHeight="1" thickBot="1">
      <c r="A9" s="177"/>
      <c r="B9" s="827"/>
      <c r="C9" s="829"/>
      <c r="D9" s="178" t="str">
        <f>Jan!E9</f>
        <v>At Plant Site
("x" if occurred)</v>
      </c>
      <c r="E9" s="80" t="str">
        <f>Jan!F9</f>
        <v>Collection System 
("x" if occurred)</v>
      </c>
      <c r="F9" s="78" t="str">
        <f>Jan!G9</f>
        <v>Influent Flow Rate 
(if metered) MGD</v>
      </c>
      <c r="G9" s="81" t="str">
        <f>Jan!H9</f>
        <v>pH</v>
      </c>
      <c r="H9" s="81" t="str">
        <f>Jan!I9</f>
        <v>CBOD5 - mg/l</v>
      </c>
      <c r="I9" s="81" t="str">
        <f>Jan!J9</f>
        <v>CBOD5 - lbs</v>
      </c>
      <c r="J9" s="81" t="str">
        <f>Jan!K9</f>
        <v>TSS (mg/l)</v>
      </c>
      <c r="K9" s="81" t="str">
        <f>Jan!L9</f>
        <v>TSS (lbs)</v>
      </c>
      <c r="L9" s="81" t="str">
        <f>Jan!M9</f>
        <v>Ammonia - mg/l</v>
      </c>
      <c r="M9" s="81" t="str">
        <f>Jan!N9</f>
        <v>Ammonia (lbs)</v>
      </c>
      <c r="N9" s="81" t="str">
        <f>Jan!O9</f>
        <v>Phosphorus (mg/l)</v>
      </c>
      <c r="O9" s="179" t="str">
        <f>Jan!P9</f>
        <v>Phosphorus (lbs)</v>
      </c>
      <c r="P9" s="180" t="str">
        <f>Jan!Q9</f>
        <v>30 Minute Settling</v>
      </c>
      <c r="Q9" s="181" t="str">
        <f>Jan!R9</f>
        <v>MLSS</v>
      </c>
      <c r="R9" s="181" t="str">
        <f>Jan!S9</f>
        <v>Sludge Vol. Index (SVI) - ml/gm</v>
      </c>
      <c r="S9" s="181" t="str">
        <f>Jan!T9</f>
        <v>D.O.</v>
      </c>
      <c r="T9" s="181" t="str">
        <f>Jan!U9</f>
        <v>Temperature - F</v>
      </c>
      <c r="U9" s="182" t="str">
        <f>Jan!V9</f>
        <v>WAS Gal.</v>
      </c>
      <c r="V9" s="183"/>
      <c r="W9" s="183"/>
      <c r="X9" s="183"/>
      <c r="Y9" s="183"/>
      <c r="Z9" s="183"/>
      <c r="AB9" s="20"/>
      <c r="BM9" s="4"/>
      <c r="BN9" s="5"/>
    </row>
    <row r="10" spans="1:28" ht="15" customHeight="1" thickBot="1" thickTop="1">
      <c r="A10" s="162" t="s">
        <v>15</v>
      </c>
      <c r="B10" s="184" t="str">
        <f>IF(SUM(Jan!C$14:C$44,Feb!C$11:C$39,Mar!C$11:C$41,Apr!C$11:C40,May!C$11:C41,Jun!C$11:C40,Jul!C$11:C$41,Aug!D$11:D$41,Sep!C$11:C$40,Oct!C$11:C$41,Nov!C$11:C$40,Dec!C$11:C$41)&gt;0,AVERAGE(Jan!C14:C44,Feb!C11:C39,Mar!C11:C41,Apr!C11:C40,May!C11:C41,Jun!C11:C40,Jul!C11:C41,Aug!C11:C41,Sep!C11:C40,Oct!C11:C41,Nov!C11:C40,Dec!C11:C41),"")</f>
        <v/>
      </c>
      <c r="C10" s="185"/>
      <c r="D10" s="185"/>
      <c r="E10" s="185"/>
      <c r="F10" s="184" t="str">
        <f>IF(SUM(Jan!G$14:G$44,Feb!G$11:G$39,Mar!G$11:G$41,Apr!G$11:G40,May!G$11:G41,Jun!G$11:G40,Jul!G$11:G$41,Aug!H$11:H$41,Sep!G$11:G$40,Oct!G$11:G$41,Nov!G$11:G$40,Dec!G$11:G$41)&gt;0,AVERAGE(Jan!G14:G44,Feb!G11:G39,Mar!G11:G41,Apr!G11:G40,May!G11:G41,Jun!G11:G40,Jul!G11:G41,Aug!G11:G41,Sep!G11:G40,Oct!G11:G41,Nov!G11:G40,Dec!G11:G41),"")</f>
        <v/>
      </c>
      <c r="G10" s="185"/>
      <c r="H10" s="184" t="str">
        <f ca="1">IF(SUM(Jan!I$14:I$44,Feb!I$11:I$39,Mar!I$11:I$41,Apr!I$11:I40,May!I$11:I41,Jun!I$11:I40,Jul!I$11:I$41,Aug!J$11:J$41,Sep!I$11:I$40,Oct!I$11:I$41,Nov!I$11:I$40,Dec!I$11:I$41)&gt;0,AVERAGE(Jan!I14:I44,Feb!I11:I39,Mar!I11:I41,Apr!I11:I40,May!I11:I41,Jun!I11:I40,Jul!I11:I41,Aug!I11:I41,Sep!I11:I40,Oct!I11:I41,Nov!I11:I40,Dec!I11:I41),"")</f>
        <v/>
      </c>
      <c r="I10" s="184" t="str">
        <f ca="1">IF(SUM(Jan!J$14:J$44,Feb!J$11:J$39,Mar!J$11:J$41,Apr!J$11:J40,May!J$11:J41,Jun!J$11:J40,Jul!J$11:J$41,Aug!K$11:K$41,Sep!J$11:J$40,Oct!J$11:J$41,Nov!J$11:J$40,Dec!J$11:J$41)&gt;0,AVERAGE(Jan!J14:J44,Feb!J11:J39,Mar!J11:J41,Apr!J11:J40,May!J11:J41,Jun!J11:J40,Jul!J11:J41,Aug!J11:J41,Sep!J11:J40,Oct!J11:J41,Nov!J11:J40,Dec!J11:J41),"")</f>
        <v/>
      </c>
      <c r="J10" s="184" t="str">
        <f ca="1">IF(SUM(Jan!K$14:K$44,Feb!K$11:K$39,Mar!K$11:K$41,Apr!K$11:K40,May!K$11:K41,Jun!K$11:K40,Jul!K$11:K$41,Aug!L$11:L$41,Sep!K$11:K$40,Oct!K$11:K$41,Nov!K$11:K$40,Dec!K$11:K$41)&gt;0,AVERAGE(Jan!K14:K44,Feb!K11:K39,Mar!K11:K41,Apr!K11:K40,May!K11:K41,Jun!K11:K40,Jul!K11:K41,Aug!K11:K41,Sep!K11:K40,Oct!K11:K41,Nov!K11:K40,Dec!K11:K41),"")</f>
        <v/>
      </c>
      <c r="K10" s="184" t="str">
        <f ca="1">IF(SUM(Jan!L$14:L$44,Feb!L$11:L$39,Mar!L$11:L$41,Apr!L$11:L40,May!L$11:L41,Jun!L$11:L40,Jul!L$11:L$41,Aug!M$11:M$41,Sep!L$11:L$40,Oct!L$11:L$41,Nov!L$11:L$40,Dec!L$11:L$41)&gt;0,AVERAGE(Jan!L14:L44,Feb!L11:L39,Mar!L11:L41,Apr!L11:L40,May!L11:L41,Jun!L11:L40,Jul!L11:L41,Aug!L11:L41,Sep!L11:L40,Oct!L11:L41,Nov!L11:L40,Dec!L11:L41),"")</f>
        <v/>
      </c>
      <c r="L10" s="184" t="str">
        <f ca="1">IF(SUM(Jan!M$14:M$44,Feb!M$11:M$39,Mar!M$11:M$41,Apr!M$11:M40,May!M$11:M41,Jun!M$11:M40,Jul!M$11:M$41,Aug!N$11:N$41,Sep!M$11:M$40,Oct!M$11:M$41,Nov!M$11:M$40,Dec!M$11:M$41)&gt;0,AVERAGE(Jan!M14:M44,Feb!M11:M39,Mar!M11:M41,Apr!M11:M40,May!M11:M41,Jun!M11:M40,Jul!M11:M41,Aug!M11:M41,Sep!M11:M40,Oct!M11:M41,Nov!M11:M40,Dec!M11:M41),"")</f>
        <v/>
      </c>
      <c r="M10" s="184" t="str">
        <f ca="1">IF(SUM(Jan!N$14:N$44,Feb!N$11:N$39,Mar!N$11:N$41,Apr!N$11:N40,May!N$11:N41,Jun!N$11:N40,Jul!N$11:N$41,Aug!O$11:O$41,Sep!N$11:N$40,Oct!N$11:N$41,Nov!N$11:N$40,Dec!N$11:N$41)&gt;0,AVERAGE(Jan!N14:N44,Feb!N11:N39,Mar!N11:N41,Apr!N11:N40,May!N11:N41,Jun!N11:N40,Jul!N11:N41,Aug!N11:N41,Sep!N11:N40,Oct!N11:N41,Nov!N11:N40,Dec!N11:N41),"")</f>
        <v/>
      </c>
      <c r="N10" s="184" t="str">
        <f ca="1">IF(SUM(Jan!O$14:O$44,Feb!O$11:O$39,Mar!O$11:O$41,Apr!O$11:O40,May!O$11:O41,Jun!O$11:O40,Jul!O$11:O$41,Aug!P$11:P$41,Sep!O$11:O$40,Oct!O$11:O$41,Nov!O$11:O$40,Dec!O$11:O$41)&gt;0,AVERAGE(Jan!O14:O44,Feb!O11:O39,Mar!O11:O41,Apr!O11:O40,May!O11:O41,Jun!O11:O40,Jul!O11:O41,Aug!O11:O41,Sep!O11:O40,Oct!O11:O41,Nov!O11:O40,Dec!O11:O41),"")</f>
        <v/>
      </c>
      <c r="O10" s="186" t="str">
        <f ca="1">IF(SUM(Jan!P$14:P$44,Feb!P$11:P$39,Mar!P$11:P$41,Apr!P$11:P40,May!P$11:P41,Jun!P$11:P40,Jul!P$11:P$41,Aug!Q$11:Q$41,Sep!P$11:P$40,Oct!P$11:P$41,Nov!P$11:P$40,Dec!P$11:P$41)&gt;0,AVERAGE(Jan!P14:P44,Feb!P11:P39,Mar!P11:P41,Apr!P11:P40,May!P11:P41,Jun!P11:P40,Jul!P11:P41,Aug!P11:P41,Sep!P11:P40,Oct!P11:P41,Nov!P11:P40,Dec!P11:P41),"")</f>
        <v/>
      </c>
      <c r="P10" s="187" t="str">
        <f>IF(SUM(Jan!Q$14:Q$44,Feb!Q$11:Q$39,Mar!Q$11:Q$41,Apr!Q$11:Q40,May!Q$11:Q41,Jun!Q$11:Q40,Jul!Q$11:Q$41,Aug!R$11:R$41,Sep!Q$11:Q$40,Oct!Q$11:Q$41,Nov!Q$11:Q$40,Dec!Q$11:Q$41)&gt;0,AVERAGE(Jan!Q14:Q44,Feb!Q11:Q39,Mar!Q11:Q41,Apr!Q11:Q40,May!Q11:Q41,Jun!Q11:Q40,Jul!Q11:Q41,Aug!Q11:Q41,Sep!Q11:Q40,Oct!Q11:Q41,Nov!Q11:Q40,Dec!Q11:Q41),"")</f>
        <v/>
      </c>
      <c r="Q10" s="184" t="str">
        <f>IF(SUM(Jan!R$14:R$44,Feb!R$11:R$39,Mar!R$11:R$41,Apr!R$11:R40,May!R$11:R41,Jun!R$11:R40,Jul!R$11:R$41,Aug!S$11:S$41,Sep!R$11:R$40,Oct!R$11:R$41,Nov!R$11:R$40,Dec!R$11:R$41)&gt;0,AVERAGE(Jan!R14:R44,Feb!R11:R39,Mar!R11:R41,Apr!R11:R40,May!R11:R41,Jun!R11:R40,Jul!R11:R41,Aug!R11:R41,Sep!R11:R40,Oct!R11:R41,Nov!R11:R40,Dec!R11:R41),"")</f>
        <v/>
      </c>
      <c r="R10" s="184" t="str">
        <f>IF(SUM(Jan!S$14:S$44,Feb!S$11:S$39,Mar!S$11:S$41,Apr!S$11:S40,May!S$11:S41,Jun!S$11:S40,Jul!S$11:S$41,Aug!T$11:T$41,Sep!S$11:S$40,Oct!S$11:S$41,Nov!S$11:S$40,Dec!S$11:S$41)&gt;0,AVERAGE(Jan!S14:S44,Feb!S11:S39,Mar!S11:S41,Apr!S11:S40,May!S11:S41,Jun!S11:S40,Jul!S11:S41,Aug!S11:S41,Sep!S11:S40,Oct!S11:S41,Nov!S11:S40,Dec!S11:S41),"")</f>
        <v/>
      </c>
      <c r="S10" s="184" t="str">
        <f>IF(SUM(Jan!T$14:T$44,Feb!T$11:T$39,Mar!T$11:T$41,Apr!T$11:T40,May!T$11:T41,Jun!T$11:T40,Jul!T$11:T$41,Aug!U$11:U$41,Sep!T$11:T$40,Oct!T$11:T$41,Nov!T$11:T$40,Dec!T$11:T$41)&gt;0,AVERAGE(Jan!T14:T44,Feb!T11:T39,Mar!T11:T41,Apr!T11:T40,May!T11:T41,Jun!T11:T40,Jul!T11:T41,Aug!T11:T41,Sep!T11:T40,Oct!T11:T41,Nov!T11:T40,Dec!T11:T41),"")</f>
        <v/>
      </c>
      <c r="T10" s="184" t="str">
        <f>IF(SUM(Jan!U$14:U$44,Feb!U$11:U$39,Mar!U$11:U$41,Apr!U$11:U40,May!U$11:U41,Jun!U$11:U40,Jul!U$11:U$41,Aug!V$11:V$41,Sep!U$11:U$40,Oct!U$11:U$41,Nov!U$11:U$40,Dec!U$11:U$41)&gt;0,AVERAGE(Jan!U14:U44,Feb!U11:U39,Mar!U11:U41,Apr!U11:U40,May!U11:U41,Jun!U11:U40,Jul!U11:U41,Aug!U11:U41,Sep!U11:U40,Oct!U11:U41,Nov!U11:U40,Dec!U11:U41),"")</f>
        <v/>
      </c>
      <c r="U10" s="163" t="str">
        <f>IF(SUM(Jan!V14:V44,Feb!V11:V39,Mar!V11:V41,Apr!V11:V40,May!V11:V41,Jun!V11:V40,Jul!V11:V41,Aug!V11:V41,Sep!V11:V40,Oct!V11:V41,Nov!V11:V40,Dec!V11:V41)&gt;0,AVERAGE(Jan!V14:V44,Feb!V11:V39,Mar!V11:V41,Apr!V11:V40,May!V11:V41,Jun!V11:V40,Jul!V11:V41,Aug!V11:V41,Sep!V11:V40,Oct!V11:V41,Nov!V11:V40,Dec!V11:V41),"")</f>
        <v/>
      </c>
      <c r="V10" s="166"/>
      <c r="X10" s="41"/>
      <c r="Y10" s="41"/>
      <c r="Z10" s="41"/>
      <c r="AB10" s="3"/>
    </row>
    <row r="11" spans="1:21" ht="15" customHeight="1" thickBot="1" thickTop="1">
      <c r="A11" s="162" t="s">
        <v>16</v>
      </c>
      <c r="B11" s="185"/>
      <c r="C11" s="184">
        <f>MAX(Jan!D46,Feb!D41,Mar!D43,Apr!D42,May!D43,Jun!D42,Jul!D43,Aug!D43,Sep!D42,Oct!D43,Nov!D42,Dec!D43)</f>
        <v>0</v>
      </c>
      <c r="D11" s="185"/>
      <c r="E11" s="185"/>
      <c r="F11" s="184">
        <f>MAX(Jan!G46,Feb!G41,Mar!G43,Apr!G42,May!G43,Jun!G42,Jul!G43,Aug!G43,Sep!G42,Oct!G43,Nov!G42,Dec!G43)</f>
        <v>0</v>
      </c>
      <c r="G11" s="184">
        <f>MAX(Jan!H46,Feb!H41,Mar!H43,Apr!H42,May!H43,Jun!H42,Jul!H43,Aug!H43,Sep!H42,Oct!H43,Nov!H42,Dec!H43)</f>
        <v>0</v>
      </c>
      <c r="H11" s="184">
        <f>MAX(Jan!I46,Feb!I41,Mar!I43,Apr!I42,May!I43,Jun!I42,Jul!I43,Aug!I43,Sep!I42,Oct!I43,Nov!I42,Dec!I43)</f>
        <v>0</v>
      </c>
      <c r="I11" s="184">
        <f ca="1">MAX(Jan!J46,Feb!J41,Mar!J43,Apr!J42,May!J43,Jun!J42,Jul!J43,Aug!J43,Sep!J42,Oct!J43,Nov!J42,Dec!J43)</f>
        <v>0</v>
      </c>
      <c r="J11" s="184">
        <f>MAX(Jan!K46,Feb!K41,Mar!K43,Apr!K42,May!K43,Jun!K42,Jul!K43,Aug!K43,Sep!K42,Oct!K43,Nov!K42,Dec!K43)</f>
        <v>0</v>
      </c>
      <c r="K11" s="184">
        <f ca="1">MAX(Jan!L46,Feb!L41,Mar!L43,Apr!L42,May!L43,Jun!L42,Jul!L43,Aug!L43,Sep!L42,Oct!L43,Nov!L42,Dec!L43)</f>
        <v>0</v>
      </c>
      <c r="L11" s="184">
        <f>MAX(Jan!M46,Feb!M41,Mar!M43,Apr!M42,May!M43,Jun!M42,Jul!M43,Aug!M43,Sep!M42,Oct!M43,Nov!M42,Dec!M43)</f>
        <v>0</v>
      </c>
      <c r="M11" s="184">
        <f ca="1">MAX(Jan!N46,Feb!N41,Mar!N43,Apr!N42,May!N43,Jun!N42,Jul!N43,Aug!N43,Sep!N42,Oct!N43,Nov!N42,Dec!N43)</f>
        <v>0</v>
      </c>
      <c r="N11" s="184">
        <f>MAX(Jan!O46,Feb!O41,Mar!O43,Apr!O42,May!O43,Jun!O42,Jul!O43,Aug!O43,Sep!O42,Oct!O43,Nov!O42,Dec!O43)</f>
        <v>0</v>
      </c>
      <c r="O11" s="186">
        <f ca="1">MAX(Jan!P46,Feb!P41,Mar!P43,Apr!P42,May!P43,Jun!P42,Jul!P43,Aug!P43,Sep!P42,Oct!P43,Nov!P42,Dec!P43)</f>
        <v>0</v>
      </c>
      <c r="P11" s="187">
        <f>MAX(Jan!Q46,Feb!Q41,Mar!Q43,Apr!Q42,May!Q43,Jun!Q42,Jul!Q43,Aug!Q43,Sep!Q42,Oct!Q43,Nov!Q42,Dec!Q43)</f>
        <v>0</v>
      </c>
      <c r="Q11" s="184">
        <f>MAX(Jan!R46,Feb!R41,Mar!R43,Apr!R42,May!R43,Jun!R42,Jul!R43,Aug!R43,Sep!R42,Oct!R43,Nov!R42,Dec!R43)</f>
        <v>0</v>
      </c>
      <c r="R11" s="184">
        <f>MAX(Jan!S46,Feb!S41,Mar!S43,Apr!S42,May!S43,Jun!S42,Jul!S43,Aug!S43,Sep!S42,Oct!S43,Nov!S42,Dec!S43)</f>
        <v>0</v>
      </c>
      <c r="S11" s="184">
        <f>MAX(Jan!T46,Feb!T41,Mar!T43,Apr!T42,May!T43,Jun!T42,Jul!T43,Aug!T43,Sep!T42,Oct!T43,Nov!T42,Dec!T43)</f>
        <v>0</v>
      </c>
      <c r="T11" s="184">
        <f>MAX(Jan!U46,Feb!U41,Mar!U43,Apr!U42,May!U43,Jun!U42,Jul!U43,Aug!U43,Sep!U42,Oct!U43,Nov!U42,Dec!U43)</f>
        <v>0</v>
      </c>
      <c r="U11" s="163">
        <f>MAX(Jan!V46,Feb!V41,Mar!V43,Apr!V42,May!V43,Jun!V42,Jul!V43,Aug!V43,Sep!V42,Oct!V43,Nov!V42,Dec!V43)</f>
        <v>0</v>
      </c>
    </row>
    <row r="12" spans="1:21" ht="15" customHeight="1" thickBot="1" thickTop="1">
      <c r="A12" s="162" t="s">
        <v>17</v>
      </c>
      <c r="B12" s="185"/>
      <c r="C12" s="185"/>
      <c r="D12" s="185"/>
      <c r="E12" s="185"/>
      <c r="F12" s="184">
        <f>MIN(Jan!G47,Feb!G42,Mar!G44,Apr!G43,May!G44,Jun!G43,Jul!G44,Aug!G44,Sep!G43,Oct!G44,Nov!G43,Dec!G44)</f>
        <v>0</v>
      </c>
      <c r="G12" s="184">
        <f>MIN(Jan!H47,Feb!H42,Mar!H44,Apr!H43,May!H44,Jun!H43,Jul!H44,Aug!H44,Sep!H43,Oct!H44,Nov!H43,Dec!H44)</f>
        <v>0</v>
      </c>
      <c r="H12" s="184">
        <f>MIN(Jan!I47,Feb!I42,Mar!I44,Apr!I43,May!I44,Jun!I43,Jul!I44,Aug!I44,Sep!I43,Oct!I44,Nov!I43,Dec!I44)</f>
        <v>0</v>
      </c>
      <c r="I12" s="184">
        <f ca="1">MIN(Jan!J47,Feb!J42,Mar!J44,Apr!J43,May!J44,Jun!J43,Jul!J44,Aug!J44,Sep!J43,Oct!J44,Nov!J43,Dec!J44)</f>
        <v>0</v>
      </c>
      <c r="J12" s="184">
        <f>MIN(Jan!K47,Feb!K42,Mar!K44,Apr!K43,May!K44,Jun!K43,Jul!K44,Aug!K44,Sep!K43,Oct!K44,Nov!K43,Dec!K44)</f>
        <v>0</v>
      </c>
      <c r="K12" s="184">
        <f ca="1">MIN(Jan!L47,Feb!L42,Mar!L44,Apr!L43,May!L44,Jun!L43,Jul!L44,Aug!L44,Sep!L43,Oct!L44,Nov!L43,Dec!L44)</f>
        <v>0</v>
      </c>
      <c r="L12" s="184">
        <f>MIN(Jan!M47,Feb!M42,Mar!M44,Apr!M43,May!M44,Jun!M43,Jul!M44,Aug!M44,Sep!M43,Oct!M44,Nov!M43,Dec!M44)</f>
        <v>0</v>
      </c>
      <c r="M12" s="184">
        <f ca="1">MIN(Jan!N47,Feb!N42,Mar!N44,Apr!N43,May!N44,Jun!N43,Jul!N44,Aug!N44,Sep!N43,Oct!N44,Nov!N43,Dec!N44)</f>
        <v>0</v>
      </c>
      <c r="N12" s="184">
        <f>MIN(Jan!O47,Feb!O42,Mar!O44,Apr!O43,May!O44,Jun!O43,Jul!O44,Aug!O44,Sep!O43,Oct!O44,Nov!O43,Dec!O44)</f>
        <v>0</v>
      </c>
      <c r="O12" s="186">
        <f ca="1">MIN(Jan!P47,Feb!P42,Mar!P44,Apr!P43,May!P44,Jun!P43,Jul!P44,Aug!P44,Sep!P43,Oct!P44,Nov!P43,Dec!P44)</f>
        <v>0</v>
      </c>
      <c r="P12" s="187">
        <f>MIN(Jan!Q47,Feb!Q42,Mar!Q44,Apr!Q43,May!Q44,Jun!Q43,Jul!Q44,Aug!Q44,Sep!Q43,Oct!Q44,Nov!Q43,Dec!Q44)</f>
        <v>0</v>
      </c>
      <c r="Q12" s="184">
        <f>MIN(Jan!R47,Feb!R42,Mar!R44,Apr!R43,May!R44,Jun!R43,Jul!R44,Aug!R44,Sep!R43,Oct!R44,Nov!R43,Dec!R44)</f>
        <v>0</v>
      </c>
      <c r="R12" s="184">
        <f>MIN(Jan!S47,Feb!S42,Mar!S44,Apr!S43,May!S44,Jun!S43,Jul!S44,Aug!S44,Sep!S43,Oct!S44,Nov!S43,Dec!S44)</f>
        <v>0</v>
      </c>
      <c r="S12" s="184">
        <f>MIN(Jan!T47,Feb!T42,Mar!T44,Apr!T43,May!T44,Jun!T43,Jul!T44,Aug!T44,Sep!T43,Oct!T44,Nov!T43,Dec!T44)</f>
        <v>0</v>
      </c>
      <c r="T12" s="184">
        <f>MIN(Jan!U47,Feb!U42,Mar!U44,Apr!U43,May!U44,Jun!U43,Jul!U44,Aug!U44,Sep!U43,Oct!U44,Nov!U43,Dec!U44)</f>
        <v>0</v>
      </c>
      <c r="U12" s="163">
        <f>MIN(Jan!V47,Feb!V42,Mar!V44,Apr!V43,May!V44,Jun!V43,Jul!V44,Aug!V44,Sep!V43,Oct!V44,Nov!V43,Dec!V44)</f>
        <v>0</v>
      </c>
    </row>
    <row r="13" spans="1:21" ht="15" customHeight="1" thickBot="1" thickTop="1">
      <c r="A13" s="188" t="s">
        <v>37</v>
      </c>
      <c r="B13" s="184">
        <f>IF(SUM(Jan!C14:C44,Feb!C11:C39,Mar!C11:C41,Apr!C11:C40,May!C11:C41,Jun!C11:C40,Jul!C11:C41,Aug!C11:C41,Sep!C11:C40,Oct!C11:C41,Nov!C11:C40,Dec!C11:C41)&gt;0,SUM(Jan!C14:C44,Feb!C11:C39,Mar!C11:C41,Apr!C11:C40,May!C11:C41,Jun!C11:C40,Jul!C11:C41,Aug!C11:C41,Sep!C11:C40,Oct!C11:C41,Nov!C11:C40,Dec!C11:C41),0)</f>
        <v>0</v>
      </c>
      <c r="C13" s="184">
        <f>IF(SUM(Jan!D14:D44,Feb!D11:D39,Mar!D11:D41,Apr!D11:D40,May!D11:D41,Jun!D11:D40,Jul!D11:D41,Aug!D11:D41,Sep!D11:D40,Oct!D11:D41,Nov!D11:D40,Dec!D11:D41)&gt;0,SUM(Jan!D14:D44,Feb!D11:D39,Mar!D11:D41,Apr!D11:D40,May!D11:D41,Jun!D11:D40,Jul!D11:D41,Aug!D11:D41,Sep!D11:D40,Oct!D11:D41,Nov!D11:D40,Dec!D11:D41),0)</f>
        <v>0</v>
      </c>
      <c r="D13" s="184">
        <f>IF(SUM(Jan!E14:E44,Feb!E11:E39,Mar!E11:E41,Apr!E11:E40,May!E11:E41,Jun!E11:E40,Jul!E11:E41,Aug!E11:E41,Sep!E11:E40,Oct!E11:E41,Nov!E11:E40,Dec!E11:E41)&gt;0,SUM(Jan!E14:E44,Feb!E11:E39,Mar!E11:E41,Apr!E11:E40,May!E11:E41,Jun!E11:E40,Jul!E11:E41,Aug!E11:E41,Sep!E11:E40,Oct!E11:E41,Nov!E11:E40,Dec!E11:E41),0)</f>
        <v>0</v>
      </c>
      <c r="E13" s="184">
        <f>IF(SUM(Jan!F14:F44,Feb!F11:F39,Mar!F11:F41,Apr!F11:F40,May!F11:F41,Jun!F11:F40,Jul!F11:F41,Aug!F11:F41,Sep!F11:F40,Oct!F11:F41,Nov!F11:F40,Dec!F11:F41)&gt;0,SUM(Jan!F14:F44,Feb!F11:F39,Mar!F11:F41,Apr!F11:F40,May!F11:F41,Jun!F11:F40,Jul!F11:F41,Aug!F11:F41,Sep!F11:F40,Oct!F11:F41,Nov!F11:F40,Dec!F11:F41),0)</f>
        <v>0</v>
      </c>
      <c r="F13" s="184">
        <f>IF(SUM(Jan!G14:G44,Feb!G11:G39,Mar!G11:G41,Apr!G11:G40,May!G11:G41,Jun!G11:G40,Jul!G11:G41,Aug!G11:G41,Sep!G11:G40,Oct!G11:G41,Nov!G11:G40,Dec!G11:G41)&gt;0,SUM(Jan!G14:G44,Feb!G11:G39,Mar!G11:G41,Apr!G11:G40,May!G11:G41,Jun!G11:G40,Jul!G11:G41,Aug!G11:G41,Sep!G11:G40,Oct!G11:G41,Nov!G11:G40,Dec!G11:G41),0)</f>
        <v>0</v>
      </c>
      <c r="G13" s="185"/>
      <c r="H13" s="185"/>
      <c r="I13" s="184">
        <f ca="1">IF(SUM(Jan!J14:J44,Feb!J11:J39,Mar!J11:J41,Apr!J11:J40,May!J11:J41,Jun!J11:J40,Jul!J11:J41,Aug!J11:J41,Sep!J11:J40,Oct!J11:J41,Nov!J11:J40,Dec!J11:J41)&gt;0,SUM(Jan!J14:J44,Feb!J11:J39,Mar!J11:J41,Apr!J11:J40,May!J11:J41,Jun!J11:J40,Jul!J11:J41,Aug!J11:J41,Sep!J11:J40,Oct!J11:J41,Nov!J11:J40,Dec!J11:J41),0)</f>
        <v>0</v>
      </c>
      <c r="J13" s="185"/>
      <c r="K13" s="184">
        <f ca="1">IF(SUM(Jan!L14:L44,Feb!L11:L39,Mar!L11:L41,Apr!L11:L40,May!L11:L41,Jun!L11:L40,Jul!L11:L41,Aug!L11:L41,Sep!L11:L40,Oct!L11:L41,Nov!L11:L40,Dec!L11:L41)&gt;0,SUM(Jan!L14:L44,Feb!L11:L39,Mar!L11:L41,Apr!L11:L40,May!L11:L41,Jun!L11:L40,Jul!L11:L41,Aug!L11:L41,Sep!L11:L40,Oct!L11:L41,Nov!L11:L40,Dec!L11:L41),0)</f>
        <v>0</v>
      </c>
      <c r="L13" s="185"/>
      <c r="M13" s="184">
        <f ca="1">IF(SUM(Jan!N14:N44,Feb!N11:N39,Mar!N11:N41,Apr!N11:N40,May!N11:N41,Jun!N11:N40,Jul!N11:N41,Aug!N11:N41,Sep!N11:N40,Oct!N11:N41,Nov!N11:N40,Dec!N11:N41)&gt;0,SUM(Jan!N14:N44,Feb!N11:N39,Mar!N11:N41,Apr!N11:N40,May!N11:N41,Jun!N11:N40,Jul!N11:N41,Aug!N11:N41,Sep!N11:N40,Oct!N11:N41,Nov!N11:N40,Dec!N11:N41),0)</f>
        <v>0</v>
      </c>
      <c r="N13" s="185"/>
      <c r="O13" s="186">
        <f ca="1">IF(SUM(Jan!P14:P44,Feb!P11:P39,Mar!P11:P41,Apr!P11:P40,May!P11:P41,Jun!P11:P40,Jul!P11:P41,Aug!P11:P41,Sep!P11:P40,Oct!P11:P41,Nov!P11:P40,Dec!P11:P41)&gt;0,SUM(Jan!P14:P44,Feb!P11:P39,Mar!P11:P41,Apr!P11:P40,May!P11:P41,Jun!P11:P40,Jul!P11:P41,Aug!P11:P41,Sep!P11:P40,Oct!P11:P41,Nov!P11:P40,Dec!P11:P41),0)</f>
        <v>0</v>
      </c>
      <c r="P13" s="187">
        <f>IF(SUM(Jan!Q14:Q44,Feb!Q11:Q39,Mar!Q11:Q41,Apr!Q11:Q40,May!Q11:Q41,Jun!Q11:Q40,Jul!Q11:Q41,Aug!Q11:Q41,Sep!Q11:Q40,Oct!Q11:Q41,Nov!Q11:Q40,Dec!Q11:Q41)&gt;0,SUM(Jan!Q14:Q44,Feb!Q11:Q39,Mar!Q11:Q41,Apr!Q11:Q40,May!Q11:Q41,Jun!Q11:Q40,Jul!Q11:Q41,Aug!Q11:Q41,Sep!Q11:Q40,Oct!Q11:Q41,Nov!Q11:Q40,Dec!Q11:Q41),0)</f>
        <v>0</v>
      </c>
      <c r="Q13" s="184">
        <f>IF(SUM(Jan!R14:R44,Feb!R11:R39,Mar!R11:R41,Apr!R11:R40,May!R11:R41,Jun!R11:R40,Jul!R11:R41,Aug!R11:R41,Sep!R11:R40,Oct!R11:R41,Nov!R11:R40,Dec!R11:R41)&gt;0,SUM(Jan!R14:R44,Feb!R11:R39,Mar!R11:R41,Apr!R11:R40,May!R11:R41,Jun!R11:R40,Jul!R11:R41,Aug!R11:R41,Sep!R11:R40,Oct!R11:R41,Nov!R11:R40,Dec!R11:R41),0)</f>
        <v>0</v>
      </c>
      <c r="R13" s="185"/>
      <c r="S13" s="185"/>
      <c r="T13" s="184">
        <f>IF(SUM(Jan!U14:U44,Feb!U11:U39,Mar!U11:U41,Apr!U11:U40,May!U11:U41,Jun!U11:U40,Jul!U11:U41,Aug!U11:U41,Sep!U11:U40,Oct!U11:U41,Nov!U11:U40,Dec!U11:U41)&gt;0,SUM(Jan!U14:U44,Feb!U11:U39,Mar!U11:U41,Apr!U11:U40,May!U11:U41,Jun!U11:U40,Jul!U11:U41,Aug!U11:U41,Sep!U11:U40,Oct!U11:U41,Nov!U11:U40,Dec!U11:U41),0)</f>
        <v>0</v>
      </c>
      <c r="U13" s="163">
        <f>IF(SUM(Jan!V14:V44,Feb!V11:V39,Mar!V11:V41,Apr!V11:V40,May!V11:V41,Jun!V11:V40,Jul!V11:V41,Aug!V11:V41,Sep!V11:V40,Oct!V11:V41,Nov!V11:V40,Dec!V11:V41)&gt;0,SUM(Jan!V14:V44,Feb!V11:V39,Mar!V11:V41,Apr!V11:V40,May!V11:V41,Jun!V11:V40,Jul!V11:V41,Aug!V11:V41,Sep!V11:V40,Oct!V11:V41,Nov!V11:V40,Dec!V11:V41),0)</f>
        <v>0</v>
      </c>
    </row>
    <row r="14" spans="1:21" ht="15" customHeight="1" thickBot="1" thickTop="1">
      <c r="A14" s="167" t="s">
        <v>18</v>
      </c>
      <c r="B14" s="185"/>
      <c r="C14" s="189">
        <f>SUM(Jan!D50+Feb!D45+Mar!D47+Apr!D46+May!D47+Jun!D46+Jul!D47+Aug!D47+Sep!D46+Oct!D47+Nov!D46+Dec!D47)</f>
        <v>0</v>
      </c>
      <c r="D14" s="185"/>
      <c r="E14" s="185"/>
      <c r="F14" s="189">
        <f>SUM(Jan!G50+Feb!G45+Mar!G47+Apr!G46+May!G47+Jun!G46+Jul!G47+Aug!G47+Sep!G46+Oct!G47+Nov!G46+Dec!G47)</f>
        <v>0</v>
      </c>
      <c r="G14" s="189">
        <f>SUM(Jan!H50+Feb!H45+Mar!H47+Apr!H46+May!H47+Jun!H46+Jul!H47+Aug!H47+Sep!H46+Oct!H47+Nov!H46+Dec!H47)</f>
        <v>0</v>
      </c>
      <c r="H14" s="189">
        <f>SUM(Jan!I50+Feb!I45+Mar!I47+Apr!I46+May!I47+Jun!I46+Jul!I47+Aug!I47+Sep!I46+Oct!I47+Nov!I46+Dec!I47)</f>
        <v>0</v>
      </c>
      <c r="I14" s="189">
        <f ca="1">SUM(Jan!J50+Feb!J45+Mar!J47+Apr!J46+May!J47+Jun!J46+Jul!J47+Aug!J47+Sep!J46+Oct!J47+Nov!J46+Dec!J47)</f>
        <v>0</v>
      </c>
      <c r="J14" s="189">
        <f>SUM(Jan!K50+Feb!K45+Mar!K47+Apr!K46+May!K47+Jun!K46+Jul!K47+Aug!K47+Sep!K46+Oct!K47+Nov!K46+Dec!K47)</f>
        <v>0</v>
      </c>
      <c r="K14" s="189">
        <f ca="1">SUM(Jan!L50+Feb!L45+Mar!L47+Apr!L46+May!L47+Jun!L46+Jul!L47+Aug!L47+Sep!L46+Oct!L47+Nov!L46+Dec!L47)</f>
        <v>0</v>
      </c>
      <c r="L14" s="189">
        <f>SUM(Jan!M50+Feb!M45+Mar!M47+Apr!M46+May!M47+Jun!M46+Jul!M47+Aug!M47+Sep!M46+Oct!M47+Nov!M46+Dec!M47)</f>
        <v>0</v>
      </c>
      <c r="M14" s="189">
        <f ca="1">SUM(Jan!N50+Feb!N45+Mar!N47+Apr!N46+May!N47+Jun!N46+Jul!N47+Aug!N47+Sep!N46+Oct!N47+Nov!N46+Dec!N47)</f>
        <v>0</v>
      </c>
      <c r="N14" s="189">
        <f>SUM(Jan!O50+Feb!O45+Mar!O47+Apr!O46+May!O47+Jun!O46+Jul!O47+Aug!O47+Sep!O46+Oct!O47+Nov!O46+Dec!O47)</f>
        <v>0</v>
      </c>
      <c r="O14" s="167">
        <f ca="1">SUM(Jan!P50+Feb!P45+Mar!P47+Apr!P46+May!P47+Jun!P46+Jul!P47+Aug!P47+Sep!P46+Oct!P47+Nov!P46+Dec!P47)</f>
        <v>0</v>
      </c>
      <c r="P14" s="189">
        <f>SUM(Jan!Q50+Feb!Q45+Mar!Q47+Apr!Q46+May!Q47+Jun!Q46+Jul!Q47+Aug!Q47+Sep!Q46+Oct!Q47+Nov!Q46+Dec!Q47)</f>
        <v>0</v>
      </c>
      <c r="Q14" s="189">
        <f>SUM(Jan!R50+Feb!R45+Mar!R47+Apr!R46+May!R47+Jun!R46+Jul!R47+Aug!R47+Sep!R46+Oct!R47+Nov!R46+Dec!R47)</f>
        <v>0</v>
      </c>
      <c r="R14" s="189">
        <f>SUM(Jan!S50+Feb!S45+Mar!S47+Apr!S46+May!S47+Jun!S46+Jul!S47+Aug!S47+Sep!S46+Oct!S47+Nov!S46+Dec!S47)</f>
        <v>0</v>
      </c>
      <c r="S14" s="189">
        <f>SUM(Jan!T50+Feb!T45+Mar!T47+Apr!T46+May!T47+Jun!T46+Jul!T47+Aug!T47+Sep!T46+Oct!T47+Nov!T46+Dec!T47)</f>
        <v>0</v>
      </c>
      <c r="T14" s="189">
        <f>SUM(Jan!U50+Feb!U45+Mar!U47+Apr!U46+May!U47+Jun!U46+Jul!U47+Aug!U47+Sep!U46+Oct!U47+Nov!U46+Dec!U47)</f>
        <v>0</v>
      </c>
      <c r="U14" s="189">
        <f>SUM(Jan!V50+Feb!V45+Mar!V47+Apr!V46+May!V47+Jun!V46+Jul!V47+Aug!V47+Sep!V46+Oct!V47+Nov!V46+Dec!V47)</f>
        <v>0</v>
      </c>
    </row>
    <row r="15" spans="1:21" ht="15" customHeight="1" thickBot="1">
      <c r="A15" s="190" t="s">
        <v>49</v>
      </c>
      <c r="B15" s="191"/>
      <c r="C15" s="191"/>
      <c r="D15" s="191"/>
      <c r="E15" s="192"/>
      <c r="F15" s="192"/>
      <c r="G15" s="192"/>
      <c r="H15" s="192"/>
      <c r="I15" s="192"/>
      <c r="J15" s="192"/>
      <c r="K15" s="193" t="str">
        <f ca="1">IF(K10="","",365*K10)</f>
        <v/>
      </c>
      <c r="L15" s="192"/>
      <c r="M15" s="193" t="str">
        <f ca="1">IF(M10="","",365*M10)</f>
        <v/>
      </c>
      <c r="N15" s="192"/>
      <c r="O15" s="192"/>
      <c r="P15" s="194"/>
      <c r="Q15" s="192"/>
      <c r="R15" s="192"/>
      <c r="S15" s="192"/>
      <c r="T15" s="192"/>
      <c r="U15" s="195"/>
    </row>
    <row r="16" spans="1:34" ht="13.5" customHeight="1" thickBot="1">
      <c r="A16" s="6"/>
      <c r="S16" s="6"/>
      <c r="AA16" s="3"/>
      <c r="AB16" s="3"/>
      <c r="AC16" s="3"/>
      <c r="AD16" s="3"/>
      <c r="AE16" s="3"/>
      <c r="AF16" s="3"/>
      <c r="AG16" s="3"/>
      <c r="AH16" s="3"/>
    </row>
    <row r="17" spans="1:53" ht="13.8" thickBot="1">
      <c r="A17" s="196" t="s">
        <v>6</v>
      </c>
      <c r="B17" s="823" t="s">
        <v>8</v>
      </c>
      <c r="C17" s="824"/>
      <c r="D17" s="824"/>
      <c r="E17" s="824"/>
      <c r="F17" s="824"/>
      <c r="G17" s="824"/>
      <c r="H17" s="824"/>
      <c r="I17" s="824"/>
      <c r="J17" s="824"/>
      <c r="K17" s="824"/>
      <c r="L17" s="824"/>
      <c r="M17" s="824"/>
      <c r="N17" s="824"/>
      <c r="O17" s="824"/>
      <c r="P17" s="825"/>
      <c r="W17" s="172"/>
      <c r="X17" s="172"/>
      <c r="Y17" s="172"/>
      <c r="Z17" s="172"/>
      <c r="BA17" s="22"/>
    </row>
    <row r="18" spans="1:53" ht="13.8" thickBot="1">
      <c r="A18" s="197" t="s">
        <v>6</v>
      </c>
      <c r="B18" s="198" t="s">
        <v>29</v>
      </c>
      <c r="C18" s="191" t="s">
        <v>134</v>
      </c>
      <c r="D18" s="820" t="s">
        <v>28</v>
      </c>
      <c r="E18" s="821"/>
      <c r="F18" s="820" t="s">
        <v>131</v>
      </c>
      <c r="G18" s="821"/>
      <c r="H18" s="199" t="s">
        <v>135</v>
      </c>
      <c r="I18" s="820" t="s">
        <v>132</v>
      </c>
      <c r="J18" s="821"/>
      <c r="K18" s="200" t="s">
        <v>133</v>
      </c>
      <c r="L18" s="201"/>
      <c r="M18" s="820" t="s">
        <v>23</v>
      </c>
      <c r="N18" s="821"/>
      <c r="O18" s="822" t="s">
        <v>24</v>
      </c>
      <c r="P18" s="821"/>
      <c r="Q18" s="172"/>
      <c r="R18" s="172"/>
      <c r="S18" s="172"/>
      <c r="T18" s="172"/>
      <c r="U18" s="202"/>
      <c r="V18" s="203"/>
      <c r="W18" s="172"/>
      <c r="X18" s="172"/>
      <c r="Y18" s="204"/>
      <c r="Z18" s="204"/>
      <c r="BA18" s="22"/>
    </row>
    <row r="19" spans="1:53" ht="108.75" customHeight="1" thickBot="1">
      <c r="A19" s="177"/>
      <c r="B19" s="180" t="str">
        <f>Jan!X9</f>
        <v>Effluent Flow Rate (MGD)</v>
      </c>
      <c r="C19" s="180" t="str">
        <f>Jan!Y9</f>
        <v>pH</v>
      </c>
      <c r="D19" s="180" t="str">
        <f>Jan!Z9</f>
        <v>CBOD (mg/l)</v>
      </c>
      <c r="E19" s="180" t="str">
        <f>Jan!AA9</f>
        <v>CBOD (lbs)</v>
      </c>
      <c r="F19" s="180" t="str">
        <f>Jan!AB9</f>
        <v>TSS (mg/l)</v>
      </c>
      <c r="G19" s="180" t="str">
        <f>Jan!AC9</f>
        <v>TSS (lbs)</v>
      </c>
      <c r="H19" s="180" t="str">
        <f>Jan!AD9</f>
        <v>D.O. (mg/l)</v>
      </c>
      <c r="I19" s="180" t="str">
        <f>Jan!AE9</f>
        <v>Residual Chlorine (mg/l) - Contact</v>
      </c>
      <c r="J19" s="180" t="str">
        <f>Jan!AF9</f>
        <v>Residual Chlorine (mg/l) - Final</v>
      </c>
      <c r="K19" s="180" t="str">
        <f>Jan!AG10</f>
        <v>E. Coli (hidden)</v>
      </c>
      <c r="L19" s="180" t="str">
        <f>Jan!AH9</f>
        <v>E. Coli  
colony/100 ml</v>
      </c>
      <c r="M19" s="180" t="str">
        <f>Jan!AI9</f>
        <v>Ammonia (mg/l)</v>
      </c>
      <c r="N19" s="180" t="str">
        <f>Jan!AJ9</f>
        <v>Ammonia (lbs)</v>
      </c>
      <c r="O19" s="180" t="str">
        <f>Jan!AK9</f>
        <v>Phosphorus (mg/l)</v>
      </c>
      <c r="P19" s="205" t="str">
        <f>Jan!AL9</f>
        <v>Phosphorus (lbs)</v>
      </c>
      <c r="Q19" s="206"/>
      <c r="R19" s="183"/>
      <c r="S19" s="207"/>
      <c r="T19" s="183"/>
      <c r="U19" s="183"/>
      <c r="V19" s="183"/>
      <c r="W19" s="183"/>
      <c r="X19" s="183"/>
      <c r="Y19" s="34"/>
      <c r="Z19" s="6"/>
      <c r="BA19" s="22"/>
    </row>
    <row r="20" spans="1:53" ht="15.6" thickBot="1" thickTop="1">
      <c r="A20" s="162" t="s">
        <v>15</v>
      </c>
      <c r="B20" s="208" t="str">
        <f>IF(SUM(Jan!X14:X44,Feb!X11:X39,Mar!X11:X41,Apr!X11:X40,May!X11:X41,Jun!X11:X40,Jul!X11:X41,Aug!X11:X41,Sep!X11:X40,Oct!X11:X41,Nov!X11:X40,Dec!X11:X41)&gt;0,AVERAGE(Jan!X14:X44,Feb!X11:X39,Mar!X11:X41,Apr!X11:X40,May!X11:X41,Jun!X11:X40,Jul!X11:X41,Aug!X11:X41,Sep!X11:X40,Oct!X11:X41,Nov!X11:X40,Dec!X11:X41),"")</f>
        <v/>
      </c>
      <c r="C20" s="209" t="str">
        <f>IF(SUM(Jan!Y14:Y44,Feb!Y11:Y39,Mar!Y11:Y41,Apr!Y11:Y40,May!Y11:Y41,Jun!Y11:Y40,Jul!Y11:Y41,Aug!Y11:Y41,Sep!Y11:Y40,Oct!Y11:Y41,Nov!Y11:Y40,Dec!Y11:Y41)&gt;0,AVERAGE(Jan!Y14:Y44,Feb!Y11:Y39,Mar!Y11:Y41,Apr!Y11:Y40,May!Y11:Y41,Jun!Y11:Y40,Jul!Y11:Y41,Aug!Y11:Y41,Sep!Y11:Y40,Oct!Y11:Y41,Nov!Y11:Y40,Dec!Y11:Y41),"")</f>
        <v/>
      </c>
      <c r="D20" s="210" t="str">
        <f>IF(SUM(Jan!Z14:Z44,Feb!Z11:Z39,Mar!Z11:Z41,Apr!Z11:Z40,May!Z11:Z41,Jun!Z11:Z40,Jul!Z11:Z41,Aug!Z11:Z41,Sep!Z11:Z40,Oct!Z11:Z41,Nov!Z11:Z40,Dec!Z11:Z41)&gt;0,AVERAGE(Jan!Z14:Z44,Feb!Z11:Z39,Mar!Z11:Z41,Apr!Z11:Z40,May!Z11:Z41,Jun!Z11:Z40,Jul!Z11:Z41,Aug!Z11:Z41,Sep!Z11:Z40,Oct!Z11:Z41,Nov!Z11:Z40,Dec!Z11:Z41),"")</f>
        <v/>
      </c>
      <c r="E20" s="210" t="str">
        <f ca="1">IF(SUM(Jan!AA14:AA44,Feb!AA11:AA39,Mar!AA11:AA41,Apr!AA11:AA40,May!AA11:AA41,Jun!AA11:AA40,Jul!AA11:AA41,Aug!AA11:AA41,Sep!AA11:AA40,Oct!AA11:AA41,Nov!AA11:AA40,Dec!AA11:AA41)&gt;0,AVERAGE(Jan!AA14:AA44,Feb!AA11:AA39,Mar!AA11:AA41,Apr!AA11:AA40,May!AA11:AA41,Jun!AA11:AA40,Jul!AA11:AA41,Aug!AA11:AA41,Sep!AA11:AA40,Oct!AA11:AA41,Nov!AA11:AA40,Dec!AA11:AA41),"")</f>
        <v/>
      </c>
      <c r="F20" s="210" t="str">
        <f>IF(SUM(Jan!AB14:AB44,Feb!AB11:AB39,Mar!AB11:AB41,Apr!AB11:AB40,May!AB11:AB41,Jun!AB11:AB40,Jul!AB11:AB41,Aug!AB11:AB41,Sep!AB11:AB40,Oct!AB11:AB41,Nov!AB11:AB40,Dec!AB11:AB41)&gt;0,AVERAGE(Jan!AB14:AB44,Feb!AB11:AB39,Mar!AB11:AB41,Apr!AB11:AB40,May!AB11:AB41,Jun!AB11:AB40,Jul!AB11:AB41,Aug!AB11:AB41,Sep!AB11:AB40,Oct!AB11:AB41,Nov!AB11:AB40,Dec!AB11:AB41),"")</f>
        <v/>
      </c>
      <c r="G20" s="210" t="str">
        <f ca="1">IF(SUM(Jan!AC14:AC44,Feb!AC11:AC39,Mar!AC11:AC41,Apr!AC11:AC40,May!AC11:AC41,Jun!AC11:AC40,Jul!AC11:AC41,Aug!AC11:AC41,Sep!AC11:AC40,Oct!AC11:AC41,Nov!AC11:AC40,Dec!AC11:AC41)&gt;0,AVERAGE(Jan!AC14:AC44,Feb!AC11:AC39,Mar!AC11:AC41,Apr!AC11:AC40,May!AC11:AC41,Jun!AC11:AC40,Jul!AC11:AC41,Aug!AC11:AC41,Sep!AC11:AC40,Oct!AC11:AC41,Nov!AC11:AC40,Dec!AC11:AC41),"")</f>
        <v/>
      </c>
      <c r="H20" s="210" t="str">
        <f>IF(SUM(Jan!AD14:AD44,Feb!AD11:AD39,Mar!AD11:AD41,Apr!AD11:AD40,May!AD11:AD41,Jun!AD11:AD40,Jul!AD11:AD41,Aug!AD11:AD41,Sep!AD11:AD40,Oct!AD11:AD41,Nov!AD11:AD40,Dec!AD11:AD41)&gt;0,AVERAGE(Jan!AD14:AD44,Feb!AD11:AD39,Mar!AD11:AD41,Apr!AD11:AD40,May!AD11:AD41,Jun!AD11:AD40,Jul!AD11:AD41,Aug!AD11:AD41,Sep!AD11:AD40,Oct!AD11:AD41,Nov!AD11:AD40,Dec!AD11:AD41),"")</f>
        <v/>
      </c>
      <c r="I20" s="210" t="str">
        <f>IF(SUM(Jan!AE14:AE44,Feb!AE11:AE39,Mar!AE11:AE41,Apr!AE11:AE40,May!AE11:AE41,Jun!AE11:AE40,Jul!AE11:AE41,Aug!AE11:AE41,Sep!AE11:AE40,Oct!AE11:AE41,Nov!AE11:AE40,Dec!AE11:AE41)&gt;0,AVERAGE(Jan!AE14:AE44,Feb!AE11:AE39,Mar!AE11:AE41,Apr!AE11:AE40,May!AE11:AE41,Jun!AE11:AE40,Jul!AE11:AE41,Aug!AE11:AE41,Sep!AE11:AE40,Oct!AE11:AE41,Nov!AE11:AE40,Dec!AE11:AE41),"")</f>
        <v/>
      </c>
      <c r="J20" s="210" t="str">
        <f>IF(SUM(Jan!AF14:AF44,Feb!AF11:AF39,Mar!AF11:AF41,Apr!AF11:AF40,May!AF11:AF41,Jun!AF11:AF40,Jul!AF11:AF41,Aug!AF11:AF41,Sep!AF11:AF40,Oct!AF11:AF41,Nov!AF11:AF40,Dec!AF11:AF41)&gt;0,AVERAGE(Jan!AF14:AF44,Feb!AF11:AF39,Mar!AF11:AF41,Apr!AF11:AF40,May!AF11:AF41,Jun!AF11:AF40,Jul!AF11:AF41,Aug!AF11:AF41,Sep!AF11:AF40,Oct!AF11:AF41,Nov!AF11:AF40,Dec!AF11:AF41),"")</f>
        <v/>
      </c>
      <c r="K20" s="210" t="str">
        <f ca="1">IF(SUM(Jan!AG14:AG44,Feb!AG11:AG39,Mar!AG11:AG41,Apr!AG11:AG40,May!AG11:AG41,Jun!AG11:AG40,Jul!AG11:AG41,Aug!AG11:AG41,Sep!AG11:AG40,Oct!AG11:AG41,Nov!AG11:AG40,Dec!AG11:AG41)&gt;0,AVERAGE(Jan!AG14:AG44,Feb!AG11:AG39,Mar!AG11:AG41,Apr!AG11:AG40,May!AG11:AG41,Jun!AG11:AG40,Jul!AG11:AG41,Aug!AG11:AG41,Sep!AG11:AG40,Oct!AG11:AG41,Nov!AG11:AG40,Dec!AG11:AG41),"")</f>
        <v/>
      </c>
      <c r="L20" s="210" t="str">
        <f>IF(SUM(Jan!AH14:AH44,Feb!AH11:AH39,Mar!AH11:AH41,Apr!AH11:AH40,May!AH11:AH41,Jun!AH11:AH40,Jul!AH11:AH41,Aug!AH11:AH41,Sep!AH11:AH40,Oct!AH11:AH41,Nov!AH11:AH40,Dec!AH11:AH41)&gt;0,AVERAGE(Jan!AH14:AH44,Feb!AH11:AH39,Mar!AH11:AH41,Apr!AH11:AH40,May!AH11:AH41,Jun!AH11:AH40,Jul!AH11:AH41,Aug!AH11:AH41,Sep!AH11:AH40,Oct!AH11:AH41,Nov!AH11:AH40,Dec!AH11:AH41),"")</f>
        <v/>
      </c>
      <c r="M20" s="210" t="str">
        <f>IF(SUM(Jan!AI14:AI44,Feb!AI11:AI39,Mar!AI11:AI41,Apr!AI11:AI40,May!AI11:AI41,Jun!AI11:AI40,Jul!AI11:AI41,Aug!AI11:AI41,Sep!AI11:AI40,Oct!AI11:AI41,Nov!AI11:AI40,Dec!AI11:AI41)&gt;0,AVERAGE(Jan!AI14:AI44,Feb!AI11:AI39,Mar!AI11:AI41,Apr!AI11:AI40,May!AI11:AI41,Jun!AI11:AI40,Jul!AI11:AI41,Aug!AI11:AI41,Sep!AI11:AI40,Oct!AI11:AI41,Nov!AI11:AI40,Dec!AI11:AI41),"")</f>
        <v/>
      </c>
      <c r="N20" s="210" t="str">
        <f ca="1">IF(SUM(Jan!AJ14:AJ44,Feb!AJ11:AJ39,Mar!AJ11:AJ41,Apr!AJ11:AJ40,May!AJ11:AJ41,Jun!AJ11:AJ40,Jul!AJ11:AJ41,Aug!AJ11:AJ41,Sep!AJ11:AJ40,Oct!AJ11:AJ41,Nov!AJ11:AJ40,Dec!AJ11:AJ41)&gt;0,AVERAGE(Jan!AJ14:AJ44,Feb!AJ11:AJ39,Mar!AJ11:AJ41,Apr!AJ11:AJ40,May!AJ11:AJ41,Jun!AJ11:AJ40,Jul!AJ11:AJ41,Aug!AJ11:AJ41,Sep!AJ11:AJ40,Oct!AJ11:AJ41,Nov!AJ11:AJ40,Dec!AJ11:AJ41),"")</f>
        <v/>
      </c>
      <c r="O20" s="210" t="str">
        <f>IF(SUM(Jan!AK14:AK44,Feb!AK11:AK39,Mar!AK11:AK41,Apr!AK11:AK40,May!AK11:AK41,Jun!AK11:AK40,Jul!AK11:AK41,Aug!AK11:AK41,Sep!AK11:AK40,Oct!AK11:AK41,Nov!AK11:AK40,Dec!AK11:AK41)&gt;0,AVERAGE(Jan!AK14:AK44,Feb!AK11:AK39,Mar!AK11:AK41,Apr!AK11:AK40,May!AK11:AK41,Jun!AK11:AK40,Jul!AK11:AK41,Aug!AK11:AK41,Sep!AK11:AK40,Oct!AK11:AK41,Nov!AK11:AK40,Dec!AK11:AK41),"")</f>
        <v/>
      </c>
      <c r="P20" s="211" t="str">
        <f ca="1">IF(SUM(Jan!AL14:AL44,Feb!AL11:AL39,Mar!AL11:AL41,Apr!AL11:AL40,May!AL11:AL41,Jun!AL11:AL40,Jul!AL11:AL41,Aug!AL11:AL41,Sep!AL11:AL40,Oct!AL11:AL41,Nov!AL11:AL40,Dec!AL11:AL41)&gt;0,AVERAGE(Jan!AL14:AL44,Feb!AL11:AL39,Mar!AL11:AL41,Apr!AL11:AL40,May!AL11:AL41,Jun!AL11:AL40,Jul!AL11:AL41,Aug!AL11:AL41,Sep!AL11:AL40,Oct!AL11:AL41,Nov!AL11:AL40,Dec!AL11:AL41),"")</f>
        <v/>
      </c>
      <c r="Q20" s="212"/>
      <c r="S20" s="22"/>
      <c r="BA20" s="22"/>
    </row>
    <row r="21" spans="1:53" ht="13.8" thickTop="1">
      <c r="A21" s="162" t="s">
        <v>16</v>
      </c>
      <c r="B21" s="187">
        <f>MAX(Jan!Y46,Feb!X41,Mar!X43,Apr!X42,May!X43,Jun!X42,Jul!X43,Aug!X43,Sep!X42,Oct!X43,Nov!X42,Dec!X43)</f>
        <v>0</v>
      </c>
      <c r="C21" s="187">
        <f>MAX(Jan!Z46,Feb!Y41,Mar!Y43,Apr!Y42,May!Y43,Jun!Y42,Jul!Y43,Aug!Y43,Sep!Y42,Oct!Y43,Nov!Y42,Dec!Y43)</f>
        <v>0</v>
      </c>
      <c r="D21" s="187">
        <f ca="1">MAX(Jan!AA46,Feb!Z41,Mar!Z43,Apr!Z42,May!Z43,Jun!Z42,Jul!Z43,Aug!Z43,Sep!Z42,Oct!Z43,Nov!Z42,Dec!Z43)</f>
        <v>0</v>
      </c>
      <c r="E21" s="187">
        <f ca="1">MAX(Jan!AB46,Feb!AA41,Mar!AA43,Apr!AA42,May!AA43,Jun!AA42,Jul!AA43,Aug!AA43,Sep!AA42,Oct!AA43,Nov!AA42,Dec!AA43)</f>
        <v>0</v>
      </c>
      <c r="F21" s="187">
        <f ca="1">MAX(Jan!AC46,Feb!AB41,Mar!AB43,Apr!AB42,May!AB43,Jun!AB42,Jul!AB43,Aug!AB43,Sep!AB42,Oct!AB43,Nov!AB42,Dec!AB43)</f>
        <v>0</v>
      </c>
      <c r="G21" s="187">
        <f ca="1">MAX(Jan!AD46,Feb!AC41,Mar!AC43,Apr!AC42,May!AC43,Jun!AC42,Jul!AC43,Aug!AC43,Sep!AC42,Oct!AC43,Nov!AC42,Dec!AC43)</f>
        <v>0</v>
      </c>
      <c r="H21" s="187">
        <f>MAX(Jan!AE46,Feb!AD41,Mar!AD43,Apr!AD42,May!AD43,Jun!AD42,Jul!AD43,Aug!AD43,Sep!AD42,Oct!AD43,Nov!AD42,Dec!AD43)</f>
        <v>0</v>
      </c>
      <c r="I21" s="187">
        <f>MAX(Jan!AF46,Feb!AE41,Mar!AE43,Apr!AE42,May!AE43,Jun!AE42,Jul!AE43,Aug!AE43,Sep!AE42,Oct!AE43,Nov!AE42,Dec!AE43)</f>
        <v>0</v>
      </c>
      <c r="J21" s="187">
        <f ca="1">MAX(Jan!AG46,Feb!AF41,Mar!AF43,Apr!AF42,May!AF43,Jun!AF42,Jul!AF43,Aug!AF43,Sep!AF42,Oct!AF43,Nov!AF42,Dec!AF43)</f>
        <v>0</v>
      </c>
      <c r="K21" s="187">
        <f ca="1">MAX(Jan!AH46,Feb!AG41,Mar!AG43,Apr!AG42,May!AG43,Jun!AG42,Jul!AG43,Aug!AG43,Sep!AG42,Oct!AG43,Nov!AG42,Dec!AG43)</f>
        <v>0</v>
      </c>
      <c r="L21" s="187">
        <f ca="1">MAX(Jan!AI46,Feb!AH41,Mar!AH43,Apr!AH42,May!AH43,Jun!AH42,Jul!AH43,Aug!AH43,Sep!AH42,Oct!AH43,Nov!AH42,Dec!AH43)</f>
        <v>0</v>
      </c>
      <c r="M21" s="187">
        <f ca="1">MAX(Jan!AJ46,Feb!AI41,Mar!AI43,Apr!AI42,May!AI43,Jun!AI42,Jul!AI43,Aug!AI43,Sep!AI42,Oct!AI43,Nov!AI42,Dec!AI43)</f>
        <v>0</v>
      </c>
      <c r="N21" s="187">
        <f ca="1">MAX(Jan!AK46,Feb!AJ41,Mar!AJ43,Apr!AJ42,May!AJ43,Jun!AJ42,Jul!AJ43,Aug!AJ43,Sep!AJ42,Oct!AJ43,Nov!AJ42,Dec!AJ43)</f>
        <v>0</v>
      </c>
      <c r="O21" s="187">
        <f ca="1">MAX(Jan!AL46,Feb!AK41,Mar!AK43,Apr!AK42,May!AK43,Jun!AK42,Jul!AK43,Aug!AK43,Sep!AK42,Oct!AK43,Nov!AK42,Dec!AK43)</f>
        <v>0</v>
      </c>
      <c r="P21" s="213">
        <f ca="1">MAX(Jan!AM46,Feb!AL41,Mar!AL43,Apr!AL42,May!AL43,Jun!AL42,Jul!AL43,Aug!AL43,Sep!AL42,Oct!AL43,Nov!AL42,Dec!AL43)</f>
        <v>0</v>
      </c>
      <c r="S21" s="22"/>
      <c r="BA21" s="22"/>
    </row>
    <row r="22" spans="1:18" ht="13.5" customHeight="1" thickBot="1">
      <c r="A22" s="162" t="s">
        <v>17</v>
      </c>
      <c r="B22" s="187">
        <f>MIN(Jan!Y47,Feb!X42,Mar!X44,Apr!X43,May!X44,Jun!X43,Jul!X44,Aug!X44,Sep!X43,Oct!X44,Nov!X43,Dec!X44)</f>
        <v>0</v>
      </c>
      <c r="C22" s="187">
        <f>MIN(Jan!Z47,Feb!Y42,Mar!Y44,Apr!Y43,May!Y44,Jun!Y43,Jul!Y44,Aug!Y44,Sep!Y43,Oct!Y44,Nov!Y43,Dec!Y44)</f>
        <v>0</v>
      </c>
      <c r="D22" s="187">
        <f ca="1">MIN(Jan!AA47,Feb!Z42,Mar!Z44,Apr!Z43,May!Z44,Jun!Z43,Jul!Z44,Aug!Z44,Sep!Z43,Oct!Z44,Nov!Z43,Dec!Z44)</f>
        <v>0</v>
      </c>
      <c r="E22" s="187">
        <f ca="1">MIN(Jan!AB47,Feb!AA42,Mar!AA44,Apr!AA43,May!AA44,Jun!AA43,Jul!AA44,Aug!AA44,Sep!AA43,Oct!AA44,Nov!AA43,Dec!AA44)</f>
        <v>0</v>
      </c>
      <c r="F22" s="187">
        <f ca="1">MIN(Jan!AC47,Feb!AB42,Mar!AB44,Apr!AB43,May!AB44,Jun!AB43,Jul!AB44,Aug!AB44,Sep!AB43,Oct!AB44,Nov!AB43,Dec!AB44)</f>
        <v>0</v>
      </c>
      <c r="G22" s="187">
        <f ca="1">MIN(Jan!AD47,Feb!AC42,Mar!AC44,Apr!AC43,May!AC44,Jun!AC43,Jul!AC44,Aug!AC44,Sep!AC43,Oct!AC44,Nov!AC43,Dec!AC44)</f>
        <v>0</v>
      </c>
      <c r="H22" s="187">
        <f>MIN(Jan!AE47,Feb!AD42,Mar!AD44,Apr!AD43,May!AD44,Jun!AD43,Jul!AD44,Aug!AD44,Sep!AD43,Oct!AD44,Nov!AD43,Dec!AD44)</f>
        <v>0</v>
      </c>
      <c r="I22" s="187">
        <f>MIN(Jan!AF47,Feb!AE42,Mar!AE44,Apr!AE43,May!AE44,Jun!AE43,Jul!AE44,Aug!AE44,Sep!AE43,Oct!AE44,Nov!AE43,Dec!AE44)</f>
        <v>0</v>
      </c>
      <c r="J22" s="187">
        <f>MIN(Jan!AG47,Feb!AF42,Mar!AF44,Apr!AF43,May!AF44,Jun!AF43,Jul!AF44,Aug!AF44,Sep!AF43,Oct!AF44,Nov!AF43,Dec!AF44)</f>
        <v>0</v>
      </c>
      <c r="K22" s="187">
        <f>MIN(Jan!AH47,Feb!AG42,Mar!AG44,Apr!AG43,May!AG44,Jun!AG43,Jul!AG44,Aug!AG44,Sep!AG43,Oct!AG44,Nov!AG43,Dec!AG44)</f>
        <v>0</v>
      </c>
      <c r="L22" s="187">
        <f>MIN(Jan!AI47,Feb!AH42,Mar!AH44,Apr!AH43,May!AH44,Jun!AH43,Jul!AH44,Aug!AH44,Sep!AH43,Oct!AH44,Nov!AH43,Dec!AH44)</f>
        <v>0</v>
      </c>
      <c r="M22" s="187">
        <f ca="1">MIN(Jan!AJ47,Feb!AI42,Mar!AI44,Apr!AI43,May!AI44,Jun!AI43,Jul!AI44,Aug!AI44,Sep!AI43,Oct!AI44,Nov!AI43,Dec!AI44)</f>
        <v>0</v>
      </c>
      <c r="N22" s="187">
        <f ca="1">MIN(Jan!AK47,Feb!AJ42,Mar!AJ44,Apr!AJ43,May!AJ44,Jun!AJ43,Jul!AJ44,Aug!AJ44,Sep!AJ43,Oct!AJ44,Nov!AJ43,Dec!AJ44)</f>
        <v>0</v>
      </c>
      <c r="O22" s="187">
        <f ca="1">MIN(Jan!AL47,Feb!AK42,Mar!AK44,Apr!AK43,May!AK44,Jun!AK43,Jul!AK44,Aug!AK44,Sep!AK43,Oct!AK44,Nov!AK43,Dec!AK44)</f>
        <v>0</v>
      </c>
      <c r="P22" s="213">
        <f ca="1">MIN(Jan!AM47,Feb!AL42,Mar!AL44,Apr!AL43,May!AL44,Jun!AL43,Jul!AL44,Aug!AL44,Sep!AL43,Oct!AL44,Nov!AL43,Dec!AL44)</f>
        <v>0</v>
      </c>
      <c r="R22" s="22"/>
    </row>
    <row r="23" spans="1:18" ht="15.6" thickBot="1" thickTop="1">
      <c r="A23" s="188" t="s">
        <v>37</v>
      </c>
      <c r="B23" s="214">
        <f>SUM(Jan!X11:X44,Feb!X11:X39,Mar!X11:X41,Apr!X11:X40,May!X11:X41,Jun!X11:X40,Jul!X11:X41,Aug!X11:X41,Sep!X11:X40,Oct!X11:X41,Nov!X11:X40,Dec!X11:X41)</f>
        <v>0</v>
      </c>
      <c r="C23" s="185"/>
      <c r="D23" s="185"/>
      <c r="E23" s="214">
        <f ca="1">SUM(Jan!AA11:AA44,Feb!AA11:AA39,Mar!AA11:AA41,Apr!AA11:AA40,May!AA11:AA41,Jun!AA11:AA40,Jul!AA11:AA41,Aug!AA11:AA41,Sep!AA11:AA40,Oct!AA11:AA41,Nov!AA11:AA40,Dec!AA11:AA41)</f>
        <v>0</v>
      </c>
      <c r="F23" s="185"/>
      <c r="G23" s="214">
        <f ca="1">SUM(Jan!AC11:AC44,Feb!AC11:AC39,Mar!AC11:AC41,Apr!AC11:AC40,May!AC11:AC41,Jun!AC11:AC40,Jul!AC11:AC41,Aug!AC11:AC41,Sep!AC11:AC40,Oct!AC11:AC41,Nov!AC11:AC40,Dec!AC11:AC41)</f>
        <v>0</v>
      </c>
      <c r="H23" s="185"/>
      <c r="I23" s="185"/>
      <c r="J23" s="185"/>
      <c r="K23" s="214"/>
      <c r="L23" s="185"/>
      <c r="M23" s="214"/>
      <c r="N23" s="185"/>
      <c r="O23" s="214"/>
      <c r="P23" s="215"/>
      <c r="R23" s="22"/>
    </row>
    <row r="24" spans="1:16" ht="14.4" thickBot="1" thickTop="1">
      <c r="A24" s="167" t="s">
        <v>18</v>
      </c>
      <c r="B24" s="216">
        <f>SUM(Jan!X50+Feb!X45+Mar!X47+Apr!X46+May!X47+Jun!X46+Jul!X47+Aug!X47+Sep!X46+Oct!X47+Nov!X46+Dec!X47)</f>
        <v>0</v>
      </c>
      <c r="C24" s="216">
        <f>SUM(Jan!Y50+Feb!Y45+Mar!Y47+Apr!Y46+May!Y47+Jun!Y46+Jul!Y47+Aug!Y47+Sep!Y46+Oct!Y47+Nov!Y46+Dec!Y47)</f>
        <v>0</v>
      </c>
      <c r="D24" s="216">
        <f>SUM(Jan!Z50+Feb!Z45+Mar!Z47+Apr!Z46+May!Z47+Jun!Z46+Jul!Z47+Aug!Z47+Sep!Z46+Oct!Z47+Nov!Z46+Dec!Z47)</f>
        <v>0</v>
      </c>
      <c r="E24" s="216">
        <f ca="1">SUM(Jan!AA50+Feb!AA45+Mar!AA47+Apr!AA46+May!AA47+Jun!AA46+Jul!AA47+Aug!AA47+Sep!AA46+Oct!AA47+Nov!AA46+Dec!AA47)</f>
        <v>0</v>
      </c>
      <c r="F24" s="216">
        <f>SUM(Jan!AB50+Feb!AB45+Mar!AB47+Apr!AB46+May!AB47+Jun!AB46+Jul!AB47+Aug!AB47+Sep!AB46+Oct!AB47+Nov!AB46+Dec!AB47)</f>
        <v>0</v>
      </c>
      <c r="G24" s="216">
        <f ca="1">SUM(Jan!AC50+Feb!AC45+Mar!AC47+Apr!AC46+May!AC47+Jun!AC46+Jul!AC47+Aug!AC47+Sep!AC46+Oct!AC47+Nov!AC46+Dec!AC47)</f>
        <v>0</v>
      </c>
      <c r="H24" s="216">
        <f>SUM(Jan!AD50+Feb!AD45+Mar!AD47+Apr!AD46+May!AD47+Jun!AD46+Jul!AD47+Aug!AD47+Sep!AD46+Oct!AD47+Nov!AD46+Dec!AD47)</f>
        <v>0</v>
      </c>
      <c r="I24" s="216">
        <f>SUM(Jan!AE50+Feb!AE45+Mar!AE47+Apr!AE46+May!AE47+Jun!AE46+Jul!AE47+Aug!AE47+Sep!AE46+Oct!AE47+Nov!AE46+Dec!AE47)</f>
        <v>0</v>
      </c>
      <c r="J24" s="216">
        <f>SUM(Jan!AF50+Feb!AF45+Mar!AF47+Apr!AF46+May!AF47+Jun!AF46+Jul!AF47+Aug!AF47+Sep!AF46+Oct!AF47+Nov!AF46+Dec!AF47)</f>
        <v>0</v>
      </c>
      <c r="K24" s="216">
        <f ca="1">SUM(Jan!AG50+Feb!AG45+Mar!AG47+Apr!AG46+May!AG47+Jun!AG46+Jul!AG47+Aug!AG47+Sep!AG46+Oct!AG47+Nov!AG46+Dec!AG47)</f>
        <v>0</v>
      </c>
      <c r="L24" s="216">
        <f ca="1">SUM(Jan!AH50+Feb!AH45+Mar!AH47+Apr!AH46+May!AH47+Jun!AH46+Jul!AH47+Aug!AH47+Sep!AH46+Oct!AH47+Nov!AH46+Dec!AH47)</f>
        <v>0</v>
      </c>
      <c r="M24" s="216">
        <f>SUM(Jan!AI50+Feb!AI45+Mar!AI47+Apr!AI46+May!AI47+Jun!AI46+Jul!AI47+Aug!AI47+Sep!AI46+Oct!AI47+Nov!AI46+Dec!AI47)</f>
        <v>0</v>
      </c>
      <c r="N24" s="216">
        <f ca="1">SUM(Jan!AJ50+Feb!AJ45+Mar!AJ47+Apr!AJ46+May!AJ47+Jun!AJ46+Jul!AJ47+Aug!AJ47+Sep!AJ46+Oct!AJ47+Nov!AJ46+Dec!AJ47)</f>
        <v>0</v>
      </c>
      <c r="O24" s="216">
        <f>SUM(Jan!AK50+Feb!AK45+Mar!AK47+Apr!AK46+May!AK47+Jun!AK46+Jul!AK47+Aug!AK47+Sep!AK46+Oct!AK47+Nov!AK46+Dec!AK47)</f>
        <v>0</v>
      </c>
      <c r="P24" s="189">
        <f ca="1">SUM(Jan!AL50+Feb!AL45+Mar!AL47+Apr!AL46+May!AL47+Jun!AL46+Jul!AL47+Aug!AL47+Sep!AL46+Oct!AL47+Nov!AL46+Dec!AL47)</f>
        <v>0</v>
      </c>
    </row>
    <row r="25" spans="1:19" ht="13.8" thickBot="1">
      <c r="A25" s="190" t="s">
        <v>49</v>
      </c>
      <c r="B25" s="190"/>
      <c r="C25" s="168"/>
      <c r="D25" s="168"/>
      <c r="E25" s="192"/>
      <c r="F25" s="192"/>
      <c r="G25" s="217" t="str">
        <f ca="1">IF(G20="","",365*G20)</f>
        <v/>
      </c>
      <c r="H25" s="218"/>
      <c r="I25" s="192"/>
      <c r="J25" s="192"/>
      <c r="K25" s="193" t="str">
        <f ca="1">IF(K20="","",365*K20)</f>
        <v/>
      </c>
      <c r="L25" s="218"/>
      <c r="M25" s="192"/>
      <c r="N25" s="192"/>
      <c r="O25" s="193" t="str">
        <f>IF(O20="","",365*O20)</f>
        <v/>
      </c>
      <c r="P25" s="218"/>
      <c r="S25" s="219"/>
    </row>
    <row r="26" spans="27:34" ht="12.75">
      <c r="AA26" s="3"/>
      <c r="AB26" s="3"/>
      <c r="AC26" s="3"/>
      <c r="AD26" s="3"/>
      <c r="AE26" s="3"/>
      <c r="AF26" s="3"/>
      <c r="AG26" s="3"/>
      <c r="AH26" s="3"/>
    </row>
    <row r="27" spans="2:34" ht="12.75" customHeight="1">
      <c r="B27" s="172"/>
      <c r="C27" s="172"/>
      <c r="D27" s="172"/>
      <c r="E27" s="172"/>
      <c r="F27" s="172"/>
      <c r="G27" s="172"/>
      <c r="H27" s="172"/>
      <c r="I27" s="172"/>
      <c r="J27" s="172"/>
      <c r="K27" s="220"/>
      <c r="L27" s="220"/>
      <c r="M27" s="220"/>
      <c r="N27" s="220"/>
      <c r="O27" s="220"/>
      <c r="P27" s="220"/>
      <c r="Q27" s="220"/>
      <c r="R27" s="220"/>
      <c r="S27" s="220"/>
      <c r="T27" s="220"/>
      <c r="U27" s="220"/>
      <c r="V27" s="220"/>
      <c r="W27" s="220"/>
      <c r="X27" s="220"/>
      <c r="Y27" s="220"/>
      <c r="Z27" s="220"/>
      <c r="AC27" s="3"/>
      <c r="AD27" s="3"/>
      <c r="AE27" s="3"/>
      <c r="AF27" s="3"/>
      <c r="AG27" s="3"/>
      <c r="AH27" s="3"/>
    </row>
    <row r="28" spans="1:34" ht="12.75" customHeight="1">
      <c r="A28" s="51"/>
      <c r="B28" s="220"/>
      <c r="C28" s="220"/>
      <c r="D28" s="221"/>
      <c r="E28" s="221"/>
      <c r="F28" s="221"/>
      <c r="G28" s="220"/>
      <c r="H28" s="204"/>
      <c r="I28" s="204"/>
      <c r="J28" s="204"/>
      <c r="K28" s="34"/>
      <c r="L28" s="34"/>
      <c r="M28" s="34"/>
      <c r="N28" s="34"/>
      <c r="O28" s="34"/>
      <c r="P28" s="34"/>
      <c r="Q28" s="34"/>
      <c r="R28" s="34"/>
      <c r="S28" s="34"/>
      <c r="T28" s="34"/>
      <c r="U28" s="34"/>
      <c r="V28" s="34"/>
      <c r="W28" s="34"/>
      <c r="X28" s="34"/>
      <c r="Y28" s="34"/>
      <c r="Z28" s="34"/>
      <c r="AC28" s="3"/>
      <c r="AD28" s="3"/>
      <c r="AE28" s="3"/>
      <c r="AF28" s="3"/>
      <c r="AG28" s="3"/>
      <c r="AH28" s="3"/>
    </row>
    <row r="29" spans="1:26" ht="108.75" customHeight="1">
      <c r="A29" s="220"/>
      <c r="B29" s="220"/>
      <c r="C29" s="220"/>
      <c r="D29" s="222"/>
      <c r="E29" s="222"/>
      <c r="F29" s="34"/>
      <c r="G29" s="34"/>
      <c r="H29" s="34"/>
      <c r="I29" s="34"/>
      <c r="J29" s="6"/>
      <c r="K29" s="34"/>
      <c r="L29" s="34"/>
      <c r="M29" s="34"/>
      <c r="N29" s="34"/>
      <c r="O29" s="34"/>
      <c r="P29" s="34"/>
      <c r="Q29" s="34"/>
      <c r="R29" s="34"/>
      <c r="S29" s="34"/>
      <c r="T29" s="34"/>
      <c r="U29" s="34"/>
      <c r="V29" s="34"/>
      <c r="W29" s="34"/>
      <c r="X29" s="34"/>
      <c r="Y29" s="34"/>
      <c r="Z29" s="34"/>
    </row>
    <row r="30" spans="3:9" ht="12.75">
      <c r="C30" s="41"/>
      <c r="E30" s="41"/>
      <c r="F30" s="41"/>
      <c r="G30" s="41"/>
      <c r="H30" s="41"/>
      <c r="I30" s="41"/>
    </row>
    <row r="36" spans="1:4" ht="12.75">
      <c r="A36" s="3"/>
      <c r="B36" s="3"/>
      <c r="C36" s="3"/>
      <c r="D36" s="3"/>
    </row>
  </sheetData>
  <sheetProtection password="D328" sheet="1" selectLockedCells="1"/>
  <mergeCells count="17">
    <mergeCell ref="B17:P17"/>
    <mergeCell ref="A4:H4"/>
    <mergeCell ref="B7:B9"/>
    <mergeCell ref="C7:C9"/>
    <mergeCell ref="F7:O8"/>
    <mergeCell ref="P7:U8"/>
    <mergeCell ref="D18:E18"/>
    <mergeCell ref="F18:G18"/>
    <mergeCell ref="I18:J18"/>
    <mergeCell ref="M18:N18"/>
    <mergeCell ref="O18:P18"/>
    <mergeCell ref="S3:T3"/>
    <mergeCell ref="U3:V3"/>
    <mergeCell ref="W3:X3"/>
    <mergeCell ref="A1:H1"/>
    <mergeCell ref="A3:H3"/>
    <mergeCell ref="Q3:R3"/>
  </mergeCells>
  <printOptions horizontalCentered="1" verticalCentered="1"/>
  <pageMargins left="0.25" right="0.25" top="0.2" bottom="0.2" header="0.5" footer="0.5"/>
  <pageSetup fitToHeight="1" fitToWidth="1" horizontalDpi="600" verticalDpi="600" orientation="landscape" scale="86" r:id="rId1"/>
  <colBreaks count="2" manualBreakCount="2">
    <brk id="34" max="16383" man="1"/>
    <brk id="51" max="16383"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Z97"/>
  <sheetViews>
    <sheetView workbookViewId="0" topLeftCell="A1">
      <selection activeCell="I36" sqref="I36"/>
    </sheetView>
  </sheetViews>
  <sheetFormatPr defaultColWidth="9.140625" defaultRowHeight="12.75"/>
  <cols>
    <col min="6" max="6" width="33.00390625" style="0" customWidth="1"/>
  </cols>
  <sheetData>
    <row r="1" spans="1:26" ht="12.75">
      <c r="A1" s="88"/>
      <c r="B1" s="88"/>
      <c r="C1" s="88"/>
      <c r="D1" s="88"/>
      <c r="E1" s="88"/>
      <c r="F1" s="89"/>
      <c r="G1" s="88"/>
      <c r="H1" s="90"/>
      <c r="I1" s="90"/>
      <c r="J1" s="90"/>
      <c r="K1" s="833" t="s">
        <v>90</v>
      </c>
      <c r="L1" s="833"/>
      <c r="M1" s="833"/>
      <c r="N1" s="833"/>
      <c r="O1" s="833"/>
      <c r="P1" s="833"/>
      <c r="Q1" s="90"/>
      <c r="R1" s="90"/>
      <c r="S1" s="90"/>
      <c r="T1" s="90"/>
      <c r="U1" s="88"/>
      <c r="V1" s="88"/>
      <c r="W1" s="88"/>
      <c r="X1" s="88"/>
      <c r="Y1" s="88"/>
      <c r="Z1" s="88"/>
    </row>
    <row r="2" spans="1:26" ht="12.75">
      <c r="A2" s="88"/>
      <c r="B2" s="88"/>
      <c r="C2" s="88"/>
      <c r="D2" s="88"/>
      <c r="E2" s="88"/>
      <c r="F2" s="89"/>
      <c r="G2" s="88"/>
      <c r="H2" s="90"/>
      <c r="I2" s="90"/>
      <c r="J2" s="90"/>
      <c r="K2" s="833"/>
      <c r="L2" s="833"/>
      <c r="M2" s="833"/>
      <c r="N2" s="833"/>
      <c r="O2" s="833"/>
      <c r="P2" s="833"/>
      <c r="Q2" s="90"/>
      <c r="R2" s="90"/>
      <c r="S2" s="90"/>
      <c r="T2" s="90"/>
      <c r="U2" s="88"/>
      <c r="V2" s="88"/>
      <c r="W2" s="88"/>
      <c r="X2" s="88"/>
      <c r="Y2" s="88"/>
      <c r="Z2" s="88"/>
    </row>
    <row r="3" spans="1:26" ht="12.75">
      <c r="A3" s="88"/>
      <c r="B3" s="88"/>
      <c r="C3" s="88"/>
      <c r="D3" s="88"/>
      <c r="E3" s="88"/>
      <c r="F3" s="89"/>
      <c r="G3" s="88"/>
      <c r="H3" s="90"/>
      <c r="I3" s="90"/>
      <c r="J3" s="90"/>
      <c r="K3" s="90" t="s">
        <v>91</v>
      </c>
      <c r="L3" s="88"/>
      <c r="M3" s="88"/>
      <c r="N3" s="90"/>
      <c r="O3" s="90"/>
      <c r="P3" s="90"/>
      <c r="Q3" s="90"/>
      <c r="R3" s="90"/>
      <c r="S3" s="90"/>
      <c r="T3" s="90"/>
      <c r="U3" s="88"/>
      <c r="V3" s="88"/>
      <c r="W3" s="88"/>
      <c r="X3" s="88"/>
      <c r="Y3" s="88"/>
      <c r="Z3" s="88"/>
    </row>
    <row r="4" spans="1:26" ht="15" thickBot="1">
      <c r="A4" s="88"/>
      <c r="B4" s="88"/>
      <c r="C4" s="88"/>
      <c r="D4" s="88"/>
      <c r="E4" s="88"/>
      <c r="F4" s="89"/>
      <c r="G4" s="88"/>
      <c r="H4" s="91" t="s">
        <v>60</v>
      </c>
      <c r="I4" s="91" t="s">
        <v>60</v>
      </c>
      <c r="J4" s="91" t="s">
        <v>60</v>
      </c>
      <c r="K4" s="91" t="s">
        <v>60</v>
      </c>
      <c r="L4" s="91" t="s">
        <v>60</v>
      </c>
      <c r="M4" s="91" t="s">
        <v>60</v>
      </c>
      <c r="N4" s="91" t="s">
        <v>60</v>
      </c>
      <c r="O4" s="91" t="s">
        <v>60</v>
      </c>
      <c r="P4" s="91" t="s">
        <v>60</v>
      </c>
      <c r="Q4" s="91" t="s">
        <v>60</v>
      </c>
      <c r="R4" s="91" t="s">
        <v>60</v>
      </c>
      <c r="S4" s="91" t="s">
        <v>60</v>
      </c>
      <c r="T4" s="90"/>
      <c r="U4" s="88"/>
      <c r="V4" s="88"/>
      <c r="W4" s="88"/>
      <c r="X4" s="88"/>
      <c r="Y4" s="88"/>
      <c r="Z4" s="88"/>
    </row>
    <row r="5" spans="1:26" ht="14.4">
      <c r="A5" s="88"/>
      <c r="B5" s="88"/>
      <c r="C5" s="88"/>
      <c r="D5" s="88"/>
      <c r="E5" s="88"/>
      <c r="F5" s="89" t="s">
        <v>92</v>
      </c>
      <c r="G5" s="92" t="s">
        <v>93</v>
      </c>
      <c r="H5" s="91" t="s">
        <v>61</v>
      </c>
      <c r="I5" s="91" t="s">
        <v>62</v>
      </c>
      <c r="J5" s="91" t="s">
        <v>63</v>
      </c>
      <c r="K5" s="91" t="s">
        <v>64</v>
      </c>
      <c r="L5" s="91" t="s">
        <v>26</v>
      </c>
      <c r="M5" s="91" t="s">
        <v>65</v>
      </c>
      <c r="N5" s="91" t="s">
        <v>66</v>
      </c>
      <c r="O5" s="91" t="s">
        <v>67</v>
      </c>
      <c r="P5" s="91" t="s">
        <v>68</v>
      </c>
      <c r="Q5" s="91" t="s">
        <v>69</v>
      </c>
      <c r="R5" s="91" t="s">
        <v>70</v>
      </c>
      <c r="S5" s="91" t="s">
        <v>71</v>
      </c>
      <c r="T5" s="90"/>
      <c r="U5" s="88"/>
      <c r="V5" s="88"/>
      <c r="W5" s="88"/>
      <c r="X5" s="88"/>
      <c r="Y5" s="88"/>
      <c r="Z5" s="88"/>
    </row>
    <row r="6" spans="1:26" ht="12.75">
      <c r="A6" s="88"/>
      <c r="B6" s="88"/>
      <c r="C6" s="88"/>
      <c r="D6" s="88"/>
      <c r="E6" s="88"/>
      <c r="F6" s="93">
        <v>1</v>
      </c>
      <c r="G6" s="94">
        <v>60</v>
      </c>
      <c r="H6" s="95" t="str">
        <f ca="1">Jan!AG14</f>
        <v/>
      </c>
      <c r="I6" s="96" t="str">
        <f ca="1">Feb!AG11</f>
        <v/>
      </c>
      <c r="J6" s="96" t="str">
        <f ca="1">Mar!AG11</f>
        <v/>
      </c>
      <c r="K6" s="96" t="str">
        <f ca="1">Apr!AG11</f>
        <v/>
      </c>
      <c r="L6" s="95" t="str">
        <f ca="1">May!AG11</f>
        <v/>
      </c>
      <c r="M6" s="95" t="str">
        <f ca="1">Jun!AG11</f>
        <v/>
      </c>
      <c r="N6" s="95" t="str">
        <f ca="1">Jul!AG11</f>
        <v/>
      </c>
      <c r="O6" s="95" t="str">
        <f ca="1">Aug!AG11</f>
        <v/>
      </c>
      <c r="P6" s="95" t="str">
        <f ca="1">Sep!AG11</f>
        <v/>
      </c>
      <c r="Q6" s="95" t="str">
        <f ca="1">Oct!AG11</f>
        <v/>
      </c>
      <c r="R6" s="95" t="str">
        <f ca="1">Nov!AG11</f>
        <v/>
      </c>
      <c r="S6" s="95" t="str">
        <f ca="1">Dec!AG11</f>
        <v/>
      </c>
      <c r="T6" s="90"/>
      <c r="U6" s="88"/>
      <c r="V6" s="88"/>
      <c r="W6" s="88"/>
      <c r="X6" s="88"/>
      <c r="Y6" s="88"/>
      <c r="Z6" s="88"/>
    </row>
    <row r="7" spans="1:26" ht="14.4">
      <c r="A7" s="88"/>
      <c r="B7" s="88"/>
      <c r="C7" s="88"/>
      <c r="D7" s="88"/>
      <c r="E7" s="88"/>
      <c r="F7" s="93">
        <v>2</v>
      </c>
      <c r="G7" s="94">
        <v>290</v>
      </c>
      <c r="H7" s="95" t="str">
        <f ca="1">Jan!AG15</f>
        <v/>
      </c>
      <c r="I7" s="96" t="str">
        <f ca="1">Feb!AG12</f>
        <v/>
      </c>
      <c r="J7" s="96" t="str">
        <f ca="1">Mar!AG12</f>
        <v/>
      </c>
      <c r="K7" s="96" t="str">
        <f ca="1">Apr!AG12</f>
        <v/>
      </c>
      <c r="L7" s="95" t="str">
        <f ca="1">May!AG12</f>
        <v/>
      </c>
      <c r="M7" s="95" t="str">
        <f ca="1">Jun!AG12</f>
        <v/>
      </c>
      <c r="N7" s="95" t="str">
        <f ca="1">Jul!AG12</f>
        <v/>
      </c>
      <c r="O7" s="95" t="str">
        <f ca="1">Aug!AG12</f>
        <v/>
      </c>
      <c r="P7" s="95" t="str">
        <f ca="1">Sep!AG12</f>
        <v/>
      </c>
      <c r="Q7" s="95" t="str">
        <f ca="1">Oct!AG12</f>
        <v/>
      </c>
      <c r="R7" s="95" t="str">
        <f ca="1">Nov!AG12</f>
        <v/>
      </c>
      <c r="S7" s="95" t="str">
        <f ca="1">Dec!AG12</f>
        <v/>
      </c>
      <c r="T7" s="91"/>
      <c r="U7" s="88"/>
      <c r="V7" s="88"/>
      <c r="W7" s="88"/>
      <c r="X7" s="88"/>
      <c r="Y7" s="88"/>
      <c r="Z7" s="88"/>
    </row>
    <row r="8" spans="1:26" ht="12.75">
      <c r="A8" s="88"/>
      <c r="B8" s="88"/>
      <c r="C8" s="88"/>
      <c r="D8" s="88"/>
      <c r="E8" s="88"/>
      <c r="F8" s="93">
        <v>3</v>
      </c>
      <c r="G8" s="94">
        <v>366</v>
      </c>
      <c r="H8" s="95" t="str">
        <f ca="1">Jan!AG16</f>
        <v/>
      </c>
      <c r="I8" s="96" t="str">
        <f ca="1">Feb!AG13</f>
        <v/>
      </c>
      <c r="J8" s="96" t="str">
        <f ca="1">Mar!AG13</f>
        <v/>
      </c>
      <c r="K8" s="96" t="str">
        <f ca="1">Apr!AG13</f>
        <v/>
      </c>
      <c r="L8" s="95" t="str">
        <f ca="1">May!AG13</f>
        <v/>
      </c>
      <c r="M8" s="95" t="str">
        <f ca="1">Jun!AG13</f>
        <v/>
      </c>
      <c r="N8" s="95" t="str">
        <f ca="1">Jul!AG13</f>
        <v/>
      </c>
      <c r="O8" s="95" t="str">
        <f ca="1">Aug!AG13</f>
        <v/>
      </c>
      <c r="P8" s="95" t="str">
        <f ca="1">Sep!AG13</f>
        <v/>
      </c>
      <c r="Q8" s="95" t="str">
        <f ca="1">Oct!AG13</f>
        <v/>
      </c>
      <c r="R8" s="95" t="str">
        <f ca="1">Nov!AG13</f>
        <v/>
      </c>
      <c r="S8" s="95" t="str">
        <f ca="1">Dec!AG13</f>
        <v/>
      </c>
      <c r="T8" s="90"/>
      <c r="U8" s="88"/>
      <c r="V8" s="88"/>
      <c r="W8" s="88"/>
      <c r="X8" s="88"/>
      <c r="Y8" s="88"/>
      <c r="Z8" s="88"/>
    </row>
    <row r="9" spans="1:26" ht="12.75">
      <c r="A9" s="88"/>
      <c r="B9" s="88"/>
      <c r="C9" s="88"/>
      <c r="D9" s="88"/>
      <c r="E9" s="88"/>
      <c r="F9" s="93">
        <v>4</v>
      </c>
      <c r="G9" s="94">
        <v>980</v>
      </c>
      <c r="H9" s="95" t="str">
        <f ca="1">Jan!AG17</f>
        <v/>
      </c>
      <c r="I9" s="96" t="str">
        <f ca="1">Feb!AG14</f>
        <v/>
      </c>
      <c r="J9" s="96" t="str">
        <f ca="1">Mar!AG14</f>
        <v/>
      </c>
      <c r="K9" s="96" t="str">
        <f ca="1">Apr!AG14</f>
        <v/>
      </c>
      <c r="L9" s="95" t="str">
        <f ca="1">May!AG14</f>
        <v/>
      </c>
      <c r="M9" s="95" t="str">
        <f ca="1">Jun!AG14</f>
        <v/>
      </c>
      <c r="N9" s="95" t="str">
        <f ca="1">Jul!AG14</f>
        <v/>
      </c>
      <c r="O9" s="95" t="str">
        <f ca="1">Aug!AG14</f>
        <v/>
      </c>
      <c r="P9" s="95" t="str">
        <f ca="1">Sep!AG14</f>
        <v/>
      </c>
      <c r="Q9" s="95" t="str">
        <f ca="1">Oct!AG14</f>
        <v/>
      </c>
      <c r="R9" s="95" t="str">
        <f ca="1">Nov!AG14</f>
        <v/>
      </c>
      <c r="S9" s="95" t="str">
        <f ca="1">Dec!AG14</f>
        <v/>
      </c>
      <c r="T9" s="90"/>
      <c r="U9" s="88"/>
      <c r="V9" s="88"/>
      <c r="W9" s="88"/>
      <c r="X9" s="88"/>
      <c r="Y9" s="88"/>
      <c r="Z9" s="88"/>
    </row>
    <row r="10" spans="1:26" ht="14.4">
      <c r="A10" s="88"/>
      <c r="B10" s="88"/>
      <c r="C10" s="88"/>
      <c r="D10" s="88"/>
      <c r="E10" s="88"/>
      <c r="F10" s="93">
        <v>5</v>
      </c>
      <c r="G10" s="94">
        <v>46</v>
      </c>
      <c r="H10" s="95" t="str">
        <f ca="1">Jan!AG18</f>
        <v/>
      </c>
      <c r="I10" s="96" t="str">
        <f ca="1">Feb!AG15</f>
        <v/>
      </c>
      <c r="J10" s="96" t="str">
        <f ca="1">Mar!AG15</f>
        <v/>
      </c>
      <c r="K10" s="96" t="str">
        <f ca="1">Apr!AG15</f>
        <v/>
      </c>
      <c r="L10" s="95" t="str">
        <f ca="1">May!AG15</f>
        <v/>
      </c>
      <c r="M10" s="95" t="str">
        <f ca="1">Jun!AG15</f>
        <v/>
      </c>
      <c r="N10" s="95" t="str">
        <f ca="1">Jul!AG15</f>
        <v/>
      </c>
      <c r="O10" s="95" t="str">
        <f ca="1">Aug!AG15</f>
        <v/>
      </c>
      <c r="P10" s="95" t="str">
        <f ca="1">Sep!AG15</f>
        <v/>
      </c>
      <c r="Q10" s="95" t="str">
        <f ca="1">Oct!AG15</f>
        <v/>
      </c>
      <c r="R10" s="95" t="str">
        <f ca="1">Nov!AG15</f>
        <v/>
      </c>
      <c r="S10" s="95" t="str">
        <f ca="1">Dec!AG15</f>
        <v/>
      </c>
      <c r="T10" s="91"/>
      <c r="U10" s="88"/>
      <c r="V10" s="88"/>
      <c r="W10" s="88"/>
      <c r="X10" s="88"/>
      <c r="Y10" s="88"/>
      <c r="Z10" s="88"/>
    </row>
    <row r="11" spans="1:26" ht="12.75">
      <c r="A11" s="88"/>
      <c r="B11" s="88"/>
      <c r="C11" s="88"/>
      <c r="D11" s="88"/>
      <c r="E11" s="88"/>
      <c r="F11" s="93">
        <v>6</v>
      </c>
      <c r="G11" s="94">
        <v>82</v>
      </c>
      <c r="H11" s="95" t="str">
        <f ca="1">Jan!AG19</f>
        <v/>
      </c>
      <c r="I11" s="96" t="str">
        <f ca="1">Feb!AG16</f>
        <v/>
      </c>
      <c r="J11" s="96" t="str">
        <f ca="1">Mar!AG16</f>
        <v/>
      </c>
      <c r="K11" s="96" t="str">
        <f ca="1">Apr!AG16</f>
        <v/>
      </c>
      <c r="L11" s="95" t="str">
        <f ca="1">May!AG16</f>
        <v/>
      </c>
      <c r="M11" s="95" t="str">
        <f ca="1">Jun!AG16</f>
        <v/>
      </c>
      <c r="N11" s="95" t="str">
        <f ca="1">Jul!AG16</f>
        <v/>
      </c>
      <c r="O11" s="95" t="str">
        <f ca="1">Aug!AG16</f>
        <v/>
      </c>
      <c r="P11" s="95" t="str">
        <f ca="1">Sep!AG16</f>
        <v/>
      </c>
      <c r="Q11" s="95" t="str">
        <f ca="1">Oct!AG16</f>
        <v/>
      </c>
      <c r="R11" s="95" t="str">
        <f ca="1">Nov!AG16</f>
        <v/>
      </c>
      <c r="S11" s="95" t="str">
        <f ca="1">Dec!AG16</f>
        <v/>
      </c>
      <c r="T11" s="90"/>
      <c r="U11" s="88"/>
      <c r="V11" s="88"/>
      <c r="W11" s="88"/>
      <c r="X11" s="88"/>
      <c r="Y11" s="88"/>
      <c r="Z11" s="88"/>
    </row>
    <row r="12" spans="1:26" ht="12.75">
      <c r="A12" s="88"/>
      <c r="B12" s="88"/>
      <c r="C12" s="88"/>
      <c r="D12" s="88"/>
      <c r="E12" s="88"/>
      <c r="F12" s="93">
        <v>7</v>
      </c>
      <c r="G12" s="94">
        <v>61</v>
      </c>
      <c r="H12" s="95" t="str">
        <f ca="1">Jan!AG20</f>
        <v/>
      </c>
      <c r="I12" s="96" t="str">
        <f ca="1">Feb!AG17</f>
        <v/>
      </c>
      <c r="J12" s="96" t="str">
        <f ca="1">Mar!AG17</f>
        <v/>
      </c>
      <c r="K12" s="96" t="str">
        <f ca="1">Apr!AG17</f>
        <v/>
      </c>
      <c r="L12" s="95" t="str">
        <f ca="1">May!AG17</f>
        <v/>
      </c>
      <c r="M12" s="95" t="str">
        <f ca="1">Jun!AG17</f>
        <v/>
      </c>
      <c r="N12" s="95" t="str">
        <f ca="1">Jul!AG17</f>
        <v/>
      </c>
      <c r="O12" s="95" t="str">
        <f ca="1">Aug!AG17</f>
        <v/>
      </c>
      <c r="P12" s="95" t="str">
        <f ca="1">Sep!AG17</f>
        <v/>
      </c>
      <c r="Q12" s="95" t="str">
        <f ca="1">Oct!AG17</f>
        <v/>
      </c>
      <c r="R12" s="95" t="str">
        <f ca="1">Nov!AG17</f>
        <v/>
      </c>
      <c r="S12" s="95" t="str">
        <f ca="1">Dec!AG17</f>
        <v/>
      </c>
      <c r="T12" s="90"/>
      <c r="U12" s="88"/>
      <c r="V12" s="88"/>
      <c r="W12" s="88"/>
      <c r="X12" s="88"/>
      <c r="Y12" s="88"/>
      <c r="Z12" s="88"/>
    </row>
    <row r="13" spans="1:26" ht="12.75">
      <c r="A13" s="88"/>
      <c r="B13" s="88"/>
      <c r="C13" s="88"/>
      <c r="D13" s="88"/>
      <c r="E13" s="88"/>
      <c r="F13" s="93">
        <v>8</v>
      </c>
      <c r="G13" s="94">
        <v>56</v>
      </c>
      <c r="H13" s="95" t="str">
        <f ca="1">Jan!AG21</f>
        <v/>
      </c>
      <c r="I13" s="96" t="str">
        <f ca="1">Feb!AG18</f>
        <v/>
      </c>
      <c r="J13" s="96" t="str">
        <f ca="1">Mar!AG18</f>
        <v/>
      </c>
      <c r="K13" s="96" t="str">
        <f ca="1">Apr!AG18</f>
        <v/>
      </c>
      <c r="L13" s="95" t="str">
        <f ca="1">May!AG18</f>
        <v/>
      </c>
      <c r="M13" s="95" t="str">
        <f ca="1">Jun!AG18</f>
        <v/>
      </c>
      <c r="N13" s="95" t="str">
        <f ca="1">Jul!AG18</f>
        <v/>
      </c>
      <c r="O13" s="95" t="str">
        <f ca="1">Aug!AG18</f>
        <v/>
      </c>
      <c r="P13" s="95" t="str">
        <f ca="1">Sep!AG18</f>
        <v/>
      </c>
      <c r="Q13" s="95" t="str">
        <f ca="1">Oct!AG18</f>
        <v/>
      </c>
      <c r="R13" s="95" t="str">
        <f ca="1">Nov!AG18</f>
        <v/>
      </c>
      <c r="S13" s="95" t="str">
        <f ca="1">Dec!AG18</f>
        <v/>
      </c>
      <c r="T13" s="90"/>
      <c r="U13" s="88"/>
      <c r="V13" s="88"/>
      <c r="W13" s="88"/>
      <c r="X13" s="88"/>
      <c r="Y13" s="88"/>
      <c r="Z13" s="88"/>
    </row>
    <row r="14" spans="1:26" ht="12.75">
      <c r="A14" s="88"/>
      <c r="B14" s="88"/>
      <c r="C14" s="88"/>
      <c r="D14" s="88"/>
      <c r="E14" s="88"/>
      <c r="F14" s="93">
        <v>9</v>
      </c>
      <c r="G14" s="94">
        <v>44</v>
      </c>
      <c r="H14" s="95" t="str">
        <f ca="1">Jan!AG22</f>
        <v/>
      </c>
      <c r="I14" s="96" t="str">
        <f ca="1">Feb!AG19</f>
        <v/>
      </c>
      <c r="J14" s="96" t="str">
        <f ca="1">Mar!AG19</f>
        <v/>
      </c>
      <c r="K14" s="96" t="str">
        <f ca="1">Apr!AG19</f>
        <v/>
      </c>
      <c r="L14" s="95" t="str">
        <f ca="1">May!AG19</f>
        <v/>
      </c>
      <c r="M14" s="95" t="str">
        <f ca="1">Jun!AG19</f>
        <v/>
      </c>
      <c r="N14" s="95" t="str">
        <f ca="1">Jul!AG19</f>
        <v/>
      </c>
      <c r="O14" s="95" t="str">
        <f ca="1">Aug!AG19</f>
        <v/>
      </c>
      <c r="P14" s="95" t="str">
        <f ca="1">Sep!AG19</f>
        <v/>
      </c>
      <c r="Q14" s="95" t="str">
        <f ca="1">Oct!AG19</f>
        <v/>
      </c>
      <c r="R14" s="95" t="str">
        <f ca="1">Nov!AG19</f>
        <v/>
      </c>
      <c r="S14" s="95" t="str">
        <f ca="1">Dec!AG19</f>
        <v/>
      </c>
      <c r="T14" s="90"/>
      <c r="U14" s="88"/>
      <c r="V14" s="88"/>
      <c r="W14" s="88"/>
      <c r="X14" s="88"/>
      <c r="Y14" s="88"/>
      <c r="Z14" s="88"/>
    </row>
    <row r="15" spans="1:26" ht="12.75">
      <c r="A15" s="88"/>
      <c r="B15" s="88"/>
      <c r="C15" s="88"/>
      <c r="D15" s="88"/>
      <c r="E15" s="88"/>
      <c r="F15" s="97">
        <v>10</v>
      </c>
      <c r="G15" s="94">
        <v>22</v>
      </c>
      <c r="H15" s="95" t="str">
        <f ca="1">Jan!AG23</f>
        <v/>
      </c>
      <c r="I15" s="96" t="str">
        <f ca="1">Feb!AG20</f>
        <v/>
      </c>
      <c r="J15" s="96" t="str">
        <f ca="1">Mar!AG20</f>
        <v/>
      </c>
      <c r="K15" s="96" t="str">
        <f ca="1">Apr!AG20</f>
        <v/>
      </c>
      <c r="L15" s="95" t="str">
        <f ca="1">May!AG20</f>
        <v/>
      </c>
      <c r="M15" s="95" t="str">
        <f ca="1">Jun!AG20</f>
        <v/>
      </c>
      <c r="N15" s="95" t="str">
        <f ca="1">Jul!AG20</f>
        <v/>
      </c>
      <c r="O15" s="95" t="str">
        <f ca="1">Aug!AG20</f>
        <v/>
      </c>
      <c r="P15" s="95" t="str">
        <f ca="1">Sep!AG20</f>
        <v/>
      </c>
      <c r="Q15" s="95" t="str">
        <f ca="1">Oct!AG20</f>
        <v/>
      </c>
      <c r="R15" s="95" t="str">
        <f ca="1">Nov!AG20</f>
        <v/>
      </c>
      <c r="S15" s="95" t="str">
        <f ca="1">Dec!AG20</f>
        <v/>
      </c>
      <c r="T15" s="90"/>
      <c r="U15" s="88"/>
      <c r="V15" s="88"/>
      <c r="W15" s="88"/>
      <c r="X15" s="88"/>
      <c r="Y15" s="88"/>
      <c r="Z15" s="88"/>
    </row>
    <row r="16" spans="1:26" ht="12.75">
      <c r="A16" s="88"/>
      <c r="B16" s="88"/>
      <c r="C16" s="88"/>
      <c r="D16" s="88"/>
      <c r="E16" s="88"/>
      <c r="F16" s="97">
        <v>11</v>
      </c>
      <c r="G16" s="94">
        <v>80</v>
      </c>
      <c r="H16" s="95" t="str">
        <f ca="1">Jan!AG24</f>
        <v/>
      </c>
      <c r="I16" s="96" t="str">
        <f ca="1">Feb!AG21</f>
        <v/>
      </c>
      <c r="J16" s="96" t="str">
        <f ca="1">Mar!AG21</f>
        <v/>
      </c>
      <c r="K16" s="96" t="str">
        <f ca="1">Apr!AG21</f>
        <v/>
      </c>
      <c r="L16" s="95" t="str">
        <f ca="1">May!AG21</f>
        <v/>
      </c>
      <c r="M16" s="95" t="str">
        <f ca="1">Jun!AG21</f>
        <v/>
      </c>
      <c r="N16" s="95" t="str">
        <f ca="1">Jul!AG21</f>
        <v/>
      </c>
      <c r="O16" s="95" t="str">
        <f ca="1">Aug!AG21</f>
        <v/>
      </c>
      <c r="P16" s="95" t="str">
        <f ca="1">Sep!AG21</f>
        <v/>
      </c>
      <c r="Q16" s="95" t="str">
        <f ca="1">Oct!AG21</f>
        <v/>
      </c>
      <c r="R16" s="95" t="str">
        <f ca="1">Nov!AG21</f>
        <v/>
      </c>
      <c r="S16" s="95" t="str">
        <f ca="1">Dec!AG21</f>
        <v/>
      </c>
      <c r="T16" s="90"/>
      <c r="U16" s="88"/>
      <c r="V16" s="88"/>
      <c r="W16" s="88"/>
      <c r="X16" s="88"/>
      <c r="Y16" s="88"/>
      <c r="Z16" s="88"/>
    </row>
    <row r="17" spans="1:26" ht="12.75">
      <c r="A17" s="88"/>
      <c r="B17" s="88"/>
      <c r="C17" s="88"/>
      <c r="D17" s="88"/>
      <c r="E17" s="88"/>
      <c r="F17" s="97">
        <v>12</v>
      </c>
      <c r="G17" s="94">
        <v>92</v>
      </c>
      <c r="H17" s="95" t="str">
        <f ca="1">Jan!AG25</f>
        <v/>
      </c>
      <c r="I17" s="96" t="str">
        <f ca="1">Feb!AG22</f>
        <v/>
      </c>
      <c r="J17" s="96" t="str">
        <f ca="1">Mar!AG22</f>
        <v/>
      </c>
      <c r="K17" s="96" t="str">
        <f ca="1">Apr!AG22</f>
        <v/>
      </c>
      <c r="L17" s="95" t="str">
        <f ca="1">May!AG22</f>
        <v/>
      </c>
      <c r="M17" s="95" t="str">
        <f ca="1">Jun!AG22</f>
        <v/>
      </c>
      <c r="N17" s="95" t="str">
        <f ca="1">Jul!AG22</f>
        <v/>
      </c>
      <c r="O17" s="95" t="str">
        <f ca="1">Aug!AG22</f>
        <v/>
      </c>
      <c r="P17" s="95" t="str">
        <f ca="1">Sep!AG22</f>
        <v/>
      </c>
      <c r="Q17" s="95" t="str">
        <f ca="1">Oct!AG22</f>
        <v/>
      </c>
      <c r="R17" s="95" t="str">
        <f ca="1">Nov!AG22</f>
        <v/>
      </c>
      <c r="S17" s="95" t="str">
        <f ca="1">Dec!AG22</f>
        <v/>
      </c>
      <c r="T17" s="90"/>
      <c r="U17" s="88"/>
      <c r="V17" s="88"/>
      <c r="W17" s="88"/>
      <c r="X17" s="88"/>
      <c r="Y17" s="88"/>
      <c r="Z17" s="88"/>
    </row>
    <row r="18" spans="1:26" ht="12.75">
      <c r="A18" s="88"/>
      <c r="B18" s="88"/>
      <c r="C18" s="88"/>
      <c r="D18" s="88"/>
      <c r="E18" s="88"/>
      <c r="F18" s="97">
        <v>13</v>
      </c>
      <c r="G18" s="94">
        <v>106</v>
      </c>
      <c r="H18" s="95" t="str">
        <f ca="1">Jan!AG26</f>
        <v/>
      </c>
      <c r="I18" s="96" t="str">
        <f ca="1">Feb!AG23</f>
        <v/>
      </c>
      <c r="J18" s="96" t="str">
        <f ca="1">Mar!AG23</f>
        <v/>
      </c>
      <c r="K18" s="96" t="str">
        <f ca="1">Apr!AG23</f>
        <v/>
      </c>
      <c r="L18" s="95" t="str">
        <f ca="1">May!AG23</f>
        <v/>
      </c>
      <c r="M18" s="95" t="str">
        <f ca="1">Jun!AG23</f>
        <v/>
      </c>
      <c r="N18" s="95" t="str">
        <f ca="1">Jul!AG23</f>
        <v/>
      </c>
      <c r="O18" s="95" t="str">
        <f ca="1">Aug!AG23</f>
        <v/>
      </c>
      <c r="P18" s="95" t="str">
        <f ca="1">Sep!AG23</f>
        <v/>
      </c>
      <c r="Q18" s="95" t="str">
        <f ca="1">Oct!AG23</f>
        <v/>
      </c>
      <c r="R18" s="95" t="str">
        <f ca="1">Nov!AG23</f>
        <v/>
      </c>
      <c r="S18" s="95" t="str">
        <f ca="1">Dec!AG23</f>
        <v/>
      </c>
      <c r="T18" s="90"/>
      <c r="U18" s="88"/>
      <c r="V18" s="88"/>
      <c r="W18" s="88"/>
      <c r="X18" s="88"/>
      <c r="Y18" s="88"/>
      <c r="Z18" s="88"/>
    </row>
    <row r="19" spans="1:26" ht="12.75">
      <c r="A19" s="88"/>
      <c r="B19" s="88"/>
      <c r="C19" s="88"/>
      <c r="D19" s="88"/>
      <c r="E19" s="88"/>
      <c r="F19" s="97">
        <v>14</v>
      </c>
      <c r="G19" s="94">
        <v>121</v>
      </c>
      <c r="H19" s="95" t="str">
        <f ca="1">Jan!AG27</f>
        <v/>
      </c>
      <c r="I19" s="96" t="str">
        <f ca="1">Feb!AG24</f>
        <v/>
      </c>
      <c r="J19" s="96" t="str">
        <f ca="1">Mar!AG24</f>
        <v/>
      </c>
      <c r="K19" s="96" t="str">
        <f ca="1">Apr!AG24</f>
        <v/>
      </c>
      <c r="L19" s="95" t="str">
        <f ca="1">May!AG24</f>
        <v/>
      </c>
      <c r="M19" s="95" t="str">
        <f ca="1">Jun!AG24</f>
        <v/>
      </c>
      <c r="N19" s="95" t="str">
        <f ca="1">Jul!AG24</f>
        <v/>
      </c>
      <c r="O19" s="95" t="str">
        <f ca="1">Aug!AG24</f>
        <v/>
      </c>
      <c r="P19" s="95" t="str">
        <f ca="1">Sep!AG24</f>
        <v/>
      </c>
      <c r="Q19" s="95" t="str">
        <f ca="1">Oct!AG24</f>
        <v/>
      </c>
      <c r="R19" s="95" t="str">
        <f ca="1">Nov!AG24</f>
        <v/>
      </c>
      <c r="S19" s="95" t="str">
        <f ca="1">Dec!AG24</f>
        <v/>
      </c>
      <c r="T19" s="90"/>
      <c r="U19" s="88"/>
      <c r="V19" s="88"/>
      <c r="W19" s="88"/>
      <c r="X19" s="88"/>
      <c r="Y19" s="88"/>
      <c r="Z19" s="88"/>
    </row>
    <row r="20" spans="1:26" ht="12.75">
      <c r="A20" s="88"/>
      <c r="B20" s="88"/>
      <c r="C20" s="88"/>
      <c r="D20" s="88"/>
      <c r="E20" s="88"/>
      <c r="F20" s="97">
        <v>15</v>
      </c>
      <c r="G20" s="94">
        <v>92</v>
      </c>
      <c r="H20" s="95" t="str">
        <f ca="1">Jan!AG28</f>
        <v/>
      </c>
      <c r="I20" s="96" t="str">
        <f ca="1">Feb!AG25</f>
        <v/>
      </c>
      <c r="J20" s="96" t="str">
        <f ca="1">Mar!AG25</f>
        <v/>
      </c>
      <c r="K20" s="96" t="str">
        <f ca="1">Apr!AG25</f>
        <v/>
      </c>
      <c r="L20" s="95" t="str">
        <f ca="1">May!AG25</f>
        <v/>
      </c>
      <c r="M20" s="95" t="str">
        <f ca="1">Jun!AG25</f>
        <v/>
      </c>
      <c r="N20" s="95" t="str">
        <f ca="1">Jul!AG25</f>
        <v/>
      </c>
      <c r="O20" s="95" t="str">
        <f ca="1">Aug!AG25</f>
        <v/>
      </c>
      <c r="P20" s="95" t="str">
        <f ca="1">Sep!AG25</f>
        <v/>
      </c>
      <c r="Q20" s="95" t="str">
        <f ca="1">Oct!AG25</f>
        <v/>
      </c>
      <c r="R20" s="95" t="str">
        <f ca="1">Nov!AG25</f>
        <v/>
      </c>
      <c r="S20" s="95" t="str">
        <f ca="1">Dec!AG25</f>
        <v/>
      </c>
      <c r="T20" s="90"/>
      <c r="U20" s="88"/>
      <c r="V20" s="88"/>
      <c r="W20" s="88"/>
      <c r="X20" s="88"/>
      <c r="Y20" s="88"/>
      <c r="Z20" s="88"/>
    </row>
    <row r="21" spans="1:26" ht="12.75">
      <c r="A21" s="88"/>
      <c r="B21" s="88"/>
      <c r="C21" s="88"/>
      <c r="D21" s="88"/>
      <c r="E21" s="88"/>
      <c r="F21" s="97">
        <v>16</v>
      </c>
      <c r="G21" s="94">
        <v>87</v>
      </c>
      <c r="H21" s="95" t="str">
        <f ca="1">Jan!AG29</f>
        <v/>
      </c>
      <c r="I21" s="96" t="str">
        <f ca="1">Feb!AG26</f>
        <v/>
      </c>
      <c r="J21" s="96" t="str">
        <f ca="1">Mar!AG26</f>
        <v/>
      </c>
      <c r="K21" s="96" t="str">
        <f ca="1">Apr!AG26</f>
        <v/>
      </c>
      <c r="L21" s="95" t="str">
        <f ca="1">May!AG26</f>
        <v/>
      </c>
      <c r="M21" s="95" t="str">
        <f ca="1">Jun!AG26</f>
        <v/>
      </c>
      <c r="N21" s="95" t="str">
        <f ca="1">Jul!AG26</f>
        <v/>
      </c>
      <c r="O21" s="95" t="str">
        <f ca="1">Aug!AG26</f>
        <v/>
      </c>
      <c r="P21" s="95" t="str">
        <f ca="1">Sep!AG26</f>
        <v/>
      </c>
      <c r="Q21" s="95" t="str">
        <f ca="1">Oct!AG26</f>
        <v/>
      </c>
      <c r="R21" s="95" t="str">
        <f ca="1">Nov!AG26</f>
        <v/>
      </c>
      <c r="S21" s="95" t="str">
        <f ca="1">Dec!AG26</f>
        <v/>
      </c>
      <c r="T21" s="90"/>
      <c r="U21" s="88"/>
      <c r="V21" s="88"/>
      <c r="W21" s="88"/>
      <c r="X21" s="88"/>
      <c r="Y21" s="88"/>
      <c r="Z21" s="88"/>
    </row>
    <row r="22" spans="1:26" ht="12.75">
      <c r="A22" s="88"/>
      <c r="B22" s="88"/>
      <c r="C22" s="88"/>
      <c r="D22" s="88"/>
      <c r="E22" s="88"/>
      <c r="F22" s="97">
        <v>17</v>
      </c>
      <c r="G22" s="94">
        <v>72</v>
      </c>
      <c r="H22" s="95" t="str">
        <f ca="1">Jan!AG30</f>
        <v/>
      </c>
      <c r="I22" s="96" t="str">
        <f ca="1">Feb!AG27</f>
        <v/>
      </c>
      <c r="J22" s="96" t="str">
        <f ca="1">Mar!AG27</f>
        <v/>
      </c>
      <c r="K22" s="96" t="str">
        <f ca="1">Apr!AG27</f>
        <v/>
      </c>
      <c r="L22" s="95" t="str">
        <f ca="1">May!AG27</f>
        <v/>
      </c>
      <c r="M22" s="95" t="str">
        <f ca="1">Jun!AG27</f>
        <v/>
      </c>
      <c r="N22" s="95" t="str">
        <f ca="1">Jul!AG27</f>
        <v/>
      </c>
      <c r="O22" s="95" t="str">
        <f ca="1">Aug!AG27</f>
        <v/>
      </c>
      <c r="P22" s="95" t="str">
        <f ca="1">Sep!AG27</f>
        <v/>
      </c>
      <c r="Q22" s="95" t="str">
        <f ca="1">Oct!AG27</f>
        <v/>
      </c>
      <c r="R22" s="95" t="str">
        <f ca="1">Nov!AG27</f>
        <v/>
      </c>
      <c r="S22" s="95" t="str">
        <f ca="1">Dec!AG27</f>
        <v/>
      </c>
      <c r="T22" s="90"/>
      <c r="U22" s="88"/>
      <c r="V22" s="88"/>
      <c r="W22" s="88"/>
      <c r="X22" s="88"/>
      <c r="Y22" s="88"/>
      <c r="Z22" s="88"/>
    </row>
    <row r="23" spans="1:26" ht="12.75">
      <c r="A23" s="88"/>
      <c r="B23" s="88"/>
      <c r="C23" s="88"/>
      <c r="D23" s="88"/>
      <c r="E23" s="88"/>
      <c r="F23" s="97">
        <v>18</v>
      </c>
      <c r="G23" s="94">
        <v>69</v>
      </c>
      <c r="H23" s="95" t="str">
        <f ca="1">Jan!AG31</f>
        <v/>
      </c>
      <c r="I23" s="96" t="str">
        <f ca="1">Feb!AG28</f>
        <v/>
      </c>
      <c r="J23" s="96" t="str">
        <f ca="1">Mar!AG28</f>
        <v/>
      </c>
      <c r="K23" s="96" t="str">
        <f ca="1">Apr!AG28</f>
        <v/>
      </c>
      <c r="L23" s="95" t="str">
        <f ca="1">May!AG28</f>
        <v/>
      </c>
      <c r="M23" s="95" t="str">
        <f ca="1">Jun!AG28</f>
        <v/>
      </c>
      <c r="N23" s="95" t="str">
        <f ca="1">Jul!AG28</f>
        <v/>
      </c>
      <c r="O23" s="95" t="str">
        <f ca="1">Aug!AG28</f>
        <v/>
      </c>
      <c r="P23" s="95" t="str">
        <f ca="1">Sep!AG28</f>
        <v/>
      </c>
      <c r="Q23" s="95" t="str">
        <f ca="1">Oct!AG28</f>
        <v/>
      </c>
      <c r="R23" s="95" t="str">
        <f ca="1">Nov!AG28</f>
        <v/>
      </c>
      <c r="S23" s="95" t="str">
        <f ca="1">Dec!AG28</f>
        <v/>
      </c>
      <c r="T23" s="90"/>
      <c r="U23" s="88"/>
      <c r="V23" s="88"/>
      <c r="W23" s="88"/>
      <c r="X23" s="88"/>
      <c r="Y23" s="88"/>
      <c r="Z23" s="88"/>
    </row>
    <row r="24" spans="1:26" ht="12.75">
      <c r="A24" s="88"/>
      <c r="B24" s="88"/>
      <c r="C24" s="88"/>
      <c r="D24" s="88"/>
      <c r="E24" s="88"/>
      <c r="F24" s="97">
        <v>19</v>
      </c>
      <c r="G24" s="94">
        <v>88</v>
      </c>
      <c r="H24" s="95" t="str">
        <f ca="1">Jan!AG32</f>
        <v/>
      </c>
      <c r="I24" s="96" t="str">
        <f ca="1">Feb!AG29</f>
        <v/>
      </c>
      <c r="J24" s="96" t="str">
        <f ca="1">Mar!AG29</f>
        <v/>
      </c>
      <c r="K24" s="96" t="str">
        <f ca="1">Apr!AG29</f>
        <v/>
      </c>
      <c r="L24" s="95" t="str">
        <f ca="1">May!AG29</f>
        <v/>
      </c>
      <c r="M24" s="95" t="str">
        <f ca="1">Jun!AG29</f>
        <v/>
      </c>
      <c r="N24" s="95" t="str">
        <f ca="1">Jul!AG29</f>
        <v/>
      </c>
      <c r="O24" s="95" t="str">
        <f ca="1">Aug!AG29</f>
        <v/>
      </c>
      <c r="P24" s="95" t="str">
        <f ca="1">Sep!AG29</f>
        <v/>
      </c>
      <c r="Q24" s="95" t="str">
        <f ca="1">Oct!AG29</f>
        <v/>
      </c>
      <c r="R24" s="95" t="str">
        <f ca="1">Nov!AG29</f>
        <v/>
      </c>
      <c r="S24" s="95" t="str">
        <f ca="1">Dec!AG29</f>
        <v/>
      </c>
      <c r="T24" s="90"/>
      <c r="U24" s="88"/>
      <c r="V24" s="88"/>
      <c r="W24" s="88"/>
      <c r="X24" s="88"/>
      <c r="Y24" s="88"/>
      <c r="Z24" s="88"/>
    </row>
    <row r="25" spans="1:26" ht="12.75">
      <c r="A25" s="88"/>
      <c r="B25" s="88"/>
      <c r="C25" s="88"/>
      <c r="D25" s="88"/>
      <c r="E25" s="88"/>
      <c r="F25" s="97">
        <v>20</v>
      </c>
      <c r="G25" s="94">
        <v>73</v>
      </c>
      <c r="H25" s="95" t="str">
        <f ca="1">Jan!AG33</f>
        <v/>
      </c>
      <c r="I25" s="96" t="str">
        <f ca="1">Feb!AG30</f>
        <v/>
      </c>
      <c r="J25" s="96" t="str">
        <f ca="1">Mar!AG30</f>
        <v/>
      </c>
      <c r="K25" s="96" t="str">
        <f ca="1">Apr!AG30</f>
        <v/>
      </c>
      <c r="L25" s="95" t="str">
        <f ca="1">May!AG30</f>
        <v/>
      </c>
      <c r="M25" s="95" t="str">
        <f ca="1">Jun!AG30</f>
        <v/>
      </c>
      <c r="N25" s="95" t="str">
        <f ca="1">Jul!AG30</f>
        <v/>
      </c>
      <c r="O25" s="95" t="str">
        <f ca="1">Aug!AG30</f>
        <v/>
      </c>
      <c r="P25" s="95" t="str">
        <f ca="1">Sep!AG30</f>
        <v/>
      </c>
      <c r="Q25" s="95" t="str">
        <f ca="1">Oct!AG30</f>
        <v/>
      </c>
      <c r="R25" s="95" t="str">
        <f ca="1">Nov!AG30</f>
        <v/>
      </c>
      <c r="S25" s="95" t="str">
        <f ca="1">Dec!AG30</f>
        <v/>
      </c>
      <c r="T25" s="90"/>
      <c r="U25" s="88"/>
      <c r="V25" s="88"/>
      <c r="W25" s="88"/>
      <c r="X25" s="88"/>
      <c r="Y25" s="88"/>
      <c r="Z25" s="88"/>
    </row>
    <row r="26" spans="1:26" ht="12.75">
      <c r="A26" s="88"/>
      <c r="B26" s="88"/>
      <c r="C26" s="88"/>
      <c r="D26" s="88"/>
      <c r="E26" s="88"/>
      <c r="F26" s="97">
        <v>21</v>
      </c>
      <c r="G26" s="94">
        <v>66</v>
      </c>
      <c r="H26" s="95" t="str">
        <f ca="1">Jan!AG34</f>
        <v/>
      </c>
      <c r="I26" s="96" t="str">
        <f ca="1">Feb!AG31</f>
        <v/>
      </c>
      <c r="J26" s="96" t="str">
        <f ca="1">Mar!AG31</f>
        <v/>
      </c>
      <c r="K26" s="96" t="str">
        <f ca="1">Apr!AG31</f>
        <v/>
      </c>
      <c r="L26" s="95" t="str">
        <f ca="1">May!AG31</f>
        <v/>
      </c>
      <c r="M26" s="95" t="str">
        <f ca="1">Jun!AG31</f>
        <v/>
      </c>
      <c r="N26" s="95" t="str">
        <f ca="1">Jul!AG31</f>
        <v/>
      </c>
      <c r="O26" s="95" t="str">
        <f ca="1">Aug!AG31</f>
        <v/>
      </c>
      <c r="P26" s="95" t="str">
        <f ca="1">Sep!AG31</f>
        <v/>
      </c>
      <c r="Q26" s="95" t="str">
        <f ca="1">Oct!AG31</f>
        <v/>
      </c>
      <c r="R26" s="95" t="str">
        <f ca="1">Nov!AG31</f>
        <v/>
      </c>
      <c r="S26" s="95" t="str">
        <f ca="1">Dec!AG31</f>
        <v/>
      </c>
      <c r="T26" s="90"/>
      <c r="U26" s="88"/>
      <c r="V26" s="88"/>
      <c r="W26" s="88"/>
      <c r="X26" s="88"/>
      <c r="Y26" s="88"/>
      <c r="Z26" s="88"/>
    </row>
    <row r="27" spans="1:26" ht="12.75">
      <c r="A27" s="88"/>
      <c r="B27" s="88"/>
      <c r="C27" s="88"/>
      <c r="D27" s="88"/>
      <c r="E27" s="88"/>
      <c r="F27" s="97">
        <v>22</v>
      </c>
      <c r="G27" s="94">
        <v>57</v>
      </c>
      <c r="H27" s="95" t="str">
        <f ca="1">Jan!AG35</f>
        <v/>
      </c>
      <c r="I27" s="96" t="str">
        <f ca="1">Feb!AG32</f>
        <v/>
      </c>
      <c r="J27" s="96" t="str">
        <f ca="1">Mar!AG32</f>
        <v/>
      </c>
      <c r="K27" s="96" t="str">
        <f ca="1">Apr!AG32</f>
        <v/>
      </c>
      <c r="L27" s="95" t="str">
        <f ca="1">May!AG32</f>
        <v/>
      </c>
      <c r="M27" s="95" t="str">
        <f ca="1">Jun!AG32</f>
        <v/>
      </c>
      <c r="N27" s="95" t="str">
        <f ca="1">Jul!AG32</f>
        <v/>
      </c>
      <c r="O27" s="95" t="str">
        <f ca="1">Aug!AG32</f>
        <v/>
      </c>
      <c r="P27" s="95" t="str">
        <f ca="1">Sep!AG32</f>
        <v/>
      </c>
      <c r="Q27" s="95" t="str">
        <f ca="1">Oct!AG32</f>
        <v/>
      </c>
      <c r="R27" s="95" t="str">
        <f ca="1">Nov!AG32</f>
        <v/>
      </c>
      <c r="S27" s="95" t="str">
        <f ca="1">Dec!AG32</f>
        <v/>
      </c>
      <c r="T27" s="90"/>
      <c r="U27" s="88"/>
      <c r="V27" s="88"/>
      <c r="W27" s="88"/>
      <c r="X27" s="88"/>
      <c r="Y27" s="88"/>
      <c r="Z27" s="88"/>
    </row>
    <row r="28" spans="1:26" ht="12.75">
      <c r="A28" s="88"/>
      <c r="B28" s="88"/>
      <c r="C28" s="88"/>
      <c r="D28" s="88"/>
      <c r="E28" s="88"/>
      <c r="F28" s="97">
        <v>23</v>
      </c>
      <c r="G28" s="94">
        <v>41</v>
      </c>
      <c r="H28" s="95" t="str">
        <f ca="1">Jan!AG36</f>
        <v/>
      </c>
      <c r="I28" s="96" t="str">
        <f ca="1">Feb!AG33</f>
        <v/>
      </c>
      <c r="J28" s="96" t="str">
        <f ca="1">Mar!AG33</f>
        <v/>
      </c>
      <c r="K28" s="96" t="str">
        <f ca="1">Apr!AG33</f>
        <v/>
      </c>
      <c r="L28" s="95" t="str">
        <f ca="1">May!AG33</f>
        <v/>
      </c>
      <c r="M28" s="95" t="str">
        <f ca="1">Jun!AG33</f>
        <v/>
      </c>
      <c r="N28" s="95" t="str">
        <f ca="1">Jul!AG33</f>
        <v/>
      </c>
      <c r="O28" s="95" t="str">
        <f ca="1">Aug!AG33</f>
        <v/>
      </c>
      <c r="P28" s="95" t="str">
        <f ca="1">Sep!AG33</f>
        <v/>
      </c>
      <c r="Q28" s="95" t="str">
        <f ca="1">Oct!AG33</f>
        <v/>
      </c>
      <c r="R28" s="95" t="str">
        <f ca="1">Nov!AG33</f>
        <v/>
      </c>
      <c r="S28" s="95" t="str">
        <f ca="1">Dec!AG33</f>
        <v/>
      </c>
      <c r="T28" s="90"/>
      <c r="U28" s="88"/>
      <c r="V28" s="88"/>
      <c r="W28" s="88"/>
      <c r="X28" s="88"/>
      <c r="Y28" s="88"/>
      <c r="Z28" s="88"/>
    </row>
    <row r="29" spans="1:26" ht="12.75">
      <c r="A29" s="88"/>
      <c r="B29" s="88"/>
      <c r="C29" s="88"/>
      <c r="D29" s="88"/>
      <c r="E29" s="88"/>
      <c r="F29" s="97">
        <v>24</v>
      </c>
      <c r="G29" s="94">
        <v>37</v>
      </c>
      <c r="H29" s="95" t="str">
        <f ca="1">Jan!AG37</f>
        <v/>
      </c>
      <c r="I29" s="96" t="str">
        <f ca="1">Feb!AG34</f>
        <v/>
      </c>
      <c r="J29" s="96" t="str">
        <f ca="1">Mar!AG34</f>
        <v/>
      </c>
      <c r="K29" s="96" t="str">
        <f ca="1">Apr!AG34</f>
        <v/>
      </c>
      <c r="L29" s="95" t="str">
        <f ca="1">May!AG34</f>
        <v/>
      </c>
      <c r="M29" s="95" t="str">
        <f ca="1">Jun!AG34</f>
        <v/>
      </c>
      <c r="N29" s="95" t="str">
        <f ca="1">Jul!AG34</f>
        <v/>
      </c>
      <c r="O29" s="95" t="str">
        <f ca="1">Aug!AG34</f>
        <v/>
      </c>
      <c r="P29" s="95" t="str">
        <f ca="1">Sep!AG34</f>
        <v/>
      </c>
      <c r="Q29" s="95" t="str">
        <f ca="1">Oct!AG34</f>
        <v/>
      </c>
      <c r="R29" s="95" t="str">
        <f ca="1">Nov!AG34</f>
        <v/>
      </c>
      <c r="S29" s="95" t="str">
        <f ca="1">Dec!AG34</f>
        <v/>
      </c>
      <c r="T29" s="90"/>
      <c r="U29" s="88"/>
      <c r="V29" s="88"/>
      <c r="W29" s="88"/>
      <c r="X29" s="88"/>
      <c r="Y29" s="88"/>
      <c r="Z29" s="88"/>
    </row>
    <row r="30" spans="1:26" ht="12.75">
      <c r="A30" s="88"/>
      <c r="B30" s="88"/>
      <c r="C30" s="88"/>
      <c r="D30" s="88"/>
      <c r="E30" s="88"/>
      <c r="F30" s="97">
        <v>25</v>
      </c>
      <c r="G30" s="94">
        <v>26</v>
      </c>
      <c r="H30" s="95" t="str">
        <f ca="1">Jan!AG38</f>
        <v/>
      </c>
      <c r="I30" s="96" t="str">
        <f ca="1">Feb!AG35</f>
        <v/>
      </c>
      <c r="J30" s="96" t="str">
        <f ca="1">Mar!AG35</f>
        <v/>
      </c>
      <c r="K30" s="96" t="str">
        <f ca="1">Apr!AG35</f>
        <v/>
      </c>
      <c r="L30" s="95" t="str">
        <f ca="1">May!AG35</f>
        <v/>
      </c>
      <c r="M30" s="95" t="str">
        <f ca="1">Jun!AG35</f>
        <v/>
      </c>
      <c r="N30" s="95" t="str">
        <f ca="1">Jul!AG35</f>
        <v/>
      </c>
      <c r="O30" s="95" t="str">
        <f ca="1">Aug!AG35</f>
        <v/>
      </c>
      <c r="P30" s="95" t="str">
        <f ca="1">Sep!AG35</f>
        <v/>
      </c>
      <c r="Q30" s="95" t="str">
        <f ca="1">Oct!AG35</f>
        <v/>
      </c>
      <c r="R30" s="95" t="str">
        <f ca="1">Nov!AG35</f>
        <v/>
      </c>
      <c r="S30" s="95" t="str">
        <f ca="1">Dec!AG35</f>
        <v/>
      </c>
      <c r="T30" s="90"/>
      <c r="U30" s="88"/>
      <c r="V30" s="88"/>
      <c r="W30" s="88"/>
      <c r="X30" s="88"/>
      <c r="Y30" s="88"/>
      <c r="Z30" s="88"/>
    </row>
    <row r="31" spans="1:26" ht="12.75">
      <c r="A31" s="88"/>
      <c r="B31" s="88"/>
      <c r="C31" s="88"/>
      <c r="D31" s="88"/>
      <c r="E31" s="88"/>
      <c r="F31" s="97">
        <v>26</v>
      </c>
      <c r="G31" s="94">
        <v>56</v>
      </c>
      <c r="H31" s="95" t="str">
        <f ca="1">Jan!AG39</f>
        <v/>
      </c>
      <c r="I31" s="96" t="str">
        <f ca="1">Feb!AG36</f>
        <v/>
      </c>
      <c r="J31" s="96" t="str">
        <f ca="1">Mar!AG36</f>
        <v/>
      </c>
      <c r="K31" s="96" t="str">
        <f ca="1">Apr!AG36</f>
        <v/>
      </c>
      <c r="L31" s="95" t="str">
        <f ca="1">May!AG36</f>
        <v/>
      </c>
      <c r="M31" s="95" t="str">
        <f ca="1">Jun!AG36</f>
        <v/>
      </c>
      <c r="N31" s="95" t="str">
        <f ca="1">Jul!AG36</f>
        <v/>
      </c>
      <c r="O31" s="95" t="str">
        <f ca="1">Aug!AG36</f>
        <v/>
      </c>
      <c r="P31" s="95" t="str">
        <f ca="1">Sep!AG36</f>
        <v/>
      </c>
      <c r="Q31" s="95" t="str">
        <f ca="1">Oct!AG36</f>
        <v/>
      </c>
      <c r="R31" s="95" t="str">
        <f ca="1">Nov!AG36</f>
        <v/>
      </c>
      <c r="S31" s="95" t="str">
        <f ca="1">Dec!AG36</f>
        <v/>
      </c>
      <c r="T31" s="90"/>
      <c r="U31" s="88"/>
      <c r="V31" s="88"/>
      <c r="W31" s="88"/>
      <c r="X31" s="88"/>
      <c r="Y31" s="88"/>
      <c r="Z31" s="88"/>
    </row>
    <row r="32" spans="1:26" ht="12.75">
      <c r="A32" s="88"/>
      <c r="B32" s="88"/>
      <c r="C32" s="88"/>
      <c r="D32" s="88"/>
      <c r="E32" s="88"/>
      <c r="F32" s="97">
        <v>27</v>
      </c>
      <c r="G32" s="94">
        <v>83</v>
      </c>
      <c r="H32" s="95" t="str">
        <f ca="1">Jan!AG40</f>
        <v/>
      </c>
      <c r="I32" s="96" t="str">
        <f ca="1">Feb!AG37</f>
        <v/>
      </c>
      <c r="J32" s="96" t="str">
        <f ca="1">Mar!AG37</f>
        <v/>
      </c>
      <c r="K32" s="96" t="str">
        <f ca="1">Apr!AG37</f>
        <v/>
      </c>
      <c r="L32" s="95" t="str">
        <f ca="1">May!AG37</f>
        <v/>
      </c>
      <c r="M32" s="95" t="str">
        <f ca="1">Jun!AG37</f>
        <v/>
      </c>
      <c r="N32" s="95" t="str">
        <f ca="1">Jul!AG37</f>
        <v/>
      </c>
      <c r="O32" s="95" t="str">
        <f ca="1">Aug!AG37</f>
        <v/>
      </c>
      <c r="P32" s="95" t="str">
        <f ca="1">Sep!AG37</f>
        <v/>
      </c>
      <c r="Q32" s="95" t="str">
        <f ca="1">Oct!AG37</f>
        <v/>
      </c>
      <c r="R32" s="95" t="str">
        <f ca="1">Nov!AG37</f>
        <v/>
      </c>
      <c r="S32" s="95" t="str">
        <f ca="1">Dec!AG37</f>
        <v/>
      </c>
      <c r="T32" s="90"/>
      <c r="U32" s="88"/>
      <c r="V32" s="88"/>
      <c r="W32" s="88"/>
      <c r="X32" s="88"/>
      <c r="Y32" s="88"/>
      <c r="Z32" s="88"/>
    </row>
    <row r="33" spans="1:26" ht="12.75">
      <c r="A33" s="88"/>
      <c r="B33" s="88"/>
      <c r="C33" s="88"/>
      <c r="D33" s="88"/>
      <c r="E33" s="88"/>
      <c r="F33" s="97">
        <v>28</v>
      </c>
      <c r="G33" s="94">
        <v>92</v>
      </c>
      <c r="H33" s="95" t="str">
        <f ca="1">Jan!AG41</f>
        <v/>
      </c>
      <c r="I33" s="96" t="str">
        <f ca="1">Feb!AG38</f>
        <v/>
      </c>
      <c r="J33" s="96" t="str">
        <f ca="1">Mar!AG38</f>
        <v/>
      </c>
      <c r="K33" s="96" t="str">
        <f ca="1">Apr!AG38</f>
        <v/>
      </c>
      <c r="L33" s="95" t="str">
        <f ca="1">May!AG38</f>
        <v/>
      </c>
      <c r="M33" s="95" t="str">
        <f ca="1">Jun!AG38</f>
        <v/>
      </c>
      <c r="N33" s="95" t="str">
        <f ca="1">Jul!AG38</f>
        <v/>
      </c>
      <c r="O33" s="95" t="str">
        <f ca="1">Aug!AG38</f>
        <v/>
      </c>
      <c r="P33" s="95" t="str">
        <f ca="1">Sep!AG38</f>
        <v/>
      </c>
      <c r="Q33" s="95" t="str">
        <f ca="1">Oct!AG38</f>
        <v/>
      </c>
      <c r="R33" s="95" t="str">
        <f ca="1">Nov!AG38</f>
        <v/>
      </c>
      <c r="S33" s="95" t="str">
        <f ca="1">Dec!AG38</f>
        <v/>
      </c>
      <c r="T33" s="90"/>
      <c r="U33" s="88"/>
      <c r="V33" s="88"/>
      <c r="W33" s="88"/>
      <c r="X33" s="88"/>
      <c r="Y33" s="88"/>
      <c r="Z33" s="88"/>
    </row>
    <row r="34" spans="1:26" ht="12.75">
      <c r="A34" s="88"/>
      <c r="B34" s="88"/>
      <c r="C34" s="88"/>
      <c r="D34" s="88"/>
      <c r="E34" s="88"/>
      <c r="F34" s="97">
        <v>29</v>
      </c>
      <c r="G34" s="94">
        <v>109</v>
      </c>
      <c r="H34" s="95" t="str">
        <f ca="1">Jan!AG42</f>
        <v/>
      </c>
      <c r="I34" s="96" t="str">
        <f ca="1">Feb!AG39</f>
        <v/>
      </c>
      <c r="J34" s="96" t="str">
        <f ca="1">Mar!AG39</f>
        <v/>
      </c>
      <c r="K34" s="96" t="str">
        <f ca="1">Apr!AG39</f>
        <v/>
      </c>
      <c r="L34" s="95" t="str">
        <f ca="1">May!AG39</f>
        <v/>
      </c>
      <c r="M34" s="95" t="str">
        <f ca="1">Jun!AG39</f>
        <v/>
      </c>
      <c r="N34" s="95" t="str">
        <f ca="1">Jul!AG39</f>
        <v/>
      </c>
      <c r="O34" s="95" t="str">
        <f ca="1">Aug!AG39</f>
        <v/>
      </c>
      <c r="P34" s="95" t="str">
        <f ca="1">Sep!AG39</f>
        <v/>
      </c>
      <c r="Q34" s="95" t="str">
        <f ca="1">Oct!AG39</f>
        <v/>
      </c>
      <c r="R34" s="95" t="str">
        <f ca="1">Nov!AG39</f>
        <v/>
      </c>
      <c r="S34" s="95" t="str">
        <f ca="1">Dec!AG39</f>
        <v/>
      </c>
      <c r="T34" s="90"/>
      <c r="U34" s="88"/>
      <c r="V34" s="88"/>
      <c r="W34" s="88"/>
      <c r="X34" s="88"/>
      <c r="Y34" s="88"/>
      <c r="Z34" s="88"/>
    </row>
    <row r="35" spans="1:26" ht="12.75">
      <c r="A35" s="88"/>
      <c r="B35" s="88"/>
      <c r="C35" s="88"/>
      <c r="D35" s="88"/>
      <c r="E35" s="88"/>
      <c r="F35" s="97">
        <v>30</v>
      </c>
      <c r="G35" s="94">
        <v>111</v>
      </c>
      <c r="H35" s="95" t="str">
        <f ca="1">Jan!AG43</f>
        <v/>
      </c>
      <c r="I35" s="96"/>
      <c r="J35" s="96" t="str">
        <f ca="1">Mar!AG40</f>
        <v/>
      </c>
      <c r="K35" s="96" t="str">
        <f ca="1">Apr!AG40</f>
        <v/>
      </c>
      <c r="L35" s="95" t="str">
        <f ca="1">May!AG40</f>
        <v/>
      </c>
      <c r="M35" s="95" t="str">
        <f ca="1">Jun!AG40</f>
        <v/>
      </c>
      <c r="N35" s="95" t="str">
        <f ca="1">Jul!AG40</f>
        <v/>
      </c>
      <c r="O35" s="95" t="str">
        <f ca="1">Aug!AG40</f>
        <v/>
      </c>
      <c r="P35" s="95" t="str">
        <f ca="1">Sep!AG40</f>
        <v/>
      </c>
      <c r="Q35" s="95" t="str">
        <f ca="1">Oct!AG40</f>
        <v/>
      </c>
      <c r="R35" s="95" t="str">
        <f ca="1">Nov!AG40</f>
        <v/>
      </c>
      <c r="S35" s="95" t="str">
        <f ca="1">Dec!AG40</f>
        <v/>
      </c>
      <c r="T35" s="90"/>
      <c r="U35" s="88"/>
      <c r="V35" s="88"/>
      <c r="W35" s="88"/>
      <c r="X35" s="88"/>
      <c r="Y35" s="88"/>
      <c r="Z35" s="88"/>
    </row>
    <row r="36" spans="1:26" ht="13.8" thickBot="1">
      <c r="A36" s="88"/>
      <c r="B36" s="88"/>
      <c r="C36" s="88"/>
      <c r="D36" s="88"/>
      <c r="E36" s="88"/>
      <c r="F36" s="98">
        <v>31</v>
      </c>
      <c r="G36" s="94"/>
      <c r="H36" s="95" t="str">
        <f ca="1">Jan!AG44</f>
        <v/>
      </c>
      <c r="I36" s="96"/>
      <c r="J36" s="96" t="str">
        <f ca="1">Mar!AG41</f>
        <v/>
      </c>
      <c r="K36" s="96"/>
      <c r="L36" s="95" t="str">
        <f ca="1">May!AG41</f>
        <v/>
      </c>
      <c r="M36" s="95"/>
      <c r="N36" s="95" t="str">
        <f ca="1">Jul!AG41</f>
        <v/>
      </c>
      <c r="O36" s="95" t="str">
        <f ca="1">Aug!AG41</f>
        <v/>
      </c>
      <c r="P36" s="95"/>
      <c r="Q36" s="95" t="str">
        <f ca="1">Oct!AG41</f>
        <v/>
      </c>
      <c r="R36" s="95"/>
      <c r="S36" s="95" t="str">
        <f ca="1">Dec!AG41</f>
        <v/>
      </c>
      <c r="T36" s="90"/>
      <c r="U36" s="88"/>
      <c r="V36" s="88"/>
      <c r="W36" s="88"/>
      <c r="X36" s="88"/>
      <c r="Y36" s="88"/>
      <c r="Z36" s="88"/>
    </row>
    <row r="37" spans="1:26" ht="15" thickTop="1">
      <c r="A37" s="99"/>
      <c r="B37" s="99" t="s">
        <v>94</v>
      </c>
      <c r="C37" s="99"/>
      <c r="D37" s="99" t="s">
        <v>95</v>
      </c>
      <c r="E37" s="99"/>
      <c r="F37" s="99" t="s">
        <v>96</v>
      </c>
      <c r="G37" s="100">
        <f>IF(SUM(G6:G36)&gt;0,GEOMEAN(G6:G36),"")</f>
        <v>80.40607392249917</v>
      </c>
      <c r="H37" s="101" t="str">
        <f ca="1">IF(SUM(H60:H89)&gt;0,GEOMEAN(H60:H89),"")</f>
        <v/>
      </c>
      <c r="I37" s="101" t="str">
        <f aca="true" t="shared" si="0" ref="I37:S37">IF(SUM(I60:I89)&gt;0,GEOMEAN(I60:I89),"")</f>
        <v/>
      </c>
      <c r="J37" s="101" t="str">
        <f ca="1" t="shared" si="0"/>
        <v/>
      </c>
      <c r="K37" s="101" t="str">
        <f ca="1" t="shared" si="0"/>
        <v/>
      </c>
      <c r="L37" s="101" t="str">
        <f ca="1" t="shared" si="0"/>
        <v/>
      </c>
      <c r="M37" s="101" t="str">
        <f ca="1" t="shared" si="0"/>
        <v/>
      </c>
      <c r="N37" s="101" t="str">
        <f ca="1" t="shared" si="0"/>
        <v/>
      </c>
      <c r="O37" s="101" t="str">
        <f ca="1" t="shared" si="0"/>
        <v/>
      </c>
      <c r="P37" s="101" t="str">
        <f ca="1" t="shared" si="0"/>
        <v/>
      </c>
      <c r="Q37" s="101" t="str">
        <f ca="1" t="shared" si="0"/>
        <v/>
      </c>
      <c r="R37" s="101" t="str">
        <f ca="1" t="shared" si="0"/>
        <v/>
      </c>
      <c r="S37" s="101" t="str">
        <f ca="1" t="shared" si="0"/>
        <v/>
      </c>
      <c r="T37" s="102"/>
      <c r="U37" s="99"/>
      <c r="V37" s="99"/>
      <c r="W37" s="88"/>
      <c r="X37" s="88"/>
      <c r="Y37" s="88"/>
      <c r="Z37" s="88"/>
    </row>
    <row r="38" spans="1:26" ht="14.4">
      <c r="A38" s="88"/>
      <c r="B38" s="88"/>
      <c r="C38" s="88"/>
      <c r="D38" s="88" t="s">
        <v>97</v>
      </c>
      <c r="E38" s="88"/>
      <c r="F38" s="88" t="s">
        <v>89</v>
      </c>
      <c r="G38" s="103">
        <f>IF(G40&lt;10,G44,IF(G40&lt;20,G45,IF(G40&lt;30,G46,G47)))</f>
        <v>121</v>
      </c>
      <c r="H38" s="104" t="str">
        <f ca="1">IF(H40&lt;10,H44,IF(H40&lt;20,H45,IF(H40&lt;30,H46,H47)))</f>
        <v/>
      </c>
      <c r="I38" s="104" t="str">
        <f aca="true" t="shared" si="1" ref="I38:S38">IF(I40&lt;10,I44,IF(I40&lt;20,I45,IF(I40&lt;30,I46,I47)))</f>
        <v/>
      </c>
      <c r="J38" s="105" t="str">
        <f ca="1" t="shared" si="1"/>
        <v/>
      </c>
      <c r="K38" s="105" t="str">
        <f ca="1" t="shared" si="1"/>
        <v/>
      </c>
      <c r="L38" s="105" t="str">
        <f ca="1" t="shared" si="1"/>
        <v/>
      </c>
      <c r="M38" s="105" t="str">
        <f ca="1" t="shared" si="1"/>
        <v/>
      </c>
      <c r="N38" s="105" t="str">
        <f ca="1" t="shared" si="1"/>
        <v/>
      </c>
      <c r="O38" s="105" t="str">
        <f ca="1" t="shared" si="1"/>
        <v/>
      </c>
      <c r="P38" s="105" t="str">
        <f ca="1" t="shared" si="1"/>
        <v/>
      </c>
      <c r="Q38" s="105" t="str">
        <f ca="1" t="shared" si="1"/>
        <v/>
      </c>
      <c r="R38" s="105" t="str">
        <f ca="1" t="shared" si="1"/>
        <v/>
      </c>
      <c r="S38" s="105" t="str">
        <f ca="1" t="shared" si="1"/>
        <v/>
      </c>
      <c r="T38" s="90"/>
      <c r="U38" s="88"/>
      <c r="V38" s="88"/>
      <c r="W38" s="88"/>
      <c r="X38" s="88"/>
      <c r="Y38" s="88"/>
      <c r="Z38" s="88"/>
    </row>
    <row r="39" spans="1:26" ht="14.4">
      <c r="A39" s="88"/>
      <c r="B39" s="88"/>
      <c r="C39" s="88"/>
      <c r="D39" s="88" t="s">
        <v>98</v>
      </c>
      <c r="E39" s="88"/>
      <c r="F39" s="88" t="s">
        <v>99</v>
      </c>
      <c r="G39" s="103">
        <f>MAX(G6:G36)</f>
        <v>980</v>
      </c>
      <c r="H39" s="104">
        <f ca="1">MAX(H60:H90)</f>
        <v>0</v>
      </c>
      <c r="I39" s="104">
        <f aca="true" t="shared" si="2" ref="I39:S39">MAX(I60:I90)</f>
        <v>0</v>
      </c>
      <c r="J39" s="104">
        <f ca="1" t="shared" si="2"/>
        <v>0</v>
      </c>
      <c r="K39" s="104">
        <f ca="1" t="shared" si="2"/>
        <v>0</v>
      </c>
      <c r="L39" s="104">
        <f ca="1" t="shared" si="2"/>
        <v>0</v>
      </c>
      <c r="M39" s="104">
        <f ca="1" t="shared" si="2"/>
        <v>0</v>
      </c>
      <c r="N39" s="104">
        <f ca="1" t="shared" si="2"/>
        <v>0</v>
      </c>
      <c r="O39" s="104">
        <f ca="1" t="shared" si="2"/>
        <v>0</v>
      </c>
      <c r="P39" s="104">
        <f ca="1" t="shared" si="2"/>
        <v>0</v>
      </c>
      <c r="Q39" s="104">
        <f ca="1" t="shared" si="2"/>
        <v>0</v>
      </c>
      <c r="R39" s="104">
        <f ca="1" t="shared" si="2"/>
        <v>0</v>
      </c>
      <c r="S39" s="104">
        <f ca="1" t="shared" si="2"/>
        <v>0</v>
      </c>
      <c r="T39" s="90"/>
      <c r="U39" s="88"/>
      <c r="V39" s="88"/>
      <c r="W39" s="88"/>
      <c r="X39" s="88"/>
      <c r="Y39" s="88"/>
      <c r="Z39" s="88"/>
    </row>
    <row r="40" spans="1:26" ht="14.4">
      <c r="A40" s="88"/>
      <c r="B40" s="88"/>
      <c r="C40" s="88"/>
      <c r="D40" s="88" t="s">
        <v>100</v>
      </c>
      <c r="E40" s="88"/>
      <c r="F40" s="88" t="s">
        <v>101</v>
      </c>
      <c r="G40" s="106">
        <f>COUNT($G$6:$G$36)</f>
        <v>30</v>
      </c>
      <c r="H40" s="107">
        <f ca="1">COUNT($H$60:$H$90)</f>
        <v>0</v>
      </c>
      <c r="I40" s="107">
        <f ca="1">COUNT($I$60:$I$90)</f>
        <v>0</v>
      </c>
      <c r="J40" s="108">
        <f ca="1">COUNT($J$60:$J$90)</f>
        <v>0</v>
      </c>
      <c r="K40" s="108">
        <f ca="1">COUNT($K$60:$K$90)</f>
        <v>0</v>
      </c>
      <c r="L40" s="108">
        <f ca="1">COUNT($L$60:$L$90)</f>
        <v>0</v>
      </c>
      <c r="M40" s="108">
        <f ca="1">COUNT($M$60:$M$90)</f>
        <v>0</v>
      </c>
      <c r="N40" s="108">
        <f ca="1">COUNT($N$60:$N$90)</f>
        <v>0</v>
      </c>
      <c r="O40" s="108">
        <f ca="1">COUNT($O$60:$O$90)</f>
        <v>0</v>
      </c>
      <c r="P40" s="108">
        <f ca="1">COUNT($P$60:$P$90)</f>
        <v>0</v>
      </c>
      <c r="Q40" s="108">
        <f ca="1">COUNT($Q$60:$Q$90)</f>
        <v>0</v>
      </c>
      <c r="R40" s="108">
        <f ca="1">COUNT($R$60:$R$90)</f>
        <v>0</v>
      </c>
      <c r="S40" s="108">
        <f ca="1">COUNT($S$60:$S$90)</f>
        <v>0</v>
      </c>
      <c r="T40" s="90"/>
      <c r="U40" s="88"/>
      <c r="V40" s="88"/>
      <c r="W40" s="88"/>
      <c r="X40" s="88"/>
      <c r="Y40" s="88"/>
      <c r="Z40" s="88"/>
    </row>
    <row r="41" spans="1:26" ht="15" thickBot="1">
      <c r="A41" s="88"/>
      <c r="B41" s="88"/>
      <c r="C41" s="88"/>
      <c r="D41" s="88" t="s">
        <v>102</v>
      </c>
      <c r="E41" s="88"/>
      <c r="F41" s="88" t="s">
        <v>103</v>
      </c>
      <c r="G41" s="109">
        <f>G43</f>
        <v>3</v>
      </c>
      <c r="H41" s="110" t="str">
        <f ca="1">H43</f>
        <v/>
      </c>
      <c r="I41" s="110" t="str">
        <f aca="true" t="shared" si="3" ref="I41:S41">I43</f>
        <v/>
      </c>
      <c r="J41" s="111" t="str">
        <f ca="1" t="shared" si="3"/>
        <v/>
      </c>
      <c r="K41" s="111" t="str">
        <f ca="1" t="shared" si="3"/>
        <v/>
      </c>
      <c r="L41" s="111" t="str">
        <f ca="1" t="shared" si="3"/>
        <v/>
      </c>
      <c r="M41" s="111" t="str">
        <f ca="1" t="shared" si="3"/>
        <v/>
      </c>
      <c r="N41" s="111" t="str">
        <f ca="1" t="shared" si="3"/>
        <v/>
      </c>
      <c r="O41" s="111" t="str">
        <f ca="1" t="shared" si="3"/>
        <v/>
      </c>
      <c r="P41" s="111" t="str">
        <f ca="1" t="shared" si="3"/>
        <v/>
      </c>
      <c r="Q41" s="111" t="str">
        <f ca="1" t="shared" si="3"/>
        <v/>
      </c>
      <c r="R41" s="111" t="str">
        <f ca="1" t="shared" si="3"/>
        <v/>
      </c>
      <c r="S41" s="111" t="str">
        <f ca="1" t="shared" si="3"/>
        <v/>
      </c>
      <c r="T41" s="90"/>
      <c r="U41" s="88"/>
      <c r="V41" s="88"/>
      <c r="W41" s="88"/>
      <c r="X41" s="88"/>
      <c r="Y41" s="88"/>
      <c r="Z41" s="88"/>
    </row>
    <row r="42" spans="1:26" ht="12.75">
      <c r="A42" s="88"/>
      <c r="B42" s="88"/>
      <c r="C42" s="88"/>
      <c r="D42" s="88"/>
      <c r="E42" s="88"/>
      <c r="F42" s="88"/>
      <c r="G42" s="112" t="s">
        <v>104</v>
      </c>
      <c r="H42" s="113" t="s">
        <v>73</v>
      </c>
      <c r="I42" s="114" t="s">
        <v>73</v>
      </c>
      <c r="J42" s="112" t="s">
        <v>73</v>
      </c>
      <c r="K42" s="112" t="s">
        <v>73</v>
      </c>
      <c r="L42" s="112" t="s">
        <v>73</v>
      </c>
      <c r="M42" s="112" t="s">
        <v>73</v>
      </c>
      <c r="N42" s="112" t="s">
        <v>73</v>
      </c>
      <c r="O42" s="112" t="s">
        <v>73</v>
      </c>
      <c r="P42" s="112" t="s">
        <v>73</v>
      </c>
      <c r="Q42" s="112" t="s">
        <v>73</v>
      </c>
      <c r="R42" s="112" t="s">
        <v>73</v>
      </c>
      <c r="S42" s="112" t="s">
        <v>73</v>
      </c>
      <c r="T42" s="90"/>
      <c r="U42" s="88"/>
      <c r="V42" s="88"/>
      <c r="W42" s="88"/>
      <c r="X42" s="88"/>
      <c r="Y42" s="88"/>
      <c r="Z42" s="88"/>
    </row>
    <row r="43" spans="1:26" ht="12.75">
      <c r="A43" s="88"/>
      <c r="B43" s="88"/>
      <c r="C43" s="88"/>
      <c r="D43" s="88"/>
      <c r="E43" s="88"/>
      <c r="F43" s="88"/>
      <c r="G43" s="115">
        <f>COUNTIF($G$6:$G$36,"&gt;235")</f>
        <v>3</v>
      </c>
      <c r="H43" s="437" t="str">
        <f ca="1">IF((H$91)="","",COUNTIF($H$60:$H$90,"&gt;235"))</f>
        <v/>
      </c>
      <c r="I43" s="437" t="str">
        <f ca="1">IF((I$91)="","",COUNTIF($I$60:$I$90,"&gt;235"))</f>
        <v/>
      </c>
      <c r="J43" s="437" t="str">
        <f ca="1">IF((J$91)="","",COUNTIF($J$60:$J$90,"&gt;235"))</f>
        <v/>
      </c>
      <c r="K43" s="437" t="str">
        <f ca="1">IF((K$91)="","",COUNTIF($K$60:$K$90,"&gt;235"))</f>
        <v/>
      </c>
      <c r="L43" s="437" t="str">
        <f ca="1">IF((L$91)="","",COUNTIF($L$60:$L$90,"&gt;235"))</f>
        <v/>
      </c>
      <c r="M43" s="437" t="str">
        <f ca="1">IF((M$91)="","",COUNTIF($M$60:$M$90,"&gt;235"))</f>
        <v/>
      </c>
      <c r="N43" s="437" t="str">
        <f ca="1">IF((N$91)="","",COUNTIF($N$60:$N$90,"&gt;235"))</f>
        <v/>
      </c>
      <c r="O43" s="437" t="str">
        <f ca="1">IF((O$91)="","",COUNTIF($O$60:$O$90,"&gt;235"))</f>
        <v/>
      </c>
      <c r="P43" s="437" t="str">
        <f ca="1">IF((P$91)="","",COUNTIF($P$60:$P$90,"&gt;235"))</f>
        <v/>
      </c>
      <c r="Q43" s="437" t="str">
        <f ca="1">IF((Q$91)="","",COUNTIF($Q$60:$Q$90,"&gt;235"))</f>
        <v/>
      </c>
      <c r="R43" s="437" t="str">
        <f ca="1">IF((R$91)="","",COUNTIF($R$60:$R$90,"&gt;235"))</f>
        <v/>
      </c>
      <c r="S43" s="437" t="str">
        <f ca="1">IF((S$91)="","",COUNTIF($S$60:$S$90,"&gt;235"))</f>
        <v/>
      </c>
      <c r="T43" s="90"/>
      <c r="U43" s="88"/>
      <c r="V43" s="88"/>
      <c r="W43" s="88"/>
      <c r="X43" s="88"/>
      <c r="Y43" s="88"/>
      <c r="Z43" s="88"/>
    </row>
    <row r="44" spans="1:26" ht="12.75">
      <c r="A44" s="88"/>
      <c r="B44" s="88"/>
      <c r="C44" s="88"/>
      <c r="D44" s="88"/>
      <c r="E44" s="88"/>
      <c r="F44" s="116" t="s">
        <v>74</v>
      </c>
      <c r="G44" s="117">
        <f>G49</f>
        <v>980</v>
      </c>
      <c r="H44" s="117" t="str">
        <f ca="1">H49</f>
        <v/>
      </c>
      <c r="I44" s="118" t="str">
        <f aca="true" t="shared" si="4" ref="I44:S44">I49</f>
        <v/>
      </c>
      <c r="J44" s="117" t="str">
        <f ca="1" t="shared" si="4"/>
        <v/>
      </c>
      <c r="K44" s="117" t="str">
        <f ca="1" t="shared" si="4"/>
        <v/>
      </c>
      <c r="L44" s="117" t="str">
        <f ca="1" t="shared" si="4"/>
        <v/>
      </c>
      <c r="M44" s="117" t="str">
        <f ca="1" t="shared" si="4"/>
        <v/>
      </c>
      <c r="N44" s="117" t="str">
        <f ca="1" t="shared" si="4"/>
        <v/>
      </c>
      <c r="O44" s="117" t="str">
        <f ca="1" t="shared" si="4"/>
        <v/>
      </c>
      <c r="P44" s="117" t="str">
        <f ca="1" t="shared" si="4"/>
        <v/>
      </c>
      <c r="Q44" s="117" t="str">
        <f ca="1" t="shared" si="4"/>
        <v/>
      </c>
      <c r="R44" s="117" t="str">
        <f ca="1" t="shared" si="4"/>
        <v/>
      </c>
      <c r="S44" s="117" t="str">
        <f ca="1" t="shared" si="4"/>
        <v/>
      </c>
      <c r="T44" s="90"/>
      <c r="U44" s="88"/>
      <c r="V44" s="88"/>
      <c r="W44" s="88"/>
      <c r="X44" s="88"/>
      <c r="Y44" s="88"/>
      <c r="Z44" s="88"/>
    </row>
    <row r="45" spans="1:26" ht="12.75">
      <c r="A45" s="88"/>
      <c r="B45" s="88"/>
      <c r="C45" s="88"/>
      <c r="D45" s="88"/>
      <c r="E45" s="88"/>
      <c r="F45" s="119" t="s">
        <v>75</v>
      </c>
      <c r="G45" s="117">
        <f ca="1">IF($H$43=0,G50,G51)</f>
        <v>366</v>
      </c>
      <c r="H45" s="117" t="e">
        <f ca="1">IF($H$43=0,H50,H51)</f>
        <v>#NUM!</v>
      </c>
      <c r="I45" s="118" t="e">
        <f ca="1">IF($I$43=0,I50,I51)</f>
        <v>#NUM!</v>
      </c>
      <c r="J45" s="117" t="e">
        <f ca="1">IF($J$43=0,J50,J51)</f>
        <v>#NUM!</v>
      </c>
      <c r="K45" s="117" t="e">
        <f ca="1">IF($K$43=0,K50,K51)</f>
        <v>#NUM!</v>
      </c>
      <c r="L45" s="117" t="e">
        <f ca="1">IF($L$43=0,L50,L51)</f>
        <v>#NUM!</v>
      </c>
      <c r="M45" s="117" t="e">
        <f ca="1">IF($M$43=0,M50,M51)</f>
        <v>#NUM!</v>
      </c>
      <c r="N45" s="117" t="e">
        <f ca="1">IF($N$43=0,N50,N51)</f>
        <v>#NUM!</v>
      </c>
      <c r="O45" s="117" t="e">
        <f ca="1">IF($O$43=0,O50,O51)</f>
        <v>#NUM!</v>
      </c>
      <c r="P45" s="117" t="e">
        <f ca="1">IF($P$43=0,P50,P51)</f>
        <v>#NUM!</v>
      </c>
      <c r="Q45" s="117" t="e">
        <f ca="1">IF($Q$43=0,Q50,Q51)</f>
        <v>#NUM!</v>
      </c>
      <c r="R45" s="117" t="e">
        <f ca="1">IF($R$43=0,R50,R51)</f>
        <v>#NUM!</v>
      </c>
      <c r="S45" s="117" t="e">
        <f ca="1">IF($S$43=0,S50,S51)</f>
        <v>#NUM!</v>
      </c>
      <c r="T45" s="90"/>
      <c r="U45" s="88"/>
      <c r="V45" s="88"/>
      <c r="W45" s="88"/>
      <c r="X45" s="88"/>
      <c r="Y45" s="88"/>
      <c r="Z45" s="88"/>
    </row>
    <row r="46" spans="1:26" ht="12.75">
      <c r="A46" s="88"/>
      <c r="B46" s="88"/>
      <c r="C46" s="88"/>
      <c r="D46" s="88"/>
      <c r="E46" s="88"/>
      <c r="F46" s="119" t="s">
        <v>76</v>
      </c>
      <c r="G46" s="117">
        <f>IF($G$4=0,G52,IF($G$4=1,G53,G54))</f>
        <v>980</v>
      </c>
      <c r="H46" s="117" t="e">
        <f ca="1">IF($H$4=0,H52,IF($H$4=1,H53,H54))</f>
        <v>#NUM!</v>
      </c>
      <c r="I46" s="118" t="e">
        <f ca="1">IF($M$4=0,I52,IF($M$4=1,I53,I54))</f>
        <v>#NUM!</v>
      </c>
      <c r="J46" s="117" t="e">
        <f ca="1">IF($J$43=0,J52,IF($J$43=1,J53,J54))</f>
        <v>#NUM!</v>
      </c>
      <c r="K46" s="117" t="e">
        <f ca="1">IF($K$43=0,K52,IF($K$43=1,K53,K54))</f>
        <v>#NUM!</v>
      </c>
      <c r="L46" s="117" t="e">
        <f ca="1">IF($L$43=0,L52,IF($L$43=1,L53,L54))</f>
        <v>#NUM!</v>
      </c>
      <c r="M46" s="117" t="e">
        <f ca="1">IF($M$43=0,M52,IF($M$43=1,M53,M54))</f>
        <v>#NUM!</v>
      </c>
      <c r="N46" s="117" t="e">
        <f ca="1">IF($N$43=0,N52,IF($N$43=1,N53,N54))</f>
        <v>#NUM!</v>
      </c>
      <c r="O46" s="117" t="e">
        <f ca="1">IF($O$43=0,O52,IF($O$43=1,O53,O54))</f>
        <v>#NUM!</v>
      </c>
      <c r="P46" s="117" t="e">
        <f ca="1">IF($P$43=0,P52,IF($P$43=1,P53,P54))</f>
        <v>#NUM!</v>
      </c>
      <c r="Q46" s="117" t="e">
        <f ca="1">IF($Q$43=0,Q52,IF($Q$43=1,Q53,Q54))</f>
        <v>#NUM!</v>
      </c>
      <c r="R46" s="117" t="e">
        <f ca="1">IF($R$43=0,R52,IF($R$43=1,R53,R54))</f>
        <v>#NUM!</v>
      </c>
      <c r="S46" s="117" t="e">
        <f ca="1">IF($S$43=0,S52,IF($S$43=1,S53,S54))</f>
        <v>#NUM!</v>
      </c>
      <c r="T46" s="90"/>
      <c r="U46" s="88"/>
      <c r="V46" s="88"/>
      <c r="W46" s="88"/>
      <c r="X46" s="88"/>
      <c r="Y46" s="88"/>
      <c r="Z46" s="88"/>
    </row>
    <row r="47" spans="1:26" ht="12.75">
      <c r="A47" s="88"/>
      <c r="B47" s="88"/>
      <c r="C47" s="88"/>
      <c r="D47" s="88"/>
      <c r="E47" s="88"/>
      <c r="F47" s="119" t="s">
        <v>77</v>
      </c>
      <c r="G47" s="117">
        <f>IF($G$43=0,G55,IF($G$43=1,G56,IF($G$43=2,G57,G58)))</f>
        <v>121</v>
      </c>
      <c r="H47" s="117" t="e">
        <f ca="1">IF($H$43=0,H55,IF($H$43=1,H56,IF($H$43=2,H57,H58)))</f>
        <v>#NUM!</v>
      </c>
      <c r="I47" s="118" t="e">
        <f ca="1">IF($I$43=0,I55,IF($I$43=1,I56,IF($I$43=2,I57,I58)))</f>
        <v>#NUM!</v>
      </c>
      <c r="J47" s="117" t="e">
        <f ca="1">IF($J$43=0,J55,IF($J$43=1,J56,IF($J$43=2,J57,J58)))</f>
        <v>#NUM!</v>
      </c>
      <c r="K47" s="117" t="e">
        <f ca="1">IF($K$43=0,K55,IF($K$43=1,K56,IF($K$43=2,K57,K58)))</f>
        <v>#NUM!</v>
      </c>
      <c r="L47" s="117" t="e">
        <f ca="1">IF($L$43=0,L55,IF($L$43=1,L56,IF($L$43=2,L57,L58)))</f>
        <v>#NUM!</v>
      </c>
      <c r="M47" s="117" t="e">
        <f ca="1">IF($M$43=0,M55,IF($M$43=1,M56,IF($M$43=2,M57,M58)))</f>
        <v>#NUM!</v>
      </c>
      <c r="N47" s="117" t="e">
        <f ca="1">IF($N$43=0,N55,IF($N$43=1,N56,IF($N$43=2,N57,N58)))</f>
        <v>#NUM!</v>
      </c>
      <c r="O47" s="117" t="e">
        <f ca="1">IF($O$43=0,O55,IF($O$43=1,O56,IF($O$43=2,O57,O58)))</f>
        <v>#NUM!</v>
      </c>
      <c r="P47" s="117" t="e">
        <f ca="1">IF($P$43=0,P55,IF($P$43=1,P56,IF($P$43=2,P57,P58)))</f>
        <v>#NUM!</v>
      </c>
      <c r="Q47" s="117" t="e">
        <f ca="1">IF($Q$43=0,Q55,IF($Q$43=1,Q56,IF($Q$43=2,Q57,Q58)))</f>
        <v>#NUM!</v>
      </c>
      <c r="R47" s="117" t="e">
        <f ca="1">IF($R$43=0,R55,IF($R$43=1,R56,IF($R$43=2,R57,R58)))</f>
        <v>#NUM!</v>
      </c>
      <c r="S47" s="117" t="e">
        <f ca="1">IF($S$43=0,S55,IF($S$43=1,S56,IF($S$43=2,S57,S58)))</f>
        <v>#NUM!</v>
      </c>
      <c r="T47" s="90"/>
      <c r="U47" s="88"/>
      <c r="V47" s="88"/>
      <c r="W47" s="88"/>
      <c r="X47" s="88"/>
      <c r="Y47" s="88"/>
      <c r="Z47" s="88"/>
    </row>
    <row r="48" spans="1:26" ht="12.75">
      <c r="A48" s="88"/>
      <c r="B48" s="88"/>
      <c r="C48" s="88"/>
      <c r="D48" s="120" t="s">
        <v>78</v>
      </c>
      <c r="E48" s="121" t="s">
        <v>72</v>
      </c>
      <c r="F48" s="121" t="s">
        <v>79</v>
      </c>
      <c r="G48" s="122" t="s">
        <v>80</v>
      </c>
      <c r="H48" s="122" t="s">
        <v>80</v>
      </c>
      <c r="I48" s="123" t="s">
        <v>80</v>
      </c>
      <c r="J48" s="123" t="s">
        <v>80</v>
      </c>
      <c r="K48" s="123" t="s">
        <v>80</v>
      </c>
      <c r="L48" s="123" t="s">
        <v>80</v>
      </c>
      <c r="M48" s="123" t="s">
        <v>80</v>
      </c>
      <c r="N48" s="123" t="s">
        <v>80</v>
      </c>
      <c r="O48" s="123" t="s">
        <v>80</v>
      </c>
      <c r="P48" s="123" t="s">
        <v>80</v>
      </c>
      <c r="Q48" s="123" t="s">
        <v>80</v>
      </c>
      <c r="R48" s="123" t="s">
        <v>80</v>
      </c>
      <c r="S48" s="123" t="s">
        <v>80</v>
      </c>
      <c r="T48" s="90"/>
      <c r="U48" s="88"/>
      <c r="V48" s="88"/>
      <c r="W48" s="88"/>
      <c r="X48" s="88"/>
      <c r="Y48" s="88"/>
      <c r="Z48" s="88"/>
    </row>
    <row r="49" spans="1:26" ht="14.4">
      <c r="A49" s="88"/>
      <c r="B49" s="88"/>
      <c r="C49" s="88"/>
      <c r="D49" s="124">
        <v>1</v>
      </c>
      <c r="E49" s="125" t="s">
        <v>81</v>
      </c>
      <c r="F49" s="126" t="s">
        <v>82</v>
      </c>
      <c r="G49" s="127">
        <f>LARGE($G$6:$G$36,1)</f>
        <v>980</v>
      </c>
      <c r="H49" s="436" t="str">
        <f ca="1">IF((H$91)="","",LARGE(H$60:H$90,1))</f>
        <v/>
      </c>
      <c r="I49" s="436" t="str">
        <f aca="true" t="shared" si="5" ref="I49:S49">IF((I$91)="","",LARGE(I$60:I$90,1))</f>
        <v/>
      </c>
      <c r="J49" s="436" t="str">
        <f ca="1" t="shared" si="5"/>
        <v/>
      </c>
      <c r="K49" s="436" t="str">
        <f ca="1" t="shared" si="5"/>
        <v/>
      </c>
      <c r="L49" s="436" t="str">
        <f ca="1" t="shared" si="5"/>
        <v/>
      </c>
      <c r="M49" s="436" t="str">
        <f ca="1" t="shared" si="5"/>
        <v/>
      </c>
      <c r="N49" s="436" t="str">
        <f ca="1" t="shared" si="5"/>
        <v/>
      </c>
      <c r="O49" s="436" t="str">
        <f ca="1" t="shared" si="5"/>
        <v/>
      </c>
      <c r="P49" s="436" t="str">
        <f ca="1" t="shared" si="5"/>
        <v/>
      </c>
      <c r="Q49" s="436" t="str">
        <f ca="1" t="shared" si="5"/>
        <v/>
      </c>
      <c r="R49" s="436" t="str">
        <f ca="1" t="shared" si="5"/>
        <v/>
      </c>
      <c r="S49" s="436" t="str">
        <f ca="1" t="shared" si="5"/>
        <v/>
      </c>
      <c r="T49" s="90"/>
      <c r="U49" s="88"/>
      <c r="V49" s="88"/>
      <c r="W49" s="88"/>
      <c r="X49" s="88"/>
      <c r="Y49" s="88"/>
      <c r="Z49" s="88"/>
    </row>
    <row r="50" spans="1:26" ht="14.4">
      <c r="A50" s="88"/>
      <c r="B50" s="88"/>
      <c r="C50" s="88"/>
      <c r="D50" s="128">
        <v>2</v>
      </c>
      <c r="E50" s="129" t="s">
        <v>83</v>
      </c>
      <c r="F50" s="91">
        <v>0</v>
      </c>
      <c r="G50" s="127">
        <f>LARGE($G$6:$G$36,1)</f>
        <v>980</v>
      </c>
      <c r="H50" s="127" t="e">
        <f ca="1">LARGE($H$60:$H$90,1)</f>
        <v>#NUM!</v>
      </c>
      <c r="I50" s="130" t="e">
        <f ca="1">LARGE($I$60:$I$90,1)</f>
        <v>#NUM!</v>
      </c>
      <c r="J50" s="130" t="e">
        <f ca="1">LARGE($J$60:$J$90,1)</f>
        <v>#NUM!</v>
      </c>
      <c r="K50" s="130" t="e">
        <f ca="1">LARGE($K$60:$K$90,1)</f>
        <v>#NUM!</v>
      </c>
      <c r="L50" s="130" t="e">
        <f ca="1">LARGE($L$60:$L$90,1)</f>
        <v>#NUM!</v>
      </c>
      <c r="M50" s="130" t="e">
        <f ca="1">LARGE($M$60:$M$90,1)</f>
        <v>#NUM!</v>
      </c>
      <c r="N50" s="130" t="e">
        <f ca="1">LARGE($N$60:$N$90,1)</f>
        <v>#NUM!</v>
      </c>
      <c r="O50" s="130" t="e">
        <f ca="1">LARGE($O$60:$O$90,1)</f>
        <v>#NUM!</v>
      </c>
      <c r="P50" s="130" t="e">
        <f ca="1">LARGE($P$60:$P$90,1)</f>
        <v>#NUM!</v>
      </c>
      <c r="Q50" s="130" t="e">
        <f ca="1">LARGE($Q$60:$Q$90,1)</f>
        <v>#NUM!</v>
      </c>
      <c r="R50" s="130" t="e">
        <f ca="1">LARGE($R$60:$R$90,1)</f>
        <v>#NUM!</v>
      </c>
      <c r="S50" s="130" t="e">
        <f ca="1">LARGE($S$60:$S$90,1)</f>
        <v>#NUM!</v>
      </c>
      <c r="T50" s="90"/>
      <c r="U50" s="88"/>
      <c r="V50" s="88"/>
      <c r="W50" s="88"/>
      <c r="X50" s="88"/>
      <c r="Y50" s="88"/>
      <c r="Z50" s="88"/>
    </row>
    <row r="51" spans="1:26" ht="12.75">
      <c r="A51" s="88"/>
      <c r="B51" s="88"/>
      <c r="C51" s="88"/>
      <c r="D51" s="131">
        <v>3</v>
      </c>
      <c r="E51" s="132" t="s">
        <v>83</v>
      </c>
      <c r="F51" s="133" t="s">
        <v>84</v>
      </c>
      <c r="G51" s="122">
        <f>LARGE($G$6:$G$36,2)</f>
        <v>366</v>
      </c>
      <c r="H51" s="122" t="e">
        <f ca="1">LARGE($H$60:$H$90,2)</f>
        <v>#NUM!</v>
      </c>
      <c r="I51" s="134" t="e">
        <f ca="1">LARGE($I$60:$I$90,2)</f>
        <v>#NUM!</v>
      </c>
      <c r="J51" s="134" t="e">
        <f ca="1">LARGE($J$60:$J$90,2)</f>
        <v>#NUM!</v>
      </c>
      <c r="K51" s="134" t="e">
        <f ca="1">LARGE($K$60:$K$90,2)</f>
        <v>#NUM!</v>
      </c>
      <c r="L51" s="134" t="e">
        <f ca="1">LARGE($L$60:$L$90,2)</f>
        <v>#NUM!</v>
      </c>
      <c r="M51" s="134" t="e">
        <f ca="1">LARGE($M$60:$M$90,2)</f>
        <v>#NUM!</v>
      </c>
      <c r="N51" s="134" t="e">
        <f ca="1">LARGE($N$60:$N$90,2)</f>
        <v>#NUM!</v>
      </c>
      <c r="O51" s="134" t="e">
        <f ca="1">LARGE($O$60:$O$90,2)</f>
        <v>#NUM!</v>
      </c>
      <c r="P51" s="134" t="e">
        <f ca="1">LARGE($P$60:$P$90,2)</f>
        <v>#NUM!</v>
      </c>
      <c r="Q51" s="134" t="e">
        <f ca="1">LARGE($Q$60:$Q$90,2)</f>
        <v>#NUM!</v>
      </c>
      <c r="R51" s="134" t="e">
        <f ca="1">LARGE($R$60:$R$90,2)</f>
        <v>#NUM!</v>
      </c>
      <c r="S51" s="134" t="e">
        <f ca="1">LARGE($S$60:$S$90,2)</f>
        <v>#NUM!</v>
      </c>
      <c r="T51" s="90"/>
      <c r="U51" s="88"/>
      <c r="V51" s="88"/>
      <c r="W51" s="88"/>
      <c r="X51" s="88"/>
      <c r="Y51" s="88"/>
      <c r="Z51" s="88"/>
    </row>
    <row r="52" spans="1:26" ht="14.4">
      <c r="A52" s="88"/>
      <c r="B52" s="88"/>
      <c r="C52" s="88"/>
      <c r="D52" s="128">
        <v>4</v>
      </c>
      <c r="E52" s="129" t="s">
        <v>85</v>
      </c>
      <c r="F52" s="91">
        <v>0</v>
      </c>
      <c r="G52" s="127">
        <f>LARGE($G$6:$G$36,1)</f>
        <v>980</v>
      </c>
      <c r="H52" s="127" t="e">
        <f ca="1">LARGE($H$60:$H$90,1)</f>
        <v>#NUM!</v>
      </c>
      <c r="I52" s="130" t="e">
        <f ca="1">LARGE($I$60:$I$90,1)</f>
        <v>#NUM!</v>
      </c>
      <c r="J52" s="130" t="e">
        <f ca="1">LARGE($J$60:$J$90,1)</f>
        <v>#NUM!</v>
      </c>
      <c r="K52" s="130" t="e">
        <f ca="1">LARGE($K$60:$K$90,1)</f>
        <v>#NUM!</v>
      </c>
      <c r="L52" s="130" t="e">
        <f ca="1">LARGE($L$60:$L$90,1)</f>
        <v>#NUM!</v>
      </c>
      <c r="M52" s="130" t="e">
        <f ca="1">LARGE($M$60:$M$90,1)</f>
        <v>#NUM!</v>
      </c>
      <c r="N52" s="130" t="e">
        <f ca="1">LARGE($N$60:$N$90,1)</f>
        <v>#NUM!</v>
      </c>
      <c r="O52" s="130" t="e">
        <f ca="1">LARGE($O$60:$O$90,1)</f>
        <v>#NUM!</v>
      </c>
      <c r="P52" s="130" t="e">
        <f ca="1">LARGE($P$60:$P$90,1)</f>
        <v>#NUM!</v>
      </c>
      <c r="Q52" s="130" t="e">
        <f ca="1">LARGE($Q$60:$Q$90,1)</f>
        <v>#NUM!</v>
      </c>
      <c r="R52" s="130" t="e">
        <f ca="1">LARGE($R$60:$R$90,1)</f>
        <v>#NUM!</v>
      </c>
      <c r="S52" s="130" t="e">
        <f ca="1">LARGE($S$60:$S$90,1)</f>
        <v>#NUM!</v>
      </c>
      <c r="T52" s="90"/>
      <c r="U52" s="88"/>
      <c r="V52" s="88"/>
      <c r="W52" s="88"/>
      <c r="X52" s="88"/>
      <c r="Y52" s="88"/>
      <c r="Z52" s="88"/>
    </row>
    <row r="53" spans="1:26" ht="12.75">
      <c r="A53" s="88"/>
      <c r="B53" s="88"/>
      <c r="C53" s="88"/>
      <c r="D53" s="135">
        <v>5</v>
      </c>
      <c r="E53" s="136" t="s">
        <v>85</v>
      </c>
      <c r="F53" s="90">
        <v>1</v>
      </c>
      <c r="G53" s="122">
        <f>LARGE($G$6:$G$36,2)</f>
        <v>366</v>
      </c>
      <c r="H53" s="122" t="e">
        <f ca="1">LARGE($H$60:$H$90,2)</f>
        <v>#NUM!</v>
      </c>
      <c r="I53" s="137" t="e">
        <f ca="1">LARGE($I$60:$I$90,2)</f>
        <v>#NUM!</v>
      </c>
      <c r="J53" s="137" t="e">
        <f ca="1">LARGE($J$60:$J$90,2)</f>
        <v>#NUM!</v>
      </c>
      <c r="K53" s="137" t="e">
        <f ca="1">LARGE($K$60:$K$90,2)</f>
        <v>#NUM!</v>
      </c>
      <c r="L53" s="137" t="e">
        <f ca="1">LARGE($L$60:$L$90,2)</f>
        <v>#NUM!</v>
      </c>
      <c r="M53" s="137" t="e">
        <f ca="1">LARGE($M$60:$M$89,2)</f>
        <v>#NUM!</v>
      </c>
      <c r="N53" s="137" t="e">
        <f ca="1">LARGE($N$60:$N$90,2)</f>
        <v>#NUM!</v>
      </c>
      <c r="O53" s="137" t="e">
        <f ca="1">LARGE($O$60:$O$90,2)</f>
        <v>#NUM!</v>
      </c>
      <c r="P53" s="137" t="e">
        <f ca="1">LARGE($P$60:$P$90,2)</f>
        <v>#NUM!</v>
      </c>
      <c r="Q53" s="137" t="e">
        <f ca="1">LARGE($Q$60:$Q$90,2)</f>
        <v>#NUM!</v>
      </c>
      <c r="R53" s="137" t="e">
        <f ca="1">LARGE($R$60:$R$90,2)</f>
        <v>#NUM!</v>
      </c>
      <c r="S53" s="137" t="e">
        <f ca="1">LARGE($S$60:$S$90,2)</f>
        <v>#NUM!</v>
      </c>
      <c r="T53" s="90"/>
      <c r="U53" s="88"/>
      <c r="V53" s="88"/>
      <c r="W53" s="88"/>
      <c r="X53" s="88"/>
      <c r="Y53" s="88"/>
      <c r="Z53" s="88"/>
    </row>
    <row r="54" spans="1:26" ht="14.4">
      <c r="A54" s="88"/>
      <c r="B54" s="88"/>
      <c r="C54" s="88"/>
      <c r="D54" s="138">
        <v>6</v>
      </c>
      <c r="E54" s="139" t="s">
        <v>85</v>
      </c>
      <c r="F54" s="140" t="s">
        <v>86</v>
      </c>
      <c r="G54" s="127">
        <f>LARGE($G$6:$G$36,3)</f>
        <v>290</v>
      </c>
      <c r="H54" s="127" t="e">
        <f ca="1">LARGE($H$60:$H$90,3)</f>
        <v>#NUM!</v>
      </c>
      <c r="I54" s="141" t="e">
        <f ca="1">LARGE($I$60:$I$90,3)</f>
        <v>#NUM!</v>
      </c>
      <c r="J54" s="141" t="e">
        <f ca="1">LARGE($J$60:$J$90,3)</f>
        <v>#NUM!</v>
      </c>
      <c r="K54" s="141" t="e">
        <f ca="1">LARGE($K$60:$K$90,3)</f>
        <v>#NUM!</v>
      </c>
      <c r="L54" s="141" t="e">
        <f ca="1">LARGE($L$60:$L$90,3)</f>
        <v>#NUM!</v>
      </c>
      <c r="M54" s="141" t="e">
        <f ca="1">LARGE($M$60:$M$90,3)</f>
        <v>#NUM!</v>
      </c>
      <c r="N54" s="141" t="e">
        <f ca="1">LARGE($N$60:$N$90,3)</f>
        <v>#NUM!</v>
      </c>
      <c r="O54" s="141" t="e">
        <f ca="1">LARGE($O$60:$O$90,3)</f>
        <v>#NUM!</v>
      </c>
      <c r="P54" s="141" t="e">
        <f ca="1">LARGE($P$60:$P$90,3)</f>
        <v>#NUM!</v>
      </c>
      <c r="Q54" s="141" t="e">
        <f ca="1">LARGE($Q$60:$Q$90,3)</f>
        <v>#NUM!</v>
      </c>
      <c r="R54" s="141" t="e">
        <f ca="1">LARGE($R$60:$R$90,3)</f>
        <v>#NUM!</v>
      </c>
      <c r="S54" s="141" t="e">
        <f ca="1">LARGE($S$60:$S$90,3)</f>
        <v>#NUM!</v>
      </c>
      <c r="T54" s="90"/>
      <c r="U54" s="88"/>
      <c r="V54" s="88"/>
      <c r="W54" s="88"/>
      <c r="X54" s="88"/>
      <c r="Y54" s="88"/>
      <c r="Z54" s="88"/>
    </row>
    <row r="55" spans="1:26" ht="14.4">
      <c r="A55" s="88"/>
      <c r="B55" s="88"/>
      <c r="C55" s="88"/>
      <c r="D55" s="128">
        <v>7</v>
      </c>
      <c r="E55" s="129" t="s">
        <v>77</v>
      </c>
      <c r="F55" s="91">
        <v>0</v>
      </c>
      <c r="G55" s="127">
        <f>LARGE($G$6:$G$36,1)</f>
        <v>980</v>
      </c>
      <c r="H55" s="127" t="e">
        <f ca="1">LARGE($H$60:$H$90,1)</f>
        <v>#NUM!</v>
      </c>
      <c r="I55" s="130" t="e">
        <f ca="1">LARGE($I$60:$I$90,1)</f>
        <v>#NUM!</v>
      </c>
      <c r="J55" s="130" t="e">
        <f ca="1">LARGE($J$60:$J$90,1)</f>
        <v>#NUM!</v>
      </c>
      <c r="K55" s="130" t="e">
        <f ca="1">LARGE($K$60:$K$90,1)</f>
        <v>#NUM!</v>
      </c>
      <c r="L55" s="130" t="e">
        <f ca="1">LARGE($L$60:$L$90,1)</f>
        <v>#NUM!</v>
      </c>
      <c r="M55" s="130" t="e">
        <f ca="1">LARGE($M$60:$M$90,1)</f>
        <v>#NUM!</v>
      </c>
      <c r="N55" s="130" t="e">
        <f ca="1">LARGE($N$60:$N$90,1)</f>
        <v>#NUM!</v>
      </c>
      <c r="O55" s="130" t="e">
        <f ca="1">LARGE($O$60:$O$90,1)</f>
        <v>#NUM!</v>
      </c>
      <c r="P55" s="130" t="e">
        <f ca="1">LARGE($P$60:$P$90,1)</f>
        <v>#NUM!</v>
      </c>
      <c r="Q55" s="130" t="e">
        <f ca="1">LARGE($Q$60:$Q$90,1)</f>
        <v>#NUM!</v>
      </c>
      <c r="R55" s="130" t="e">
        <f ca="1">LARGE($R$60:$R$90,1)</f>
        <v>#NUM!</v>
      </c>
      <c r="S55" s="130" t="e">
        <f ca="1">LARGE($S$60:$S$90,1)</f>
        <v>#NUM!</v>
      </c>
      <c r="T55" s="90"/>
      <c r="U55" s="88"/>
      <c r="V55" s="88"/>
      <c r="W55" s="88"/>
      <c r="X55" s="88"/>
      <c r="Y55" s="88"/>
      <c r="Z55" s="88"/>
    </row>
    <row r="56" spans="1:26" ht="12.75">
      <c r="A56" s="88"/>
      <c r="B56" s="88"/>
      <c r="C56" s="88"/>
      <c r="D56" s="135">
        <v>8</v>
      </c>
      <c r="E56" s="136" t="s">
        <v>77</v>
      </c>
      <c r="F56" s="90">
        <v>1</v>
      </c>
      <c r="G56" s="122">
        <f>LARGE($G$6:$G$36,2)</f>
        <v>366</v>
      </c>
      <c r="H56" s="122" t="e">
        <f ca="1">LARGE($H$60:$H$90,2)</f>
        <v>#NUM!</v>
      </c>
      <c r="I56" s="137" t="e">
        <f ca="1">LARGE($I$60:$I$90,2)</f>
        <v>#NUM!</v>
      </c>
      <c r="J56" s="137" t="e">
        <f ca="1">LARGE($J$60:$J$90,2)</f>
        <v>#NUM!</v>
      </c>
      <c r="K56" s="137" t="e">
        <f ca="1">LARGE($K$60:$K$90,2)</f>
        <v>#NUM!</v>
      </c>
      <c r="L56" s="137" t="e">
        <f ca="1">LARGE($L$60:$L$90,2)</f>
        <v>#NUM!</v>
      </c>
      <c r="M56" s="137" t="e">
        <f ca="1">LARGE($M$60:$M$90,2)</f>
        <v>#NUM!</v>
      </c>
      <c r="N56" s="137" t="e">
        <f ca="1">LARGE($N$60:$N$90,2)</f>
        <v>#NUM!</v>
      </c>
      <c r="O56" s="137" t="e">
        <f ca="1">LARGE($O$60:$O$90,2)</f>
        <v>#NUM!</v>
      </c>
      <c r="P56" s="137" t="e">
        <f ca="1">LARGE($P$60:$P$90,2)</f>
        <v>#NUM!</v>
      </c>
      <c r="Q56" s="137" t="e">
        <f ca="1">LARGE($Q$60:$Q$90,2)</f>
        <v>#NUM!</v>
      </c>
      <c r="R56" s="137" t="e">
        <f ca="1">LARGE($R$60:$R$90,2)</f>
        <v>#NUM!</v>
      </c>
      <c r="S56" s="137" t="e">
        <f ca="1">LARGE($S$60:$S$90,2)</f>
        <v>#NUM!</v>
      </c>
      <c r="T56" s="90"/>
      <c r="U56" s="88"/>
      <c r="V56" s="88"/>
      <c r="W56" s="88"/>
      <c r="X56" s="88"/>
      <c r="Y56" s="88"/>
      <c r="Z56" s="88"/>
    </row>
    <row r="57" spans="1:26" ht="12.75">
      <c r="A57" s="88"/>
      <c r="B57" s="88"/>
      <c r="C57" s="88"/>
      <c r="D57" s="135">
        <v>9</v>
      </c>
      <c r="E57" s="136" t="s">
        <v>77</v>
      </c>
      <c r="F57" s="90">
        <v>2</v>
      </c>
      <c r="G57" s="122">
        <f>LARGE($G$6:$G$36,3)</f>
        <v>290</v>
      </c>
      <c r="H57" s="122" t="e">
        <f ca="1">LARGE($H$60:$H$90,3)</f>
        <v>#NUM!</v>
      </c>
      <c r="I57" s="137" t="e">
        <f ca="1">LARGE($I$60:$I$90,3)</f>
        <v>#NUM!</v>
      </c>
      <c r="J57" s="137" t="e">
        <f ca="1">LARGE($J$60:$J$90,3)</f>
        <v>#NUM!</v>
      </c>
      <c r="K57" s="137" t="e">
        <f ca="1">LARGE($K$60:$K$90,3)</f>
        <v>#NUM!</v>
      </c>
      <c r="L57" s="137" t="e">
        <f ca="1">LARGE($L$60:$L$90,3)</f>
        <v>#NUM!</v>
      </c>
      <c r="M57" s="137" t="e">
        <f ca="1">LARGE($M$60:$M$90,3)</f>
        <v>#NUM!</v>
      </c>
      <c r="N57" s="137" t="e">
        <f ca="1">LARGE($N$60:$N$90,3)</f>
        <v>#NUM!</v>
      </c>
      <c r="O57" s="137" t="e">
        <f ca="1">LARGE($O$60:$O$90,3)</f>
        <v>#NUM!</v>
      </c>
      <c r="P57" s="137" t="e">
        <f ca="1">LARGE($P$60:$P$90,3)</f>
        <v>#NUM!</v>
      </c>
      <c r="Q57" s="137" t="e">
        <f ca="1">LARGE($Q$60:$Q$90,3)</f>
        <v>#NUM!</v>
      </c>
      <c r="R57" s="137" t="e">
        <f ca="1">LARGE($R$60:$R$90,3)</f>
        <v>#NUM!</v>
      </c>
      <c r="S57" s="137" t="e">
        <f ca="1">LARGE($S$60:$S$90,3)</f>
        <v>#NUM!</v>
      </c>
      <c r="T57" s="90"/>
      <c r="U57" s="88"/>
      <c r="V57" s="88"/>
      <c r="W57" s="88"/>
      <c r="X57" s="88"/>
      <c r="Y57" s="88"/>
      <c r="Z57" s="88"/>
    </row>
    <row r="58" spans="1:26" ht="12.75">
      <c r="A58" s="88"/>
      <c r="B58" s="88"/>
      <c r="C58" s="88"/>
      <c r="D58" s="131">
        <v>10</v>
      </c>
      <c r="E58" s="132" t="s">
        <v>77</v>
      </c>
      <c r="F58" s="133" t="s">
        <v>87</v>
      </c>
      <c r="G58" s="122">
        <f>LARGE($G$6:$G$36,4)</f>
        <v>121</v>
      </c>
      <c r="H58" s="122" t="e">
        <f ca="1">LARGE($H$60:$H$90,4)</f>
        <v>#NUM!</v>
      </c>
      <c r="I58" s="134" t="e">
        <f ca="1">LARGE($I$60:$I$90,4)</f>
        <v>#NUM!</v>
      </c>
      <c r="J58" s="134" t="e">
        <f ca="1">LARGE($J$60:$J$90,4)</f>
        <v>#NUM!</v>
      </c>
      <c r="K58" s="134" t="e">
        <f ca="1">LARGE($K$60:$K$90,4)</f>
        <v>#NUM!</v>
      </c>
      <c r="L58" s="134" t="e">
        <f ca="1">LARGE($L$60:$L$90,4)</f>
        <v>#NUM!</v>
      </c>
      <c r="M58" s="134" t="e">
        <f ca="1">LARGE($M$60:$M$90,4)</f>
        <v>#NUM!</v>
      </c>
      <c r="N58" s="134" t="e">
        <f ca="1">LARGE($N$60:$N$90,4)</f>
        <v>#NUM!</v>
      </c>
      <c r="O58" s="134" t="e">
        <f ca="1">LARGE($O$60:O$90,4)</f>
        <v>#NUM!</v>
      </c>
      <c r="P58" s="134" t="e">
        <f ca="1">LARGE($P$60:$P$90,4)</f>
        <v>#NUM!</v>
      </c>
      <c r="Q58" s="134" t="e">
        <f ca="1">LARGE($Q$60:$Q$90,4)</f>
        <v>#NUM!</v>
      </c>
      <c r="R58" s="134" t="e">
        <f ca="1">LARGE($R$60:$R$90,4)</f>
        <v>#NUM!</v>
      </c>
      <c r="S58" s="134" t="e">
        <f ca="1">LARGE($S$60:$S$90,4)</f>
        <v>#NUM!</v>
      </c>
      <c r="T58" s="90"/>
      <c r="U58" s="88"/>
      <c r="V58" s="88"/>
      <c r="W58" s="88"/>
      <c r="X58" s="88"/>
      <c r="Y58" s="88"/>
      <c r="Z58" s="88"/>
    </row>
    <row r="59" spans="1:26" ht="12.75">
      <c r="A59" s="88"/>
      <c r="B59" s="88"/>
      <c r="C59" s="88"/>
      <c r="D59" s="88"/>
      <c r="E59" s="88"/>
      <c r="F59" s="88"/>
      <c r="G59" s="88"/>
      <c r="H59" s="90"/>
      <c r="I59" s="90"/>
      <c r="J59" s="90"/>
      <c r="K59" s="90"/>
      <c r="L59" s="88"/>
      <c r="M59" s="88"/>
      <c r="N59" s="90"/>
      <c r="O59" s="90"/>
      <c r="P59" s="90"/>
      <c r="Q59" s="90"/>
      <c r="R59" s="90"/>
      <c r="S59" s="90"/>
      <c r="T59" s="90"/>
      <c r="U59" s="88"/>
      <c r="V59" s="88"/>
      <c r="W59" s="88"/>
      <c r="X59" s="88"/>
      <c r="Y59" s="88"/>
      <c r="Z59" s="88"/>
    </row>
    <row r="60" spans="1:26" ht="12.75">
      <c r="A60" s="88"/>
      <c r="B60" s="88"/>
      <c r="C60" s="88"/>
      <c r="D60" s="88"/>
      <c r="E60" s="88"/>
      <c r="F60" s="88"/>
      <c r="G60" s="88"/>
      <c r="H60" s="142" t="str">
        <f aca="true" t="shared" si="6" ref="H60:S75">IF(CELL("type",H6)="b","",IF(H6="tntc",63200,IF(H6=0,1,H6)))</f>
        <v/>
      </c>
      <c r="I60" s="143" t="str">
        <f ca="1" t="shared" si="6"/>
        <v/>
      </c>
      <c r="J60" s="142" t="str">
        <f ca="1" t="shared" si="6"/>
        <v/>
      </c>
      <c r="K60" s="142" t="str">
        <f ca="1" t="shared" si="6"/>
        <v/>
      </c>
      <c r="L60" s="142" t="str">
        <f ca="1" t="shared" si="6"/>
        <v/>
      </c>
      <c r="M60" s="142" t="str">
        <f ca="1" t="shared" si="6"/>
        <v/>
      </c>
      <c r="N60" s="142" t="str">
        <f ca="1" t="shared" si="6"/>
        <v/>
      </c>
      <c r="O60" s="142" t="str">
        <f ca="1" t="shared" si="6"/>
        <v/>
      </c>
      <c r="P60" s="142" t="str">
        <f ca="1" t="shared" si="6"/>
        <v/>
      </c>
      <c r="Q60" s="142" t="str">
        <f ca="1" t="shared" si="6"/>
        <v/>
      </c>
      <c r="R60" s="142" t="str">
        <f ca="1" t="shared" si="6"/>
        <v/>
      </c>
      <c r="S60" s="142" t="str">
        <f ca="1" t="shared" si="6"/>
        <v/>
      </c>
      <c r="T60" s="90"/>
      <c r="U60" s="88"/>
      <c r="V60" s="88"/>
      <c r="W60" s="88"/>
      <c r="X60" s="88"/>
      <c r="Y60" s="88"/>
      <c r="Z60" s="88"/>
    </row>
    <row r="61" spans="1:26" ht="12.75">
      <c r="A61" s="88"/>
      <c r="B61" s="88"/>
      <c r="C61" s="88"/>
      <c r="D61" s="88"/>
      <c r="E61" s="88"/>
      <c r="F61" s="88"/>
      <c r="G61" s="88"/>
      <c r="H61" s="142" t="str">
        <f ca="1" t="shared" si="6"/>
        <v/>
      </c>
      <c r="I61" s="143" t="str">
        <f ca="1" t="shared" si="6"/>
        <v/>
      </c>
      <c r="J61" s="142" t="str">
        <f ca="1" t="shared" si="6"/>
        <v/>
      </c>
      <c r="K61" s="142" t="str">
        <f ca="1" t="shared" si="6"/>
        <v/>
      </c>
      <c r="L61" s="142" t="str">
        <f ca="1" t="shared" si="6"/>
        <v/>
      </c>
      <c r="M61" s="142" t="str">
        <f ca="1" t="shared" si="6"/>
        <v/>
      </c>
      <c r="N61" s="142" t="str">
        <f ca="1" t="shared" si="6"/>
        <v/>
      </c>
      <c r="O61" s="142" t="str">
        <f ca="1" t="shared" si="6"/>
        <v/>
      </c>
      <c r="P61" s="142" t="str">
        <f ca="1" t="shared" si="6"/>
        <v/>
      </c>
      <c r="Q61" s="142" t="str">
        <f ca="1" t="shared" si="6"/>
        <v/>
      </c>
      <c r="R61" s="142" t="str">
        <f ca="1" t="shared" si="6"/>
        <v/>
      </c>
      <c r="S61" s="142" t="str">
        <f ca="1" t="shared" si="6"/>
        <v/>
      </c>
      <c r="T61" s="90"/>
      <c r="U61" s="88"/>
      <c r="V61" s="88"/>
      <c r="W61" s="88"/>
      <c r="X61" s="88"/>
      <c r="Y61" s="88"/>
      <c r="Z61" s="88"/>
    </row>
    <row r="62" spans="1:26" ht="12.75">
      <c r="A62" s="88"/>
      <c r="B62" s="88"/>
      <c r="C62" s="88"/>
      <c r="D62" s="88"/>
      <c r="E62" s="88"/>
      <c r="F62" s="88"/>
      <c r="G62" s="88"/>
      <c r="H62" s="142" t="str">
        <f ca="1" t="shared" si="6"/>
        <v/>
      </c>
      <c r="I62" s="143" t="str">
        <f ca="1" t="shared" si="6"/>
        <v/>
      </c>
      <c r="J62" s="142" t="str">
        <f ca="1" t="shared" si="6"/>
        <v/>
      </c>
      <c r="K62" s="142" t="str">
        <f ca="1" t="shared" si="6"/>
        <v/>
      </c>
      <c r="L62" s="142" t="str">
        <f ca="1" t="shared" si="6"/>
        <v/>
      </c>
      <c r="M62" s="142" t="str">
        <f ca="1" t="shared" si="6"/>
        <v/>
      </c>
      <c r="N62" s="142" t="str">
        <f ca="1" t="shared" si="6"/>
        <v/>
      </c>
      <c r="O62" s="142" t="str">
        <f ca="1" t="shared" si="6"/>
        <v/>
      </c>
      <c r="P62" s="142" t="str">
        <f ca="1" t="shared" si="6"/>
        <v/>
      </c>
      <c r="Q62" s="142" t="str">
        <f ca="1" t="shared" si="6"/>
        <v/>
      </c>
      <c r="R62" s="142" t="str">
        <f ca="1" t="shared" si="6"/>
        <v/>
      </c>
      <c r="S62" s="142" t="str">
        <f ca="1" t="shared" si="6"/>
        <v/>
      </c>
      <c r="T62" s="90"/>
      <c r="U62" s="88"/>
      <c r="V62" s="88"/>
      <c r="W62" s="88"/>
      <c r="X62" s="88"/>
      <c r="Y62" s="88"/>
      <c r="Z62" s="88"/>
    </row>
    <row r="63" spans="1:26" ht="12.75">
      <c r="A63" s="88"/>
      <c r="B63" s="88"/>
      <c r="C63" s="88"/>
      <c r="D63" s="88"/>
      <c r="E63" s="88"/>
      <c r="F63" s="88"/>
      <c r="G63" s="88"/>
      <c r="H63" s="142" t="str">
        <f ca="1" t="shared" si="6"/>
        <v/>
      </c>
      <c r="I63" s="143" t="str">
        <f ca="1" t="shared" si="6"/>
        <v/>
      </c>
      <c r="J63" s="142" t="str">
        <f ca="1" t="shared" si="6"/>
        <v/>
      </c>
      <c r="K63" s="142" t="str">
        <f ca="1" t="shared" si="6"/>
        <v/>
      </c>
      <c r="L63" s="142" t="str">
        <f ca="1" t="shared" si="6"/>
        <v/>
      </c>
      <c r="M63" s="142" t="str">
        <f ca="1" t="shared" si="6"/>
        <v/>
      </c>
      <c r="N63" s="142" t="str">
        <f ca="1" t="shared" si="6"/>
        <v/>
      </c>
      <c r="O63" s="142" t="str">
        <f ca="1" t="shared" si="6"/>
        <v/>
      </c>
      <c r="P63" s="142" t="str">
        <f ca="1" t="shared" si="6"/>
        <v/>
      </c>
      <c r="Q63" s="142" t="str">
        <f ca="1" t="shared" si="6"/>
        <v/>
      </c>
      <c r="R63" s="142" t="str">
        <f ca="1" t="shared" si="6"/>
        <v/>
      </c>
      <c r="S63" s="142" t="str">
        <f ca="1" t="shared" si="6"/>
        <v/>
      </c>
      <c r="T63" s="90"/>
      <c r="U63" s="88"/>
      <c r="V63" s="88"/>
      <c r="W63" s="88"/>
      <c r="X63" s="88"/>
      <c r="Y63" s="88"/>
      <c r="Z63" s="88"/>
    </row>
    <row r="64" spans="1:26" ht="12.75">
      <c r="A64" s="88"/>
      <c r="B64" s="88"/>
      <c r="C64" s="88"/>
      <c r="D64" s="88"/>
      <c r="E64" s="88"/>
      <c r="F64" s="88"/>
      <c r="G64" s="88"/>
      <c r="H64" s="142" t="str">
        <f ca="1" t="shared" si="6"/>
        <v/>
      </c>
      <c r="I64" s="143" t="str">
        <f ca="1" t="shared" si="6"/>
        <v/>
      </c>
      <c r="J64" s="142" t="str">
        <f ca="1" t="shared" si="6"/>
        <v/>
      </c>
      <c r="K64" s="142" t="str">
        <f ca="1" t="shared" si="6"/>
        <v/>
      </c>
      <c r="L64" s="142" t="str">
        <f ca="1" t="shared" si="6"/>
        <v/>
      </c>
      <c r="M64" s="142" t="str">
        <f ca="1" t="shared" si="6"/>
        <v/>
      </c>
      <c r="N64" s="142" t="str">
        <f ca="1" t="shared" si="6"/>
        <v/>
      </c>
      <c r="O64" s="142" t="str">
        <f ca="1" t="shared" si="6"/>
        <v/>
      </c>
      <c r="P64" s="142" t="str">
        <f ca="1" t="shared" si="6"/>
        <v/>
      </c>
      <c r="Q64" s="142" t="str">
        <f ca="1" t="shared" si="6"/>
        <v/>
      </c>
      <c r="R64" s="142" t="str">
        <f ca="1" t="shared" si="6"/>
        <v/>
      </c>
      <c r="S64" s="142" t="str">
        <f ca="1" t="shared" si="6"/>
        <v/>
      </c>
      <c r="T64" s="90"/>
      <c r="U64" s="88"/>
      <c r="V64" s="88"/>
      <c r="W64" s="88"/>
      <c r="X64" s="88"/>
      <c r="Y64" s="88"/>
      <c r="Z64" s="88"/>
    </row>
    <row r="65" spans="1:26" ht="12.75">
      <c r="A65" s="88"/>
      <c r="B65" s="88"/>
      <c r="C65" s="88"/>
      <c r="D65" s="88"/>
      <c r="E65" s="88"/>
      <c r="F65" s="88"/>
      <c r="G65" s="88"/>
      <c r="H65" s="142" t="str">
        <f ca="1" t="shared" si="6"/>
        <v/>
      </c>
      <c r="I65" s="143" t="str">
        <f ca="1" t="shared" si="6"/>
        <v/>
      </c>
      <c r="J65" s="142" t="str">
        <f ca="1" t="shared" si="6"/>
        <v/>
      </c>
      <c r="K65" s="142" t="str">
        <f ca="1" t="shared" si="6"/>
        <v/>
      </c>
      <c r="L65" s="142" t="str">
        <f ca="1" t="shared" si="6"/>
        <v/>
      </c>
      <c r="M65" s="142" t="str">
        <f ca="1" t="shared" si="6"/>
        <v/>
      </c>
      <c r="N65" s="142" t="str">
        <f ca="1" t="shared" si="6"/>
        <v/>
      </c>
      <c r="O65" s="142" t="str">
        <f ca="1" t="shared" si="6"/>
        <v/>
      </c>
      <c r="P65" s="142" t="str">
        <f ca="1" t="shared" si="6"/>
        <v/>
      </c>
      <c r="Q65" s="142" t="str">
        <f ca="1" t="shared" si="6"/>
        <v/>
      </c>
      <c r="R65" s="142" t="str">
        <f ca="1" t="shared" si="6"/>
        <v/>
      </c>
      <c r="S65" s="142" t="str">
        <f ca="1" t="shared" si="6"/>
        <v/>
      </c>
      <c r="T65" s="90"/>
      <c r="U65" s="88"/>
      <c r="V65" s="88"/>
      <c r="W65" s="88"/>
      <c r="X65" s="88"/>
      <c r="Y65" s="88"/>
      <c r="Z65" s="88"/>
    </row>
    <row r="66" spans="1:26" ht="12.75">
      <c r="A66" s="88"/>
      <c r="B66" s="88"/>
      <c r="C66" s="88"/>
      <c r="D66" s="88"/>
      <c r="E66" s="88"/>
      <c r="F66" s="88"/>
      <c r="G66" s="88"/>
      <c r="H66" s="142" t="str">
        <f ca="1" t="shared" si="6"/>
        <v/>
      </c>
      <c r="I66" s="143" t="str">
        <f ca="1" t="shared" si="6"/>
        <v/>
      </c>
      <c r="J66" s="142" t="str">
        <f ca="1" t="shared" si="6"/>
        <v/>
      </c>
      <c r="K66" s="142" t="str">
        <f ca="1" t="shared" si="6"/>
        <v/>
      </c>
      <c r="L66" s="142" t="str">
        <f ca="1" t="shared" si="6"/>
        <v/>
      </c>
      <c r="M66" s="142" t="str">
        <f ca="1" t="shared" si="6"/>
        <v/>
      </c>
      <c r="N66" s="142" t="str">
        <f ca="1" t="shared" si="6"/>
        <v/>
      </c>
      <c r="O66" s="142" t="str">
        <f ca="1" t="shared" si="6"/>
        <v/>
      </c>
      <c r="P66" s="142" t="str">
        <f ca="1" t="shared" si="6"/>
        <v/>
      </c>
      <c r="Q66" s="142" t="str">
        <f ca="1" t="shared" si="6"/>
        <v/>
      </c>
      <c r="R66" s="142" t="str">
        <f ca="1" t="shared" si="6"/>
        <v/>
      </c>
      <c r="S66" s="142" t="str">
        <f ca="1" t="shared" si="6"/>
        <v/>
      </c>
      <c r="T66" s="90"/>
      <c r="U66" s="88"/>
      <c r="V66" s="88"/>
      <c r="W66" s="88"/>
      <c r="X66" s="88"/>
      <c r="Y66" s="88"/>
      <c r="Z66" s="88"/>
    </row>
    <row r="67" spans="1:26" ht="12.75">
      <c r="A67" s="88"/>
      <c r="B67" s="88"/>
      <c r="C67" s="88"/>
      <c r="D67" s="88"/>
      <c r="E67" s="88"/>
      <c r="F67" s="88"/>
      <c r="G67" s="88"/>
      <c r="H67" s="142" t="str">
        <f ca="1" t="shared" si="6"/>
        <v/>
      </c>
      <c r="I67" s="143" t="str">
        <f ca="1" t="shared" si="6"/>
        <v/>
      </c>
      <c r="J67" s="142" t="str">
        <f ca="1" t="shared" si="6"/>
        <v/>
      </c>
      <c r="K67" s="142" t="str">
        <f ca="1" t="shared" si="6"/>
        <v/>
      </c>
      <c r="L67" s="142" t="str">
        <f ca="1" t="shared" si="6"/>
        <v/>
      </c>
      <c r="M67" s="142" t="str">
        <f ca="1" t="shared" si="6"/>
        <v/>
      </c>
      <c r="N67" s="142" t="str">
        <f ca="1" t="shared" si="6"/>
        <v/>
      </c>
      <c r="O67" s="142" t="str">
        <f ca="1" t="shared" si="6"/>
        <v/>
      </c>
      <c r="P67" s="142" t="str">
        <f ca="1" t="shared" si="6"/>
        <v/>
      </c>
      <c r="Q67" s="142" t="str">
        <f ca="1" t="shared" si="6"/>
        <v/>
      </c>
      <c r="R67" s="142" t="str">
        <f ca="1" t="shared" si="6"/>
        <v/>
      </c>
      <c r="S67" s="142" t="str">
        <f ca="1" t="shared" si="6"/>
        <v/>
      </c>
      <c r="T67" s="90"/>
      <c r="U67" s="88"/>
      <c r="V67" s="88"/>
      <c r="W67" s="88"/>
      <c r="X67" s="88"/>
      <c r="Y67" s="88"/>
      <c r="Z67" s="88"/>
    </row>
    <row r="68" spans="1:26" ht="12.75">
      <c r="A68" s="88"/>
      <c r="B68" s="88"/>
      <c r="C68" s="88"/>
      <c r="D68" s="88"/>
      <c r="E68" s="88"/>
      <c r="F68" s="88"/>
      <c r="G68" s="88"/>
      <c r="H68" s="142" t="str">
        <f ca="1" t="shared" si="6"/>
        <v/>
      </c>
      <c r="I68" s="143" t="str">
        <f ca="1" t="shared" si="6"/>
        <v/>
      </c>
      <c r="J68" s="142" t="str">
        <f ca="1" t="shared" si="6"/>
        <v/>
      </c>
      <c r="K68" s="142" t="str">
        <f ca="1" t="shared" si="6"/>
        <v/>
      </c>
      <c r="L68" s="142" t="str">
        <f ca="1" t="shared" si="6"/>
        <v/>
      </c>
      <c r="M68" s="142" t="str">
        <f ca="1" t="shared" si="6"/>
        <v/>
      </c>
      <c r="N68" s="142" t="str">
        <f ca="1" t="shared" si="6"/>
        <v/>
      </c>
      <c r="O68" s="142" t="str">
        <f ca="1" t="shared" si="6"/>
        <v/>
      </c>
      <c r="P68" s="142" t="str">
        <f ca="1" t="shared" si="6"/>
        <v/>
      </c>
      <c r="Q68" s="142" t="str">
        <f ca="1" t="shared" si="6"/>
        <v/>
      </c>
      <c r="R68" s="142" t="str">
        <f ca="1" t="shared" si="6"/>
        <v/>
      </c>
      <c r="S68" s="142" t="str">
        <f ca="1" t="shared" si="6"/>
        <v/>
      </c>
      <c r="T68" s="90"/>
      <c r="U68" s="88"/>
      <c r="V68" s="88"/>
      <c r="W68" s="88"/>
      <c r="X68" s="88"/>
      <c r="Y68" s="88"/>
      <c r="Z68" s="88"/>
    </row>
    <row r="69" spans="1:26" ht="12.75">
      <c r="A69" s="88"/>
      <c r="B69" s="88"/>
      <c r="C69" s="88"/>
      <c r="D69" s="88"/>
      <c r="E69" s="88"/>
      <c r="F69" s="88"/>
      <c r="G69" s="88"/>
      <c r="H69" s="142" t="str">
        <f ca="1" t="shared" si="6"/>
        <v/>
      </c>
      <c r="I69" s="143" t="str">
        <f ca="1" t="shared" si="6"/>
        <v/>
      </c>
      <c r="J69" s="142" t="str">
        <f ca="1" t="shared" si="6"/>
        <v/>
      </c>
      <c r="K69" s="142" t="str">
        <f ca="1" t="shared" si="6"/>
        <v/>
      </c>
      <c r="L69" s="142" t="str">
        <f ca="1" t="shared" si="6"/>
        <v/>
      </c>
      <c r="M69" s="142" t="str">
        <f ca="1" t="shared" si="6"/>
        <v/>
      </c>
      <c r="N69" s="142" t="str">
        <f ca="1" t="shared" si="6"/>
        <v/>
      </c>
      <c r="O69" s="142" t="str">
        <f ca="1" t="shared" si="6"/>
        <v/>
      </c>
      <c r="P69" s="142" t="str">
        <f ca="1" t="shared" si="6"/>
        <v/>
      </c>
      <c r="Q69" s="142" t="str">
        <f ca="1" t="shared" si="6"/>
        <v/>
      </c>
      <c r="R69" s="142" t="str">
        <f ca="1" t="shared" si="6"/>
        <v/>
      </c>
      <c r="S69" s="142" t="str">
        <f ca="1" t="shared" si="6"/>
        <v/>
      </c>
      <c r="T69" s="90"/>
      <c r="U69" s="88"/>
      <c r="V69" s="88"/>
      <c r="W69" s="88"/>
      <c r="X69" s="88"/>
      <c r="Y69" s="88"/>
      <c r="Z69" s="88"/>
    </row>
    <row r="70" spans="1:26" ht="12.75">
      <c r="A70" s="88"/>
      <c r="B70" s="88"/>
      <c r="C70" s="88"/>
      <c r="D70" s="88"/>
      <c r="E70" s="88"/>
      <c r="F70" s="88"/>
      <c r="G70" s="88"/>
      <c r="H70" s="142" t="str">
        <f ca="1" t="shared" si="6"/>
        <v/>
      </c>
      <c r="I70" s="143" t="str">
        <f ca="1" t="shared" si="6"/>
        <v/>
      </c>
      <c r="J70" s="142" t="str">
        <f ca="1" t="shared" si="6"/>
        <v/>
      </c>
      <c r="K70" s="142" t="str">
        <f ca="1" t="shared" si="6"/>
        <v/>
      </c>
      <c r="L70" s="142" t="str">
        <f ca="1" t="shared" si="6"/>
        <v/>
      </c>
      <c r="M70" s="142" t="str">
        <f ca="1" t="shared" si="6"/>
        <v/>
      </c>
      <c r="N70" s="142" t="str">
        <f ca="1" t="shared" si="6"/>
        <v/>
      </c>
      <c r="O70" s="142" t="str">
        <f ca="1" t="shared" si="6"/>
        <v/>
      </c>
      <c r="P70" s="142" t="str">
        <f ca="1" t="shared" si="6"/>
        <v/>
      </c>
      <c r="Q70" s="142" t="str">
        <f ca="1" t="shared" si="6"/>
        <v/>
      </c>
      <c r="R70" s="142" t="str">
        <f ca="1" t="shared" si="6"/>
        <v/>
      </c>
      <c r="S70" s="142" t="str">
        <f ca="1" t="shared" si="6"/>
        <v/>
      </c>
      <c r="T70" s="90"/>
      <c r="U70" s="88"/>
      <c r="V70" s="88"/>
      <c r="W70" s="88"/>
      <c r="X70" s="88"/>
      <c r="Y70" s="88"/>
      <c r="Z70" s="88"/>
    </row>
    <row r="71" spans="1:26" ht="12.75">
      <c r="A71" s="88"/>
      <c r="B71" s="88"/>
      <c r="C71" s="88"/>
      <c r="D71" s="88"/>
      <c r="E71" s="88"/>
      <c r="F71" s="88"/>
      <c r="G71" s="88"/>
      <c r="H71" s="142" t="str">
        <f ca="1" t="shared" si="6"/>
        <v/>
      </c>
      <c r="I71" s="143" t="str">
        <f ca="1" t="shared" si="6"/>
        <v/>
      </c>
      <c r="J71" s="142" t="str">
        <f ca="1" t="shared" si="6"/>
        <v/>
      </c>
      <c r="K71" s="142" t="str">
        <f ca="1" t="shared" si="6"/>
        <v/>
      </c>
      <c r="L71" s="142" t="str">
        <f ca="1" t="shared" si="6"/>
        <v/>
      </c>
      <c r="M71" s="142" t="str">
        <f ca="1" t="shared" si="6"/>
        <v/>
      </c>
      <c r="N71" s="142" t="str">
        <f ca="1" t="shared" si="6"/>
        <v/>
      </c>
      <c r="O71" s="142" t="str">
        <f ca="1" t="shared" si="6"/>
        <v/>
      </c>
      <c r="P71" s="142" t="str">
        <f ca="1" t="shared" si="6"/>
        <v/>
      </c>
      <c r="Q71" s="142" t="str">
        <f ca="1" t="shared" si="6"/>
        <v/>
      </c>
      <c r="R71" s="142" t="str">
        <f ca="1" t="shared" si="6"/>
        <v/>
      </c>
      <c r="S71" s="142" t="str">
        <f ca="1" t="shared" si="6"/>
        <v/>
      </c>
      <c r="T71" s="90"/>
      <c r="U71" s="88"/>
      <c r="V71" s="88"/>
      <c r="W71" s="88"/>
      <c r="X71" s="88"/>
      <c r="Y71" s="88"/>
      <c r="Z71" s="88"/>
    </row>
    <row r="72" spans="1:26" ht="12.75">
      <c r="A72" s="88"/>
      <c r="B72" s="88"/>
      <c r="C72" s="88"/>
      <c r="D72" s="88"/>
      <c r="E72" s="88"/>
      <c r="F72" s="88"/>
      <c r="G72" s="88"/>
      <c r="H72" s="142" t="str">
        <f ca="1" t="shared" si="6"/>
        <v/>
      </c>
      <c r="I72" s="143" t="str">
        <f ca="1" t="shared" si="6"/>
        <v/>
      </c>
      <c r="J72" s="142" t="str">
        <f ca="1" t="shared" si="6"/>
        <v/>
      </c>
      <c r="K72" s="142" t="str">
        <f ca="1" t="shared" si="6"/>
        <v/>
      </c>
      <c r="L72" s="142" t="str">
        <f ca="1" t="shared" si="6"/>
        <v/>
      </c>
      <c r="M72" s="142" t="str">
        <f ca="1" t="shared" si="6"/>
        <v/>
      </c>
      <c r="N72" s="142" t="str">
        <f ca="1" t="shared" si="6"/>
        <v/>
      </c>
      <c r="O72" s="142" t="str">
        <f ca="1" t="shared" si="6"/>
        <v/>
      </c>
      <c r="P72" s="142" t="str">
        <f ca="1" t="shared" si="6"/>
        <v/>
      </c>
      <c r="Q72" s="142" t="str">
        <f ca="1" t="shared" si="6"/>
        <v/>
      </c>
      <c r="R72" s="142" t="str">
        <f ca="1" t="shared" si="6"/>
        <v/>
      </c>
      <c r="S72" s="142" t="str">
        <f ca="1" t="shared" si="6"/>
        <v/>
      </c>
      <c r="T72" s="90"/>
      <c r="U72" s="88"/>
      <c r="V72" s="88"/>
      <c r="W72" s="88"/>
      <c r="X72" s="88"/>
      <c r="Y72" s="88"/>
      <c r="Z72" s="88"/>
    </row>
    <row r="73" spans="1:26" ht="12.75">
      <c r="A73" s="88"/>
      <c r="B73" s="88"/>
      <c r="C73" s="88"/>
      <c r="D73" s="88"/>
      <c r="E73" s="88"/>
      <c r="F73" s="88"/>
      <c r="G73" s="88"/>
      <c r="H73" s="142" t="str">
        <f ca="1" t="shared" si="6"/>
        <v/>
      </c>
      <c r="I73" s="143" t="str">
        <f ca="1" t="shared" si="6"/>
        <v/>
      </c>
      <c r="J73" s="142" t="str">
        <f ca="1" t="shared" si="6"/>
        <v/>
      </c>
      <c r="K73" s="142" t="str">
        <f ca="1" t="shared" si="6"/>
        <v/>
      </c>
      <c r="L73" s="142" t="str">
        <f ca="1" t="shared" si="6"/>
        <v/>
      </c>
      <c r="M73" s="142" t="str">
        <f ca="1" t="shared" si="6"/>
        <v/>
      </c>
      <c r="N73" s="142" t="str">
        <f ca="1" t="shared" si="6"/>
        <v/>
      </c>
      <c r="O73" s="142" t="str">
        <f ca="1" t="shared" si="6"/>
        <v/>
      </c>
      <c r="P73" s="142" t="str">
        <f ca="1" t="shared" si="6"/>
        <v/>
      </c>
      <c r="Q73" s="142" t="str">
        <f ca="1" t="shared" si="6"/>
        <v/>
      </c>
      <c r="R73" s="142" t="str">
        <f ca="1" t="shared" si="6"/>
        <v/>
      </c>
      <c r="S73" s="142" t="str">
        <f ca="1" t="shared" si="6"/>
        <v/>
      </c>
      <c r="T73" s="90"/>
      <c r="U73" s="88"/>
      <c r="V73" s="88"/>
      <c r="W73" s="88"/>
      <c r="X73" s="88"/>
      <c r="Y73" s="88"/>
      <c r="Z73" s="88"/>
    </row>
    <row r="74" spans="1:26" ht="12.75">
      <c r="A74" s="88"/>
      <c r="B74" s="88"/>
      <c r="C74" s="88"/>
      <c r="D74" s="88"/>
      <c r="E74" s="88"/>
      <c r="F74" s="88"/>
      <c r="G74" s="88"/>
      <c r="H74" s="142" t="str">
        <f ca="1" t="shared" si="6"/>
        <v/>
      </c>
      <c r="I74" s="143" t="str">
        <f ca="1" t="shared" si="6"/>
        <v/>
      </c>
      <c r="J74" s="142" t="str">
        <f ca="1" t="shared" si="6"/>
        <v/>
      </c>
      <c r="K74" s="142" t="str">
        <f ca="1" t="shared" si="6"/>
        <v/>
      </c>
      <c r="L74" s="142" t="str">
        <f ca="1" t="shared" si="6"/>
        <v/>
      </c>
      <c r="M74" s="142" t="str">
        <f ca="1" t="shared" si="6"/>
        <v/>
      </c>
      <c r="N74" s="142" t="str">
        <f ca="1" t="shared" si="6"/>
        <v/>
      </c>
      <c r="O74" s="142" t="str">
        <f ca="1" t="shared" si="6"/>
        <v/>
      </c>
      <c r="P74" s="142" t="str">
        <f ca="1" t="shared" si="6"/>
        <v/>
      </c>
      <c r="Q74" s="142" t="str">
        <f ca="1" t="shared" si="6"/>
        <v/>
      </c>
      <c r="R74" s="142" t="str">
        <f ca="1" t="shared" si="6"/>
        <v/>
      </c>
      <c r="S74" s="142" t="str">
        <f ca="1" t="shared" si="6"/>
        <v/>
      </c>
      <c r="T74" s="90"/>
      <c r="U74" s="88"/>
      <c r="V74" s="88"/>
      <c r="W74" s="88"/>
      <c r="X74" s="88"/>
      <c r="Y74" s="88"/>
      <c r="Z74" s="88"/>
    </row>
    <row r="75" spans="1:26" ht="12.75">
      <c r="A75" s="88"/>
      <c r="B75" s="88"/>
      <c r="C75" s="88"/>
      <c r="D75" s="88"/>
      <c r="E75" s="88"/>
      <c r="F75" s="88"/>
      <c r="G75" s="88"/>
      <c r="H75" s="142" t="str">
        <f ca="1" t="shared" si="6"/>
        <v/>
      </c>
      <c r="I75" s="143" t="str">
        <f ca="1" t="shared" si="6"/>
        <v/>
      </c>
      <c r="J75" s="142" t="str">
        <f ca="1" t="shared" si="6"/>
        <v/>
      </c>
      <c r="K75" s="142" t="str">
        <f ca="1" t="shared" si="6"/>
        <v/>
      </c>
      <c r="L75" s="142" t="str">
        <f ca="1" t="shared" si="6"/>
        <v/>
      </c>
      <c r="M75" s="142" t="str">
        <f ca="1" t="shared" si="6"/>
        <v/>
      </c>
      <c r="N75" s="142" t="str">
        <f ca="1" t="shared" si="6"/>
        <v/>
      </c>
      <c r="O75" s="142" t="str">
        <f ca="1" t="shared" si="6"/>
        <v/>
      </c>
      <c r="P75" s="142" t="str">
        <f ca="1" t="shared" si="6"/>
        <v/>
      </c>
      <c r="Q75" s="142" t="str">
        <f ca="1" t="shared" si="6"/>
        <v/>
      </c>
      <c r="R75" s="142" t="str">
        <f ca="1" t="shared" si="6"/>
        <v/>
      </c>
      <c r="S75" s="142" t="str">
        <f ca="1" t="shared" si="6"/>
        <v/>
      </c>
      <c r="T75" s="90"/>
      <c r="U75" s="88"/>
      <c r="V75" s="88"/>
      <c r="W75" s="88"/>
      <c r="X75" s="88"/>
      <c r="Y75" s="88"/>
      <c r="Z75" s="88"/>
    </row>
    <row r="76" spans="1:26" ht="12.75">
      <c r="A76" s="88"/>
      <c r="B76" s="88"/>
      <c r="C76" s="88"/>
      <c r="D76" s="88"/>
      <c r="E76" s="88"/>
      <c r="F76" s="88"/>
      <c r="G76" s="88"/>
      <c r="H76" s="142" t="str">
        <f aca="true" t="shared" si="7" ref="H76:S90">IF(CELL("type",H22)="b","",IF(H22="tntc",63200,IF(H22=0,1,H22)))</f>
        <v/>
      </c>
      <c r="I76" s="143" t="str">
        <f ca="1" t="shared" si="7"/>
        <v/>
      </c>
      <c r="J76" s="142" t="str">
        <f ca="1" t="shared" si="7"/>
        <v/>
      </c>
      <c r="K76" s="142" t="str">
        <f ca="1" t="shared" si="7"/>
        <v/>
      </c>
      <c r="L76" s="142" t="str">
        <f ca="1" t="shared" si="7"/>
        <v/>
      </c>
      <c r="M76" s="142" t="str">
        <f ca="1" t="shared" si="7"/>
        <v/>
      </c>
      <c r="N76" s="142" t="str">
        <f ca="1" t="shared" si="7"/>
        <v/>
      </c>
      <c r="O76" s="142" t="str">
        <f ca="1" t="shared" si="7"/>
        <v/>
      </c>
      <c r="P76" s="142" t="str">
        <f ca="1" t="shared" si="7"/>
        <v/>
      </c>
      <c r="Q76" s="142" t="str">
        <f ca="1" t="shared" si="7"/>
        <v/>
      </c>
      <c r="R76" s="142" t="str">
        <f ca="1" t="shared" si="7"/>
        <v/>
      </c>
      <c r="S76" s="142" t="str">
        <f ca="1" t="shared" si="7"/>
        <v/>
      </c>
      <c r="T76" s="90"/>
      <c r="U76" s="88"/>
      <c r="V76" s="88"/>
      <c r="W76" s="88"/>
      <c r="X76" s="88"/>
      <c r="Y76" s="88"/>
      <c r="Z76" s="88"/>
    </row>
    <row r="77" spans="1:26" ht="12.75">
      <c r="A77" s="88"/>
      <c r="B77" s="88"/>
      <c r="C77" s="88"/>
      <c r="D77" s="88"/>
      <c r="E77" s="88"/>
      <c r="F77" s="88"/>
      <c r="G77" s="88"/>
      <c r="H77" s="142" t="str">
        <f ca="1" t="shared" si="7"/>
        <v/>
      </c>
      <c r="I77" s="143" t="str">
        <f ca="1" t="shared" si="7"/>
        <v/>
      </c>
      <c r="J77" s="142" t="str">
        <f ca="1" t="shared" si="7"/>
        <v/>
      </c>
      <c r="K77" s="142" t="str">
        <f ca="1" t="shared" si="7"/>
        <v/>
      </c>
      <c r="L77" s="142" t="str">
        <f ca="1" t="shared" si="7"/>
        <v/>
      </c>
      <c r="M77" s="142" t="str">
        <f ca="1" t="shared" si="7"/>
        <v/>
      </c>
      <c r="N77" s="142" t="str">
        <f ca="1" t="shared" si="7"/>
        <v/>
      </c>
      <c r="O77" s="142" t="str">
        <f ca="1" t="shared" si="7"/>
        <v/>
      </c>
      <c r="P77" s="142" t="str">
        <f ca="1" t="shared" si="7"/>
        <v/>
      </c>
      <c r="Q77" s="142" t="str">
        <f ca="1" t="shared" si="7"/>
        <v/>
      </c>
      <c r="R77" s="142" t="str">
        <f ca="1" t="shared" si="7"/>
        <v/>
      </c>
      <c r="S77" s="142" t="str">
        <f ca="1" t="shared" si="7"/>
        <v/>
      </c>
      <c r="T77" s="90"/>
      <c r="U77" s="88"/>
      <c r="V77" s="88"/>
      <c r="W77" s="88"/>
      <c r="X77" s="88"/>
      <c r="Y77" s="88"/>
      <c r="Z77" s="88"/>
    </row>
    <row r="78" spans="1:26" ht="12.75">
      <c r="A78" s="88"/>
      <c r="B78" s="88"/>
      <c r="C78" s="88"/>
      <c r="D78" s="88"/>
      <c r="E78" s="88"/>
      <c r="F78" s="88"/>
      <c r="G78" s="88"/>
      <c r="H78" s="142" t="str">
        <f ca="1" t="shared" si="7"/>
        <v/>
      </c>
      <c r="I78" s="143" t="str">
        <f ca="1" t="shared" si="7"/>
        <v/>
      </c>
      <c r="J78" s="142" t="str">
        <f ca="1" t="shared" si="7"/>
        <v/>
      </c>
      <c r="K78" s="142" t="str">
        <f ca="1" t="shared" si="7"/>
        <v/>
      </c>
      <c r="L78" s="142" t="str">
        <f ca="1" t="shared" si="7"/>
        <v/>
      </c>
      <c r="M78" s="142" t="str">
        <f ca="1" t="shared" si="7"/>
        <v/>
      </c>
      <c r="N78" s="142" t="str">
        <f ca="1" t="shared" si="7"/>
        <v/>
      </c>
      <c r="O78" s="142" t="str">
        <f ca="1" t="shared" si="7"/>
        <v/>
      </c>
      <c r="P78" s="142" t="str">
        <f ca="1" t="shared" si="7"/>
        <v/>
      </c>
      <c r="Q78" s="142" t="str">
        <f ca="1" t="shared" si="7"/>
        <v/>
      </c>
      <c r="R78" s="142" t="str">
        <f ca="1" t="shared" si="7"/>
        <v/>
      </c>
      <c r="S78" s="142" t="str">
        <f ca="1" t="shared" si="7"/>
        <v/>
      </c>
      <c r="T78" s="90"/>
      <c r="U78" s="88"/>
      <c r="V78" s="88"/>
      <c r="W78" s="88"/>
      <c r="X78" s="88"/>
      <c r="Y78" s="88"/>
      <c r="Z78" s="88"/>
    </row>
    <row r="79" spans="1:26" ht="12.75">
      <c r="A79" s="88"/>
      <c r="B79" s="88"/>
      <c r="C79" s="88"/>
      <c r="D79" s="88"/>
      <c r="E79" s="88"/>
      <c r="F79" s="88"/>
      <c r="G79" s="88"/>
      <c r="H79" s="142" t="str">
        <f ca="1" t="shared" si="7"/>
        <v/>
      </c>
      <c r="I79" s="143" t="str">
        <f ca="1" t="shared" si="7"/>
        <v/>
      </c>
      <c r="J79" s="142" t="str">
        <f ca="1" t="shared" si="7"/>
        <v/>
      </c>
      <c r="K79" s="142" t="str">
        <f ca="1" t="shared" si="7"/>
        <v/>
      </c>
      <c r="L79" s="142" t="str">
        <f ca="1" t="shared" si="7"/>
        <v/>
      </c>
      <c r="M79" s="142" t="str">
        <f ca="1" t="shared" si="7"/>
        <v/>
      </c>
      <c r="N79" s="142" t="str">
        <f ca="1" t="shared" si="7"/>
        <v/>
      </c>
      <c r="O79" s="142" t="str">
        <f ca="1" t="shared" si="7"/>
        <v/>
      </c>
      <c r="P79" s="142" t="str">
        <f ca="1" t="shared" si="7"/>
        <v/>
      </c>
      <c r="Q79" s="142" t="str">
        <f ca="1" t="shared" si="7"/>
        <v/>
      </c>
      <c r="R79" s="142" t="str">
        <f ca="1" t="shared" si="7"/>
        <v/>
      </c>
      <c r="S79" s="142" t="str">
        <f ca="1" t="shared" si="7"/>
        <v/>
      </c>
      <c r="T79" s="90"/>
      <c r="U79" s="88"/>
      <c r="V79" s="88"/>
      <c r="W79" s="88"/>
      <c r="X79" s="88"/>
      <c r="Y79" s="88"/>
      <c r="Z79" s="88"/>
    </row>
    <row r="80" spans="1:26" ht="12.75">
      <c r="A80" s="88"/>
      <c r="B80" s="88"/>
      <c r="C80" s="88"/>
      <c r="D80" s="88"/>
      <c r="E80" s="88"/>
      <c r="F80" s="88"/>
      <c r="G80" s="88"/>
      <c r="H80" s="142" t="str">
        <f ca="1" t="shared" si="7"/>
        <v/>
      </c>
      <c r="I80" s="143" t="str">
        <f ca="1" t="shared" si="7"/>
        <v/>
      </c>
      <c r="J80" s="142" t="str">
        <f ca="1" t="shared" si="7"/>
        <v/>
      </c>
      <c r="K80" s="142" t="str">
        <f ca="1" t="shared" si="7"/>
        <v/>
      </c>
      <c r="L80" s="142" t="str">
        <f ca="1" t="shared" si="7"/>
        <v/>
      </c>
      <c r="M80" s="142" t="str">
        <f ca="1" t="shared" si="7"/>
        <v/>
      </c>
      <c r="N80" s="142" t="str">
        <f ca="1" t="shared" si="7"/>
        <v/>
      </c>
      <c r="O80" s="142" t="str">
        <f ca="1" t="shared" si="7"/>
        <v/>
      </c>
      <c r="P80" s="142" t="str">
        <f ca="1" t="shared" si="7"/>
        <v/>
      </c>
      <c r="Q80" s="142" t="str">
        <f ca="1" t="shared" si="7"/>
        <v/>
      </c>
      <c r="R80" s="142" t="str">
        <f ca="1" t="shared" si="7"/>
        <v/>
      </c>
      <c r="S80" s="142" t="str">
        <f ca="1" t="shared" si="7"/>
        <v/>
      </c>
      <c r="T80" s="90"/>
      <c r="U80" s="88"/>
      <c r="V80" s="88"/>
      <c r="W80" s="88"/>
      <c r="X80" s="88"/>
      <c r="Y80" s="88"/>
      <c r="Z80" s="88"/>
    </row>
    <row r="81" spans="1:26" ht="12.75">
      <c r="A81" s="88"/>
      <c r="B81" s="88"/>
      <c r="C81" s="88"/>
      <c r="D81" s="88"/>
      <c r="E81" s="88"/>
      <c r="F81" s="88"/>
      <c r="G81" s="88"/>
      <c r="H81" s="142" t="str">
        <f ca="1" t="shared" si="7"/>
        <v/>
      </c>
      <c r="I81" s="143" t="str">
        <f ca="1" t="shared" si="7"/>
        <v/>
      </c>
      <c r="J81" s="142" t="str">
        <f ca="1" t="shared" si="7"/>
        <v/>
      </c>
      <c r="K81" s="142" t="str">
        <f ca="1" t="shared" si="7"/>
        <v/>
      </c>
      <c r="L81" s="142" t="str">
        <f ca="1" t="shared" si="7"/>
        <v/>
      </c>
      <c r="M81" s="142" t="str">
        <f ca="1" t="shared" si="7"/>
        <v/>
      </c>
      <c r="N81" s="142" t="str">
        <f ca="1" t="shared" si="7"/>
        <v/>
      </c>
      <c r="O81" s="142" t="str">
        <f ca="1" t="shared" si="7"/>
        <v/>
      </c>
      <c r="P81" s="142" t="str">
        <f ca="1" t="shared" si="7"/>
        <v/>
      </c>
      <c r="Q81" s="142" t="str">
        <f ca="1" t="shared" si="7"/>
        <v/>
      </c>
      <c r="R81" s="142" t="str">
        <f ca="1" t="shared" si="7"/>
        <v/>
      </c>
      <c r="S81" s="142" t="str">
        <f ca="1" t="shared" si="7"/>
        <v/>
      </c>
      <c r="T81" s="90"/>
      <c r="U81" s="88"/>
      <c r="V81" s="88"/>
      <c r="W81" s="88"/>
      <c r="X81" s="88"/>
      <c r="Y81" s="88"/>
      <c r="Z81" s="88"/>
    </row>
    <row r="82" spans="1:26" ht="12.75">
      <c r="A82" s="88"/>
      <c r="B82" s="88"/>
      <c r="C82" s="88"/>
      <c r="D82" s="88"/>
      <c r="E82" s="88"/>
      <c r="F82" s="88"/>
      <c r="G82" s="88"/>
      <c r="H82" s="142" t="str">
        <f ca="1" t="shared" si="7"/>
        <v/>
      </c>
      <c r="I82" s="143" t="str">
        <f ca="1" t="shared" si="7"/>
        <v/>
      </c>
      <c r="J82" s="142" t="str">
        <f ca="1" t="shared" si="7"/>
        <v/>
      </c>
      <c r="K82" s="142" t="str">
        <f ca="1" t="shared" si="7"/>
        <v/>
      </c>
      <c r="L82" s="142" t="str">
        <f ca="1" t="shared" si="7"/>
        <v/>
      </c>
      <c r="M82" s="142" t="str">
        <f ca="1" t="shared" si="7"/>
        <v/>
      </c>
      <c r="N82" s="142" t="str">
        <f ca="1" t="shared" si="7"/>
        <v/>
      </c>
      <c r="O82" s="142" t="str">
        <f ca="1" t="shared" si="7"/>
        <v/>
      </c>
      <c r="P82" s="142" t="str">
        <f ca="1" t="shared" si="7"/>
        <v/>
      </c>
      <c r="Q82" s="142" t="str">
        <f ca="1" t="shared" si="7"/>
        <v/>
      </c>
      <c r="R82" s="142" t="str">
        <f ca="1" t="shared" si="7"/>
        <v/>
      </c>
      <c r="S82" s="142" t="str">
        <f ca="1" t="shared" si="7"/>
        <v/>
      </c>
      <c r="T82" s="90"/>
      <c r="U82" s="88"/>
      <c r="V82" s="88"/>
      <c r="W82" s="88"/>
      <c r="X82" s="88"/>
      <c r="Y82" s="88"/>
      <c r="Z82" s="88"/>
    </row>
    <row r="83" spans="1:26" ht="12.75">
      <c r="A83" s="88"/>
      <c r="B83" s="88"/>
      <c r="C83" s="88"/>
      <c r="D83" s="88"/>
      <c r="E83" s="88"/>
      <c r="F83" s="88"/>
      <c r="G83" s="88"/>
      <c r="H83" s="142" t="str">
        <f ca="1" t="shared" si="7"/>
        <v/>
      </c>
      <c r="I83" s="143" t="str">
        <f ca="1" t="shared" si="7"/>
        <v/>
      </c>
      <c r="J83" s="142" t="str">
        <f ca="1" t="shared" si="7"/>
        <v/>
      </c>
      <c r="K83" s="142" t="str">
        <f ca="1" t="shared" si="7"/>
        <v/>
      </c>
      <c r="L83" s="142" t="str">
        <f ca="1" t="shared" si="7"/>
        <v/>
      </c>
      <c r="M83" s="142" t="str">
        <f ca="1" t="shared" si="7"/>
        <v/>
      </c>
      <c r="N83" s="142" t="str">
        <f ca="1" t="shared" si="7"/>
        <v/>
      </c>
      <c r="O83" s="142" t="str">
        <f ca="1" t="shared" si="7"/>
        <v/>
      </c>
      <c r="P83" s="142" t="str">
        <f ca="1" t="shared" si="7"/>
        <v/>
      </c>
      <c r="Q83" s="142" t="str">
        <f ca="1" t="shared" si="7"/>
        <v/>
      </c>
      <c r="R83" s="142" t="str">
        <f ca="1" t="shared" si="7"/>
        <v/>
      </c>
      <c r="S83" s="142" t="str">
        <f ca="1" t="shared" si="7"/>
        <v/>
      </c>
      <c r="T83" s="90"/>
      <c r="U83" s="88"/>
      <c r="V83" s="88"/>
      <c r="W83" s="88"/>
      <c r="X83" s="88"/>
      <c r="Y83" s="88"/>
      <c r="Z83" s="88"/>
    </row>
    <row r="84" spans="1:26" ht="12.75">
      <c r="A84" s="88"/>
      <c r="B84" s="88"/>
      <c r="C84" s="88"/>
      <c r="D84" s="88"/>
      <c r="E84" s="88"/>
      <c r="F84" s="88"/>
      <c r="G84" s="88"/>
      <c r="H84" s="142" t="str">
        <f ca="1" t="shared" si="7"/>
        <v/>
      </c>
      <c r="I84" s="143" t="str">
        <f ca="1" t="shared" si="7"/>
        <v/>
      </c>
      <c r="J84" s="142" t="str">
        <f ca="1" t="shared" si="7"/>
        <v/>
      </c>
      <c r="K84" s="142" t="str">
        <f ca="1" t="shared" si="7"/>
        <v/>
      </c>
      <c r="L84" s="142" t="str">
        <f ca="1" t="shared" si="7"/>
        <v/>
      </c>
      <c r="M84" s="142" t="str">
        <f ca="1" t="shared" si="7"/>
        <v/>
      </c>
      <c r="N84" s="142" t="str">
        <f ca="1" t="shared" si="7"/>
        <v/>
      </c>
      <c r="O84" s="142" t="str">
        <f ca="1" t="shared" si="7"/>
        <v/>
      </c>
      <c r="P84" s="142" t="str">
        <f ca="1" t="shared" si="7"/>
        <v/>
      </c>
      <c r="Q84" s="142" t="str">
        <f ca="1" t="shared" si="7"/>
        <v/>
      </c>
      <c r="R84" s="142" t="str">
        <f ca="1" t="shared" si="7"/>
        <v/>
      </c>
      <c r="S84" s="142" t="str">
        <f ca="1" t="shared" si="7"/>
        <v/>
      </c>
      <c r="T84" s="90"/>
      <c r="U84" s="88"/>
      <c r="V84" s="88"/>
      <c r="W84" s="88"/>
      <c r="X84" s="88"/>
      <c r="Y84" s="88"/>
      <c r="Z84" s="88"/>
    </row>
    <row r="85" spans="1:26" ht="12.75">
      <c r="A85" s="88"/>
      <c r="B85" s="88"/>
      <c r="C85" s="88"/>
      <c r="D85" s="88"/>
      <c r="E85" s="88"/>
      <c r="F85" s="88"/>
      <c r="G85" s="88"/>
      <c r="H85" s="142" t="str">
        <f ca="1" t="shared" si="7"/>
        <v/>
      </c>
      <c r="I85" s="143" t="str">
        <f ca="1" t="shared" si="7"/>
        <v/>
      </c>
      <c r="J85" s="142" t="str">
        <f ca="1" t="shared" si="7"/>
        <v/>
      </c>
      <c r="K85" s="142" t="str">
        <f ca="1" t="shared" si="7"/>
        <v/>
      </c>
      <c r="L85" s="142" t="str">
        <f ca="1" t="shared" si="7"/>
        <v/>
      </c>
      <c r="M85" s="142" t="str">
        <f ca="1" t="shared" si="7"/>
        <v/>
      </c>
      <c r="N85" s="142" t="str">
        <f ca="1" t="shared" si="7"/>
        <v/>
      </c>
      <c r="O85" s="142" t="str">
        <f ca="1" t="shared" si="7"/>
        <v/>
      </c>
      <c r="P85" s="142" t="str">
        <f ca="1" t="shared" si="7"/>
        <v/>
      </c>
      <c r="Q85" s="142" t="str">
        <f ca="1" t="shared" si="7"/>
        <v/>
      </c>
      <c r="R85" s="142" t="str">
        <f ca="1" t="shared" si="7"/>
        <v/>
      </c>
      <c r="S85" s="142" t="str">
        <f ca="1" t="shared" si="7"/>
        <v/>
      </c>
      <c r="T85" s="90"/>
      <c r="U85" s="88"/>
      <c r="V85" s="88"/>
      <c r="W85" s="88"/>
      <c r="X85" s="88"/>
      <c r="Y85" s="88"/>
      <c r="Z85" s="88"/>
    </row>
    <row r="86" spans="1:26" ht="12.75">
      <c r="A86" s="88"/>
      <c r="B86" s="88"/>
      <c r="C86" s="88"/>
      <c r="D86" s="88"/>
      <c r="E86" s="88"/>
      <c r="F86" s="88"/>
      <c r="G86" s="88"/>
      <c r="H86" s="142" t="str">
        <f ca="1" t="shared" si="7"/>
        <v/>
      </c>
      <c r="I86" s="143" t="str">
        <f ca="1" t="shared" si="7"/>
        <v/>
      </c>
      <c r="J86" s="142" t="str">
        <f ca="1" t="shared" si="7"/>
        <v/>
      </c>
      <c r="K86" s="142" t="str">
        <f ca="1" t="shared" si="7"/>
        <v/>
      </c>
      <c r="L86" s="142" t="str">
        <f ca="1" t="shared" si="7"/>
        <v/>
      </c>
      <c r="M86" s="142" t="str">
        <f ca="1" t="shared" si="7"/>
        <v/>
      </c>
      <c r="N86" s="142" t="str">
        <f ca="1" t="shared" si="7"/>
        <v/>
      </c>
      <c r="O86" s="142" t="str">
        <f ca="1" t="shared" si="7"/>
        <v/>
      </c>
      <c r="P86" s="142" t="str">
        <f ca="1" t="shared" si="7"/>
        <v/>
      </c>
      <c r="Q86" s="142" t="str">
        <f ca="1" t="shared" si="7"/>
        <v/>
      </c>
      <c r="R86" s="142" t="str">
        <f ca="1" t="shared" si="7"/>
        <v/>
      </c>
      <c r="S86" s="142" t="str">
        <f ca="1" t="shared" si="7"/>
        <v/>
      </c>
      <c r="T86" s="90"/>
      <c r="U86" s="88"/>
      <c r="V86" s="88"/>
      <c r="W86" s="88"/>
      <c r="X86" s="88"/>
      <c r="Y86" s="88"/>
      <c r="Z86" s="88"/>
    </row>
    <row r="87" spans="1:26" ht="12.75">
      <c r="A87" s="88"/>
      <c r="B87" s="88"/>
      <c r="C87" s="88"/>
      <c r="D87" s="88"/>
      <c r="E87" s="88"/>
      <c r="F87" s="88"/>
      <c r="G87" s="88"/>
      <c r="H87" s="142" t="str">
        <f ca="1" t="shared" si="7"/>
        <v/>
      </c>
      <c r="I87" s="143" t="str">
        <f ca="1" t="shared" si="7"/>
        <v/>
      </c>
      <c r="J87" s="142" t="str">
        <f ca="1" t="shared" si="7"/>
        <v/>
      </c>
      <c r="K87" s="142" t="str">
        <f ca="1" t="shared" si="7"/>
        <v/>
      </c>
      <c r="L87" s="142" t="str">
        <f ca="1" t="shared" si="7"/>
        <v/>
      </c>
      <c r="M87" s="142" t="str">
        <f ca="1" t="shared" si="7"/>
        <v/>
      </c>
      <c r="N87" s="142" t="str">
        <f ca="1" t="shared" si="7"/>
        <v/>
      </c>
      <c r="O87" s="142" t="str">
        <f ca="1" t="shared" si="7"/>
        <v/>
      </c>
      <c r="P87" s="142" t="str">
        <f ca="1" t="shared" si="7"/>
        <v/>
      </c>
      <c r="Q87" s="142" t="str">
        <f ca="1" t="shared" si="7"/>
        <v/>
      </c>
      <c r="R87" s="142" t="str">
        <f ca="1" t="shared" si="7"/>
        <v/>
      </c>
      <c r="S87" s="142" t="str">
        <f ca="1" t="shared" si="7"/>
        <v/>
      </c>
      <c r="T87" s="90"/>
      <c r="U87" s="88"/>
      <c r="V87" s="88"/>
      <c r="W87" s="88"/>
      <c r="X87" s="88"/>
      <c r="Y87" s="88"/>
      <c r="Z87" s="88"/>
    </row>
    <row r="88" spans="1:26" ht="12.75">
      <c r="A88" s="88"/>
      <c r="B88" s="88"/>
      <c r="C88" s="88"/>
      <c r="D88" s="88"/>
      <c r="E88" s="88"/>
      <c r="F88" s="88"/>
      <c r="G88" s="88"/>
      <c r="H88" s="142" t="str">
        <f ca="1" t="shared" si="7"/>
        <v/>
      </c>
      <c r="I88" s="143" t="str">
        <f ca="1" t="shared" si="7"/>
        <v/>
      </c>
      <c r="J88" s="142" t="str">
        <f ca="1" t="shared" si="7"/>
        <v/>
      </c>
      <c r="K88" s="142" t="str">
        <f ca="1" t="shared" si="7"/>
        <v/>
      </c>
      <c r="L88" s="142" t="str">
        <f ca="1" t="shared" si="7"/>
        <v/>
      </c>
      <c r="M88" s="142" t="str">
        <f ca="1" t="shared" si="7"/>
        <v/>
      </c>
      <c r="N88" s="142" t="str">
        <f ca="1" t="shared" si="7"/>
        <v/>
      </c>
      <c r="O88" s="142" t="str">
        <f ca="1" t="shared" si="7"/>
        <v/>
      </c>
      <c r="P88" s="142" t="str">
        <f ca="1" t="shared" si="7"/>
        <v/>
      </c>
      <c r="Q88" s="142" t="str">
        <f ca="1" t="shared" si="7"/>
        <v/>
      </c>
      <c r="R88" s="142" t="str">
        <f ca="1" t="shared" si="7"/>
        <v/>
      </c>
      <c r="S88" s="142" t="str">
        <f ca="1" t="shared" si="7"/>
        <v/>
      </c>
      <c r="T88" s="90"/>
      <c r="U88" s="88"/>
      <c r="V88" s="88"/>
      <c r="W88" s="88"/>
      <c r="X88" s="88"/>
      <c r="Y88" s="88"/>
      <c r="Z88" s="88"/>
    </row>
    <row r="89" spans="1:26" ht="12.75">
      <c r="A89" s="88"/>
      <c r="B89" s="88"/>
      <c r="C89" s="88"/>
      <c r="D89" s="88"/>
      <c r="E89" s="88"/>
      <c r="F89" s="88"/>
      <c r="G89" s="88"/>
      <c r="H89" s="142" t="str">
        <f ca="1" t="shared" si="7"/>
        <v/>
      </c>
      <c r="I89" s="143" t="str">
        <f ca="1" t="shared" si="7"/>
        <v/>
      </c>
      <c r="J89" s="142" t="str">
        <f ca="1" t="shared" si="7"/>
        <v/>
      </c>
      <c r="K89" s="142" t="str">
        <f ca="1" t="shared" si="7"/>
        <v/>
      </c>
      <c r="L89" s="142" t="str">
        <f ca="1" t="shared" si="7"/>
        <v/>
      </c>
      <c r="M89" s="142" t="str">
        <f ca="1" t="shared" si="7"/>
        <v/>
      </c>
      <c r="N89" s="142" t="str">
        <f ca="1" t="shared" si="7"/>
        <v/>
      </c>
      <c r="O89" s="142" t="str">
        <f ca="1" t="shared" si="7"/>
        <v/>
      </c>
      <c r="P89" s="142" t="str">
        <f ca="1" t="shared" si="7"/>
        <v/>
      </c>
      <c r="Q89" s="142" t="str">
        <f ca="1" t="shared" si="7"/>
        <v/>
      </c>
      <c r="R89" s="142" t="str">
        <f ca="1" t="shared" si="7"/>
        <v/>
      </c>
      <c r="S89" s="142" t="str">
        <f ca="1" t="shared" si="7"/>
        <v/>
      </c>
      <c r="T89" s="90"/>
      <c r="U89" s="88"/>
      <c r="V89" s="88"/>
      <c r="W89" s="88"/>
      <c r="X89" s="88"/>
      <c r="Y89" s="88"/>
      <c r="Z89" s="88"/>
    </row>
    <row r="90" spans="1:26" ht="13.8" thickBot="1">
      <c r="A90" s="88"/>
      <c r="B90" s="88"/>
      <c r="C90" s="88"/>
      <c r="D90" s="88"/>
      <c r="E90" s="88"/>
      <c r="F90" s="88"/>
      <c r="G90" s="88"/>
      <c r="H90" s="142" t="str">
        <f ca="1" t="shared" si="7"/>
        <v/>
      </c>
      <c r="I90" s="142" t="str">
        <f ca="1" t="shared" si="7"/>
        <v/>
      </c>
      <c r="J90" s="142" t="str">
        <f ca="1" t="shared" si="7"/>
        <v/>
      </c>
      <c r="K90" s="142" t="str">
        <f ca="1" t="shared" si="7"/>
        <v/>
      </c>
      <c r="L90" s="142" t="str">
        <f ca="1" t="shared" si="7"/>
        <v/>
      </c>
      <c r="M90" s="142" t="str">
        <f ca="1" t="shared" si="7"/>
        <v/>
      </c>
      <c r="N90" s="142" t="str">
        <f ca="1" t="shared" si="7"/>
        <v/>
      </c>
      <c r="O90" s="142" t="str">
        <f ca="1" t="shared" si="7"/>
        <v/>
      </c>
      <c r="P90" s="142" t="str">
        <f ca="1" t="shared" si="7"/>
        <v/>
      </c>
      <c r="Q90" s="142" t="str">
        <f ca="1" t="shared" si="7"/>
        <v/>
      </c>
      <c r="R90" s="142" t="str">
        <f ca="1" t="shared" si="7"/>
        <v/>
      </c>
      <c r="S90" s="142" t="str">
        <f ca="1" t="shared" si="7"/>
        <v/>
      </c>
      <c r="T90" s="90"/>
      <c r="U90" s="88"/>
      <c r="V90" s="88"/>
      <c r="W90" s="88"/>
      <c r="X90" s="88"/>
      <c r="Y90" s="88"/>
      <c r="Z90" s="88"/>
    </row>
    <row r="91" spans="1:26" ht="13.8" thickBot="1">
      <c r="A91" s="88"/>
      <c r="B91" s="88"/>
      <c r="C91" s="88"/>
      <c r="D91" s="88"/>
      <c r="E91" s="88"/>
      <c r="F91" s="88"/>
      <c r="G91" s="88"/>
      <c r="H91" s="435" t="str">
        <f ca="1">IF(SUM(H$60:H$90)=0,"",1)</f>
        <v/>
      </c>
      <c r="I91" s="435" t="str">
        <f aca="true" t="shared" si="8" ref="I91:S91">IF(SUM(I$60:I$90)=0,"",1)</f>
        <v/>
      </c>
      <c r="J91" s="435" t="str">
        <f ca="1" t="shared" si="8"/>
        <v/>
      </c>
      <c r="K91" s="435" t="str">
        <f ca="1" t="shared" si="8"/>
        <v/>
      </c>
      <c r="L91" s="435" t="str">
        <f ca="1" t="shared" si="8"/>
        <v/>
      </c>
      <c r="M91" s="435" t="str">
        <f ca="1" t="shared" si="8"/>
        <v/>
      </c>
      <c r="N91" s="435" t="str">
        <f ca="1" t="shared" si="8"/>
        <v/>
      </c>
      <c r="O91" s="435" t="str">
        <f ca="1" t="shared" si="8"/>
        <v/>
      </c>
      <c r="P91" s="435" t="str">
        <f ca="1" t="shared" si="8"/>
        <v/>
      </c>
      <c r="Q91" s="435" t="str">
        <f ca="1" t="shared" si="8"/>
        <v/>
      </c>
      <c r="R91" s="435" t="str">
        <f ca="1" t="shared" si="8"/>
        <v/>
      </c>
      <c r="S91" s="435" t="str">
        <f ca="1" t="shared" si="8"/>
        <v/>
      </c>
      <c r="T91" s="90"/>
      <c r="U91" s="88"/>
      <c r="V91" s="88"/>
      <c r="W91" s="88"/>
      <c r="X91" s="88"/>
      <c r="Y91" s="88"/>
      <c r="Z91" s="88"/>
    </row>
    <row r="92" spans="1:26" ht="12.75">
      <c r="A92" s="88"/>
      <c r="B92" s="88"/>
      <c r="C92" s="88"/>
      <c r="D92" s="88"/>
      <c r="E92" s="88"/>
      <c r="F92" s="88"/>
      <c r="G92" s="88"/>
      <c r="H92" s="90"/>
      <c r="I92" s="90"/>
      <c r="J92" s="90"/>
      <c r="K92" s="90"/>
      <c r="L92" s="88"/>
      <c r="M92" s="88"/>
      <c r="N92" s="90"/>
      <c r="O92" s="90"/>
      <c r="P92" s="90"/>
      <c r="Q92" s="90"/>
      <c r="R92" s="90"/>
      <c r="S92" s="90"/>
      <c r="T92" s="90"/>
      <c r="U92" s="88"/>
      <c r="V92" s="88"/>
      <c r="W92" s="88"/>
      <c r="X92" s="88"/>
      <c r="Y92" s="88"/>
      <c r="Z92" s="88"/>
    </row>
    <row r="93" spans="1:26" ht="12.75">
      <c r="A93" s="88"/>
      <c r="B93" s="88"/>
      <c r="C93" s="88"/>
      <c r="D93" s="88"/>
      <c r="E93" s="88"/>
      <c r="F93" s="88"/>
      <c r="G93" s="88"/>
      <c r="H93" s="90"/>
      <c r="I93" s="90"/>
      <c r="J93" s="90"/>
      <c r="K93" s="90"/>
      <c r="L93" s="88"/>
      <c r="M93" s="88"/>
      <c r="N93" s="90"/>
      <c r="O93" s="90"/>
      <c r="P93" s="90"/>
      <c r="Q93" s="90"/>
      <c r="R93" s="90"/>
      <c r="S93" s="90"/>
      <c r="T93" s="90"/>
      <c r="U93" s="88"/>
      <c r="V93" s="88"/>
      <c r="W93" s="88"/>
      <c r="X93" s="88"/>
      <c r="Y93" s="88"/>
      <c r="Z93" s="88"/>
    </row>
    <row r="94" spans="1:26" ht="12.75">
      <c r="A94" s="88"/>
      <c r="B94" s="88"/>
      <c r="C94" s="88"/>
      <c r="D94" s="88"/>
      <c r="E94" s="88"/>
      <c r="F94" s="88"/>
      <c r="G94" s="88"/>
      <c r="H94" s="90"/>
      <c r="I94" s="90"/>
      <c r="J94" s="90"/>
      <c r="K94" s="90"/>
      <c r="L94" s="88"/>
      <c r="M94" s="88"/>
      <c r="N94" s="90"/>
      <c r="O94" s="90"/>
      <c r="P94" s="90"/>
      <c r="Q94" s="90"/>
      <c r="R94" s="90"/>
      <c r="S94" s="90"/>
      <c r="T94" s="90"/>
      <c r="U94" s="88"/>
      <c r="V94" s="88"/>
      <c r="W94" s="88"/>
      <c r="X94" s="88"/>
      <c r="Y94" s="88"/>
      <c r="Z94" s="88"/>
    </row>
    <row r="95" spans="1:26" ht="12.75">
      <c r="A95" s="88"/>
      <c r="B95" s="88"/>
      <c r="C95" s="88"/>
      <c r="D95" s="88"/>
      <c r="E95" s="88"/>
      <c r="F95" s="88"/>
      <c r="G95" s="88"/>
      <c r="H95" s="90"/>
      <c r="I95" s="90"/>
      <c r="J95" s="90"/>
      <c r="K95" s="90"/>
      <c r="L95" s="88"/>
      <c r="M95" s="88"/>
      <c r="N95" s="90"/>
      <c r="O95" s="90"/>
      <c r="P95" s="90"/>
      <c r="Q95" s="90"/>
      <c r="R95" s="90"/>
      <c r="S95" s="90"/>
      <c r="T95" s="90"/>
      <c r="U95" s="88"/>
      <c r="V95" s="88"/>
      <c r="W95" s="88"/>
      <c r="X95" s="88"/>
      <c r="Y95" s="88"/>
      <c r="Z95" s="88"/>
    </row>
    <row r="96" spans="1:26" ht="12.75">
      <c r="A96" s="88"/>
      <c r="B96" s="88"/>
      <c r="C96" s="88"/>
      <c r="D96" s="88"/>
      <c r="E96" s="88"/>
      <c r="F96" s="88"/>
      <c r="G96" s="88"/>
      <c r="H96" s="90"/>
      <c r="I96" s="90"/>
      <c r="J96" s="90"/>
      <c r="K96" s="90"/>
      <c r="L96" s="88"/>
      <c r="M96" s="88"/>
      <c r="N96" s="90"/>
      <c r="O96" s="90"/>
      <c r="P96" s="90"/>
      <c r="Q96" s="90"/>
      <c r="R96" s="90"/>
      <c r="S96" s="90"/>
      <c r="T96" s="90"/>
      <c r="U96" s="88"/>
      <c r="V96" s="88"/>
      <c r="W96" s="88"/>
      <c r="X96" s="88"/>
      <c r="Y96" s="88"/>
      <c r="Z96" s="88"/>
    </row>
    <row r="97" spans="8:20" ht="12.75">
      <c r="H97" s="31"/>
      <c r="I97" s="31"/>
      <c r="J97" s="31"/>
      <c r="K97" s="31"/>
      <c r="N97" s="31"/>
      <c r="O97" s="31"/>
      <c r="P97" s="31"/>
      <c r="Q97" s="31"/>
      <c r="R97" s="31"/>
      <c r="S97" s="31"/>
      <c r="T97" s="31"/>
    </row>
  </sheetData>
  <sheetProtection algorithmName="SHA-512" hashValue="ZsQUvZI80zrL/sURVL23022rsfq8Lx3ntcjPnCWl9aTPhEuhT5ao+rZtk9C38faODS64FM12obiiQYQ7nosBlQ==" saltValue="rApBNCd2rwrZXh/Z362tVQ==" spinCount="100000" sheet="1" selectLockedCells="1" selectUnlockedCells="1"/>
  <mergeCells count="1">
    <mergeCell ref="K1:P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54"/>
  <sheetViews>
    <sheetView workbookViewId="0" topLeftCell="B1">
      <selection activeCell="A1" sqref="A1:C1"/>
    </sheetView>
  </sheetViews>
  <sheetFormatPr defaultColWidth="9.140625" defaultRowHeight="12.75"/>
  <cols>
    <col min="1" max="1" width="28.57421875" style="0" customWidth="1"/>
    <col min="2" max="2" width="75.421875" style="0" customWidth="1"/>
    <col min="3" max="3" width="26.28125" style="0" customWidth="1"/>
  </cols>
  <sheetData>
    <row r="1" spans="1:3" ht="34.5" customHeight="1">
      <c r="A1" s="497" t="s">
        <v>158</v>
      </c>
      <c r="B1" s="498"/>
      <c r="C1" s="499"/>
    </row>
    <row r="2" spans="1:3" ht="277.5" customHeight="1">
      <c r="A2" s="472"/>
      <c r="B2" s="473" t="s">
        <v>171</v>
      </c>
      <c r="C2" s="474"/>
    </row>
    <row r="3" spans="1:3" ht="60" customHeight="1">
      <c r="A3" s="475" t="s">
        <v>159</v>
      </c>
      <c r="B3" s="476" t="s">
        <v>160</v>
      </c>
      <c r="C3" s="477" t="s">
        <v>161</v>
      </c>
    </row>
    <row r="4" spans="1:3" ht="12.75">
      <c r="A4" s="472"/>
      <c r="C4" s="474"/>
    </row>
    <row r="5" spans="1:3" ht="20.4">
      <c r="A5" s="478">
        <v>2</v>
      </c>
      <c r="B5" s="479" t="s">
        <v>172</v>
      </c>
      <c r="C5" s="480" t="s">
        <v>163</v>
      </c>
    </row>
    <row r="6" spans="1:3" ht="12.75">
      <c r="A6" s="472"/>
      <c r="C6" s="474"/>
    </row>
    <row r="7" spans="1:3" ht="20.4">
      <c r="A7" s="478">
        <v>3</v>
      </c>
      <c r="B7" s="479" t="s">
        <v>173</v>
      </c>
      <c r="C7" s="480" t="s">
        <v>163</v>
      </c>
    </row>
    <row r="8" spans="1:3" ht="12.75">
      <c r="A8" s="472"/>
      <c r="C8" s="474"/>
    </row>
    <row r="9" spans="1:3" ht="20.4">
      <c r="A9" s="478">
        <v>7</v>
      </c>
      <c r="B9" s="479" t="s">
        <v>174</v>
      </c>
      <c r="C9" s="480" t="s">
        <v>163</v>
      </c>
    </row>
    <row r="10" spans="1:3" ht="12.75">
      <c r="A10" s="472"/>
      <c r="C10" s="474"/>
    </row>
    <row r="11" spans="1:3" ht="21">
      <c r="A11" s="481">
        <v>9</v>
      </c>
      <c r="B11" s="482" t="s">
        <v>164</v>
      </c>
      <c r="C11" s="483" t="s">
        <v>163</v>
      </c>
    </row>
    <row r="12" spans="1:3" ht="12.75">
      <c r="A12" s="472"/>
      <c r="C12" s="474"/>
    </row>
    <row r="13" spans="1:3" ht="20.4">
      <c r="A13" s="478" t="s">
        <v>175</v>
      </c>
      <c r="B13" s="479" t="s">
        <v>176</v>
      </c>
      <c r="C13" s="480" t="s">
        <v>163</v>
      </c>
    </row>
    <row r="14" spans="1:3" ht="12.75">
      <c r="A14" s="472"/>
      <c r="C14" s="474"/>
    </row>
    <row r="15" spans="1:3" ht="20.4">
      <c r="A15" s="478" t="s">
        <v>177</v>
      </c>
      <c r="B15" s="479" t="s">
        <v>178</v>
      </c>
      <c r="C15" s="480" t="s">
        <v>163</v>
      </c>
    </row>
    <row r="16" spans="1:3" ht="12.75">
      <c r="A16" s="472"/>
      <c r="C16" s="474"/>
    </row>
    <row r="17" spans="1:3" ht="21">
      <c r="A17" s="481" t="s">
        <v>165</v>
      </c>
      <c r="B17" s="482" t="s">
        <v>166</v>
      </c>
      <c r="C17" s="483" t="s">
        <v>163</v>
      </c>
    </row>
    <row r="18" spans="1:3" ht="12.75">
      <c r="A18" s="484"/>
      <c r="B18" s="485"/>
      <c r="C18" s="486"/>
    </row>
    <row r="19" spans="1:3" ht="21">
      <c r="A19" s="481" t="s">
        <v>167</v>
      </c>
      <c r="B19" s="482" t="s">
        <v>179</v>
      </c>
      <c r="C19" s="483" t="s">
        <v>162</v>
      </c>
    </row>
    <row r="20" spans="1:3" ht="12.75">
      <c r="A20" s="472"/>
      <c r="C20" s="474"/>
    </row>
    <row r="21" spans="1:3" ht="20.4">
      <c r="A21" s="478" t="s">
        <v>180</v>
      </c>
      <c r="B21" s="479" t="s">
        <v>181</v>
      </c>
      <c r="C21" s="480" t="s">
        <v>163</v>
      </c>
    </row>
    <row r="22" spans="1:3" ht="12.75">
      <c r="A22" s="472"/>
      <c r="C22" s="474"/>
    </row>
    <row r="23" spans="1:3" ht="20.4">
      <c r="A23" s="478" t="s">
        <v>182</v>
      </c>
      <c r="B23" s="479" t="s">
        <v>183</v>
      </c>
      <c r="C23" s="480" t="s">
        <v>163</v>
      </c>
    </row>
    <row r="24" spans="1:3" ht="12.75">
      <c r="A24" s="472"/>
      <c r="C24" s="474"/>
    </row>
    <row r="25" spans="1:3" ht="21">
      <c r="A25" s="481" t="s">
        <v>168</v>
      </c>
      <c r="B25" s="482" t="s">
        <v>169</v>
      </c>
      <c r="C25" s="483" t="s">
        <v>163</v>
      </c>
    </row>
    <row r="26" spans="1:3" ht="12.75">
      <c r="A26" s="472"/>
      <c r="C26" s="474"/>
    </row>
    <row r="27" spans="1:3" ht="21">
      <c r="A27" s="481" t="s">
        <v>184</v>
      </c>
      <c r="B27" s="482" t="s">
        <v>185</v>
      </c>
      <c r="C27" s="483" t="s">
        <v>162</v>
      </c>
    </row>
    <row r="28" spans="1:3" ht="12.75">
      <c r="A28" s="472"/>
      <c r="C28" s="474"/>
    </row>
    <row r="29" spans="1:3" ht="20.4">
      <c r="A29" s="478" t="s">
        <v>186</v>
      </c>
      <c r="B29" s="479" t="s">
        <v>187</v>
      </c>
      <c r="C29" s="480" t="s">
        <v>163</v>
      </c>
    </row>
    <row r="30" spans="1:3" ht="12.75">
      <c r="A30" s="472"/>
      <c r="C30" s="474"/>
    </row>
    <row r="31" spans="1:3" ht="20.4">
      <c r="A31" s="478" t="s">
        <v>188</v>
      </c>
      <c r="B31" s="479" t="s">
        <v>189</v>
      </c>
      <c r="C31" s="480" t="s">
        <v>163</v>
      </c>
    </row>
    <row r="32" spans="1:3" ht="12.75">
      <c r="A32" s="472"/>
      <c r="C32" s="474"/>
    </row>
    <row r="33" spans="1:3" ht="20.4">
      <c r="A33" s="478" t="s">
        <v>190</v>
      </c>
      <c r="B33" s="479" t="s">
        <v>191</v>
      </c>
      <c r="C33" s="480" t="s">
        <v>192</v>
      </c>
    </row>
    <row r="34" spans="1:3" ht="12.75">
      <c r="A34" s="472"/>
      <c r="C34" s="474"/>
    </row>
    <row r="35" spans="1:3" ht="20.4">
      <c r="A35" s="478" t="s">
        <v>193</v>
      </c>
      <c r="B35" s="479" t="s">
        <v>194</v>
      </c>
      <c r="C35" s="480" t="s">
        <v>163</v>
      </c>
    </row>
    <row r="36" spans="1:3" ht="12.75">
      <c r="A36" s="31"/>
      <c r="C36" s="31"/>
    </row>
    <row r="37" spans="1:3" ht="52.2">
      <c r="A37" s="31"/>
      <c r="B37" s="487" t="s">
        <v>195</v>
      </c>
      <c r="C37" s="31"/>
    </row>
    <row r="38" spans="1:3" ht="12.75">
      <c r="A38" s="175"/>
      <c r="B38" s="22"/>
      <c r="C38" s="175"/>
    </row>
    <row r="39" spans="1:3" ht="20.4">
      <c r="A39" s="432"/>
      <c r="B39" s="433"/>
      <c r="C39" s="432"/>
    </row>
    <row r="40" spans="1:3" ht="12.75">
      <c r="A40" s="175"/>
      <c r="B40" s="22"/>
      <c r="C40" s="175"/>
    </row>
    <row r="41" spans="1:3" ht="20.4">
      <c r="A41" s="432"/>
      <c r="B41" s="433"/>
      <c r="C41" s="432"/>
    </row>
    <row r="42" spans="1:3" ht="21">
      <c r="A42" s="431"/>
      <c r="B42" s="434"/>
      <c r="C42" s="431"/>
    </row>
    <row r="43" spans="1:3" ht="12.75">
      <c r="A43" s="31"/>
      <c r="C43" s="31"/>
    </row>
    <row r="44" spans="1:3" ht="21">
      <c r="A44" s="431"/>
      <c r="B44" s="434"/>
      <c r="C44" s="431"/>
    </row>
    <row r="45" spans="1:3" ht="12.75">
      <c r="A45" s="31"/>
      <c r="C45" s="31"/>
    </row>
    <row r="46" spans="1:3" ht="20.4">
      <c r="A46" s="432"/>
      <c r="B46" s="433"/>
      <c r="C46" s="432"/>
    </row>
    <row r="47" spans="1:3" ht="12.75">
      <c r="A47" s="31"/>
      <c r="C47" s="31"/>
    </row>
    <row r="48" spans="1:3" ht="20.4">
      <c r="A48" s="432"/>
      <c r="B48" s="433"/>
      <c r="C48" s="432"/>
    </row>
    <row r="49" spans="1:3" ht="12.75">
      <c r="A49" s="31"/>
      <c r="C49" s="31"/>
    </row>
    <row r="50" spans="1:3" ht="21">
      <c r="A50" s="431"/>
      <c r="B50" s="434"/>
      <c r="C50" s="431"/>
    </row>
    <row r="51" spans="1:3" ht="12.75">
      <c r="A51" s="31"/>
      <c r="C51" s="31"/>
    </row>
    <row r="52" spans="1:3" ht="20.4">
      <c r="A52" s="432"/>
      <c r="B52" s="433"/>
      <c r="C52" s="432"/>
    </row>
    <row r="53" spans="1:3" ht="12.75">
      <c r="A53" s="31"/>
      <c r="C53" s="31"/>
    </row>
    <row r="54" spans="1:3" ht="21">
      <c r="A54" s="431"/>
      <c r="B54" s="434"/>
      <c r="C54" s="431"/>
    </row>
  </sheetData>
  <sheetProtection password="D328" sheet="1" selectLockedCells="1"/>
  <mergeCells count="1">
    <mergeCell ref="A1:C1"/>
  </mergeCells>
  <printOptions horizontalCentered="1"/>
  <pageMargins left="0.5" right="0.5" top="0.5" bottom="0.5" header="0.3" footer="0.3"/>
  <pageSetup fitToHeight="1" fitToWidth="1" horizontalDpi="600" verticalDpi="600" orientation="portrait" scale="68"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H73"/>
  <sheetViews>
    <sheetView showGridLines="0" zoomScaleSheetLayoutView="40" workbookViewId="0" topLeftCell="A1">
      <pane xSplit="2" ySplit="10" topLeftCell="C11" activePane="bottomRight" state="frozen"/>
      <selection pane="topLeft" activeCell="N10" sqref="N10"/>
      <selection pane="topRight" activeCell="N10" sqref="N10"/>
      <selection pane="bottomLeft" activeCell="N10" sqref="N10"/>
      <selection pane="bottomRight" activeCell="L4" sqref="L4:M4"/>
    </sheetView>
  </sheetViews>
  <sheetFormatPr defaultColWidth="6.7109375" defaultRowHeight="12.75"/>
  <cols>
    <col min="1" max="1" width="3.57421875" style="0" customWidth="1"/>
    <col min="2" max="2" width="4.140625" style="0" customWidth="1"/>
    <col min="3" max="3" width="4.421875" style="0" customWidth="1"/>
    <col min="4" max="4" width="5.57421875" style="0" customWidth="1"/>
    <col min="5" max="6" width="5.8515625" style="0" customWidth="1"/>
    <col min="7" max="8" width="6.28125" style="0" customWidth="1"/>
    <col min="9" max="9" width="6.8515625" style="0" customWidth="1"/>
    <col min="10" max="10" width="7.7109375" style="0" customWidth="1"/>
    <col min="11" max="11" width="7.00390625" style="0" customWidth="1"/>
    <col min="12" max="12" width="7.7109375" style="0" customWidth="1"/>
    <col min="13" max="13" width="6.8515625" style="0" customWidth="1"/>
    <col min="14" max="14" width="7.7109375" style="0" customWidth="1"/>
    <col min="15" max="15" width="6.28125" style="0" customWidth="1"/>
    <col min="16" max="16" width="7.7109375" style="0" customWidth="1"/>
    <col min="17" max="17" width="6.421875" style="0" customWidth="1"/>
    <col min="18" max="18" width="6.7109375" style="0" customWidth="1"/>
    <col min="19" max="19" width="7.7109375" style="0" customWidth="1"/>
    <col min="20" max="20" width="6.00390625" style="0" customWidth="1"/>
    <col min="21" max="21" width="6.28125" style="0" customWidth="1"/>
    <col min="22" max="22" width="6.7109375" style="0" customWidth="1"/>
    <col min="23" max="23" width="4.28125" style="0" customWidth="1"/>
    <col min="24" max="24" width="6.7109375" style="0" customWidth="1"/>
    <col min="25" max="25" width="6.00390625" style="0" customWidth="1"/>
    <col min="26" max="26" width="6.28125" style="0" customWidth="1"/>
    <col min="27" max="27" width="7.7109375" style="0" customWidth="1"/>
    <col min="28" max="28" width="6.140625" style="0" customWidth="1"/>
    <col min="29" max="29" width="7.7109375" style="0" customWidth="1"/>
    <col min="30" max="30" width="5.28125" style="0" customWidth="1"/>
    <col min="31" max="31" width="6.421875" style="0" customWidth="1"/>
    <col min="32" max="32" width="6.7109375" style="0" customWidth="1"/>
    <col min="33" max="33" width="2.00390625" style="0" hidden="1" customWidth="1"/>
    <col min="34" max="34" width="7.140625" style="0" customWidth="1"/>
    <col min="35" max="35" width="6.28125" style="0" customWidth="1"/>
    <col min="36" max="36" width="7.7109375" style="0" customWidth="1"/>
    <col min="37" max="37" width="7.00390625" style="0" customWidth="1"/>
    <col min="38" max="38" width="7.7109375" style="0" customWidth="1"/>
    <col min="39" max="39" width="5.57421875" style="0" customWidth="1"/>
    <col min="40" max="40" width="5.140625" style="0" customWidth="1"/>
    <col min="41" max="41" width="5.421875" style="0" customWidth="1"/>
    <col min="42" max="43" width="9.7109375" style="0" customWidth="1"/>
    <col min="44" max="44" width="1.57421875" style="0" customWidth="1"/>
    <col min="45" max="45" width="10.7109375" style="0" customWidth="1"/>
  </cols>
  <sheetData>
    <row r="1" spans="1:84" ht="12.75" customHeight="1">
      <c r="A1" s="23"/>
      <c r="B1" s="23"/>
      <c r="C1" s="552" t="s">
        <v>127</v>
      </c>
      <c r="D1" s="552"/>
      <c r="E1" s="552"/>
      <c r="F1" s="552"/>
      <c r="G1" s="552"/>
      <c r="H1" s="552"/>
      <c r="I1" s="552"/>
      <c r="J1" s="528" t="s">
        <v>0</v>
      </c>
      <c r="K1" s="529"/>
      <c r="L1" s="529"/>
      <c r="M1" s="529"/>
      <c r="N1" s="529"/>
      <c r="O1" s="529"/>
      <c r="P1" s="523" t="s">
        <v>1</v>
      </c>
      <c r="Q1" s="524"/>
      <c r="R1" s="524"/>
      <c r="S1" s="524"/>
      <c r="T1" s="524"/>
      <c r="U1" s="524"/>
      <c r="V1" s="525"/>
      <c r="W1" s="82" t="s">
        <v>58</v>
      </c>
      <c r="X1" s="59"/>
      <c r="Y1" s="59"/>
      <c r="Z1" s="24"/>
      <c r="AA1" s="59"/>
      <c r="AB1" s="59"/>
      <c r="AC1" s="59"/>
      <c r="AD1" s="59"/>
      <c r="AE1" s="24"/>
      <c r="AF1" s="24"/>
      <c r="AG1" s="60"/>
      <c r="AH1" s="60"/>
      <c r="AI1" s="60"/>
      <c r="AJ1" s="60"/>
      <c r="AK1" s="60"/>
      <c r="AL1" s="60"/>
      <c r="AM1" s="61"/>
      <c r="AZ1" s="36"/>
      <c r="BY1" s="7"/>
      <c r="BZ1" s="7"/>
      <c r="CA1" s="8"/>
      <c r="CB1" s="8"/>
      <c r="CC1" s="8"/>
      <c r="CD1" s="8"/>
      <c r="CE1" s="8"/>
      <c r="CF1" s="8"/>
    </row>
    <row r="2" spans="1:68" ht="16.5" customHeight="1">
      <c r="A2" s="23"/>
      <c r="B2" s="23"/>
      <c r="C2" s="552"/>
      <c r="D2" s="552"/>
      <c r="E2" s="552"/>
      <c r="F2" s="552"/>
      <c r="G2" s="552"/>
      <c r="H2" s="552"/>
      <c r="I2" s="552"/>
      <c r="J2" s="556" t="s">
        <v>156</v>
      </c>
      <c r="K2" s="557"/>
      <c r="L2" s="557"/>
      <c r="M2" s="557"/>
      <c r="N2" s="557"/>
      <c r="O2" s="557"/>
      <c r="P2" s="630" t="s">
        <v>157</v>
      </c>
      <c r="Q2" s="630"/>
      <c r="R2" s="630"/>
      <c r="S2" s="630"/>
      <c r="T2" s="630"/>
      <c r="U2" s="630"/>
      <c r="V2" s="631"/>
      <c r="W2" s="62" t="s">
        <v>125</v>
      </c>
      <c r="X2" s="25"/>
      <c r="Y2" s="25"/>
      <c r="Z2" s="23"/>
      <c r="AA2" s="23"/>
      <c r="AB2" s="25"/>
      <c r="AC2" s="25"/>
      <c r="AD2" s="25"/>
      <c r="AE2" s="23"/>
      <c r="AF2" s="23"/>
      <c r="AG2" s="23"/>
      <c r="AH2" s="23"/>
      <c r="AI2" s="23"/>
      <c r="AJ2" s="23"/>
      <c r="AK2" s="23"/>
      <c r="AL2" s="63"/>
      <c r="AM2" s="64"/>
      <c r="AN2" s="51"/>
      <c r="AO2" s="51"/>
      <c r="AP2" s="51"/>
      <c r="AQ2" s="51"/>
      <c r="AR2" s="51"/>
      <c r="AS2" s="51"/>
      <c r="AT2" s="2"/>
      <c r="AU2" s="2"/>
      <c r="AX2" s="2"/>
      <c r="AZ2" s="36"/>
      <c r="BJ2" s="2"/>
      <c r="BM2" s="2"/>
      <c r="BN2" s="2"/>
      <c r="BO2" s="2"/>
      <c r="BP2" s="2"/>
    </row>
    <row r="3" spans="1:68" ht="21.75" customHeight="1" thickBot="1">
      <c r="A3" s="23"/>
      <c r="B3" s="23"/>
      <c r="C3" s="552"/>
      <c r="D3" s="552"/>
      <c r="E3" s="552"/>
      <c r="F3" s="552"/>
      <c r="G3" s="552"/>
      <c r="H3" s="552"/>
      <c r="I3" s="552"/>
      <c r="J3" s="645" t="s">
        <v>47</v>
      </c>
      <c r="K3" s="646"/>
      <c r="L3" s="663" t="s">
        <v>3</v>
      </c>
      <c r="M3" s="646"/>
      <c r="N3" s="530" t="s">
        <v>43</v>
      </c>
      <c r="O3" s="530"/>
      <c r="P3" s="530" t="s">
        <v>39</v>
      </c>
      <c r="Q3" s="530"/>
      <c r="R3" s="530"/>
      <c r="S3" s="530"/>
      <c r="T3" s="530"/>
      <c r="U3" s="530"/>
      <c r="V3" s="545"/>
      <c r="W3" s="62" t="s">
        <v>126</v>
      </c>
      <c r="X3" s="25"/>
      <c r="Y3" s="25"/>
      <c r="Z3" s="23"/>
      <c r="AA3" s="23"/>
      <c r="AB3" s="25"/>
      <c r="AC3" s="25"/>
      <c r="AD3" s="25"/>
      <c r="AE3" s="23"/>
      <c r="AF3" s="23"/>
      <c r="AG3" s="42"/>
      <c r="AH3" s="42"/>
      <c r="AI3" s="42"/>
      <c r="AJ3" s="42"/>
      <c r="AL3" s="65"/>
      <c r="AM3" s="66"/>
      <c r="AN3" s="647"/>
      <c r="AO3" s="648"/>
      <c r="AP3" s="50"/>
      <c r="AQ3" s="50"/>
      <c r="AR3" s="50"/>
      <c r="AS3" s="52"/>
      <c r="AX3" s="2"/>
      <c r="AZ3" s="36"/>
      <c r="BG3" s="1"/>
      <c r="BH3" s="1"/>
      <c r="BI3" s="1"/>
      <c r="BO3" s="33"/>
      <c r="BP3" s="33"/>
    </row>
    <row r="4" spans="1:64" ht="15.75" customHeight="1" thickBot="1">
      <c r="A4" s="23"/>
      <c r="B4" s="23"/>
      <c r="C4" s="546" t="s">
        <v>196</v>
      </c>
      <c r="D4" s="546"/>
      <c r="E4" s="546"/>
      <c r="F4" s="546"/>
      <c r="G4" s="546"/>
      <c r="H4" s="546"/>
      <c r="I4" s="223" t="str">
        <f>CONCATENATE("1/1/",L4)</f>
        <v>1/1/2023</v>
      </c>
      <c r="J4" s="526" t="s">
        <v>128</v>
      </c>
      <c r="K4" s="527"/>
      <c r="L4" s="664">
        <v>2023</v>
      </c>
      <c r="M4" s="664"/>
      <c r="N4" s="247">
        <v>0.001</v>
      </c>
      <c r="O4" s="68" t="s">
        <v>38</v>
      </c>
      <c r="P4" s="557" t="s">
        <v>50</v>
      </c>
      <c r="Q4" s="557"/>
      <c r="R4" s="557"/>
      <c r="S4" s="557"/>
      <c r="T4" s="557"/>
      <c r="U4" s="557"/>
      <c r="V4" s="642"/>
      <c r="W4" s="546" t="str">
        <f>C4</f>
        <v>State Form 53344 (R4 / 4-24)</v>
      </c>
      <c r="X4" s="546"/>
      <c r="Y4" s="546"/>
      <c r="Z4" s="546"/>
      <c r="AA4" s="546"/>
      <c r="AB4" s="546"/>
      <c r="AC4" s="23"/>
      <c r="AD4" s="23"/>
      <c r="AE4" s="23"/>
      <c r="AF4" s="226" t="s">
        <v>151</v>
      </c>
      <c r="AG4" s="227"/>
      <c r="AH4" s="227"/>
      <c r="AI4" s="228"/>
      <c r="AJ4" s="607" t="s">
        <v>153</v>
      </c>
      <c r="AK4" s="608"/>
      <c r="AL4" s="608"/>
      <c r="AM4" s="609"/>
      <c r="AN4" s="42"/>
      <c r="AO4" s="42"/>
      <c r="AP4" s="53"/>
      <c r="AQ4" s="53"/>
      <c r="AR4" s="53"/>
      <c r="AS4" s="53"/>
      <c r="AV4" s="2"/>
      <c r="AW4" s="2"/>
      <c r="AX4" s="2"/>
      <c r="AZ4" s="37"/>
      <c r="BK4" s="2"/>
      <c r="BL4" s="2"/>
    </row>
    <row r="5" spans="1:58" ht="13.5" customHeight="1" thickBot="1">
      <c r="A5" s="23"/>
      <c r="B5" s="23"/>
      <c r="C5" s="45"/>
      <c r="D5" s="45"/>
      <c r="E5" s="45"/>
      <c r="F5" s="45"/>
      <c r="G5" s="45"/>
      <c r="H5" s="45"/>
      <c r="I5" s="45"/>
      <c r="J5" s="531" t="s">
        <v>130</v>
      </c>
      <c r="K5" s="532"/>
      <c r="L5" s="532"/>
      <c r="M5" s="665" t="s">
        <v>59</v>
      </c>
      <c r="N5" s="665"/>
      <c r="O5" s="665"/>
      <c r="P5" s="665"/>
      <c r="Q5" s="665"/>
      <c r="R5" s="665"/>
      <c r="S5" s="665"/>
      <c r="T5" s="665"/>
      <c r="U5" s="665"/>
      <c r="V5" s="666"/>
      <c r="W5" s="667" t="s">
        <v>0</v>
      </c>
      <c r="X5" s="667"/>
      <c r="Y5" s="662"/>
      <c r="Z5" s="661" t="s">
        <v>1</v>
      </c>
      <c r="AA5" s="667"/>
      <c r="AB5" s="662"/>
      <c r="AC5" s="661" t="s">
        <v>2</v>
      </c>
      <c r="AD5" s="662"/>
      <c r="AE5" s="46" t="s">
        <v>3</v>
      </c>
      <c r="AF5" s="638">
        <f>IF(SUM(X14:X44)&gt;0,SUM(X14:X44),SUM(G14:G44))</f>
        <v>0</v>
      </c>
      <c r="AG5" s="639"/>
      <c r="AH5" s="639"/>
      <c r="AI5" s="636" t="s">
        <v>152</v>
      </c>
      <c r="AJ5" s="610"/>
      <c r="AK5" s="611"/>
      <c r="AL5" s="611"/>
      <c r="AM5" s="612"/>
      <c r="AN5" s="23"/>
      <c r="AO5" s="23"/>
      <c r="AP5" s="23"/>
      <c r="AQ5" s="23"/>
      <c r="AR5" s="23"/>
      <c r="AS5" s="23"/>
      <c r="AX5" s="2"/>
      <c r="AZ5" s="15"/>
      <c r="BB5" s="15"/>
      <c r="BC5" s="2"/>
      <c r="BD5" s="15"/>
      <c r="BE5" s="2"/>
      <c r="BF5" s="15"/>
    </row>
    <row r="6" spans="1:58" ht="13.5" customHeight="1">
      <c r="A6" s="23"/>
      <c r="B6" s="23"/>
      <c r="C6" s="45"/>
      <c r="D6" s="45"/>
      <c r="E6" s="45"/>
      <c r="F6" s="45"/>
      <c r="G6" s="45"/>
      <c r="H6" s="45"/>
      <c r="I6" s="45"/>
      <c r="J6" s="553" t="s">
        <v>44</v>
      </c>
      <c r="K6" s="554"/>
      <c r="L6" s="554"/>
      <c r="M6" s="554"/>
      <c r="N6" s="56" t="s">
        <v>41</v>
      </c>
      <c r="O6" s="554" t="s">
        <v>4</v>
      </c>
      <c r="P6" s="554"/>
      <c r="Q6" s="554"/>
      <c r="R6" s="554" t="s">
        <v>40</v>
      </c>
      <c r="S6" s="554"/>
      <c r="T6" s="554"/>
      <c r="U6" s="554"/>
      <c r="V6" s="555"/>
      <c r="W6" s="632" t="str">
        <f>+J2</f>
        <v>Exampleville</v>
      </c>
      <c r="X6" s="632"/>
      <c r="Y6" s="633"/>
      <c r="Z6" s="658" t="str">
        <f>+P2</f>
        <v>IN0000000</v>
      </c>
      <c r="AA6" s="659"/>
      <c r="AB6" s="660"/>
      <c r="AC6" s="634" t="str">
        <f>+J4</f>
        <v>January</v>
      </c>
      <c r="AD6" s="635"/>
      <c r="AE6" s="47">
        <f>+L4</f>
        <v>2023</v>
      </c>
      <c r="AF6" s="638"/>
      <c r="AG6" s="639"/>
      <c r="AH6" s="639"/>
      <c r="AI6" s="636"/>
      <c r="AJ6" s="613" t="str">
        <f>IF(SUM(X14:X44)&gt;0,+X45/N4,IF(SUM(G14:G44)&gt;0,+G45/N4,""))</f>
        <v/>
      </c>
      <c r="AK6" s="614"/>
      <c r="AL6" s="614"/>
      <c r="AM6" s="615"/>
      <c r="AN6" s="23"/>
      <c r="AO6" s="23"/>
      <c r="AP6" s="23"/>
      <c r="AQ6" s="23"/>
      <c r="AR6" s="23"/>
      <c r="AS6" s="23"/>
      <c r="AX6" s="2"/>
      <c r="AZ6" s="15"/>
      <c r="BB6" s="15"/>
      <c r="BC6" s="2"/>
      <c r="BD6" s="15"/>
      <c r="BE6" s="2"/>
      <c r="BF6" s="15"/>
    </row>
    <row r="7" spans="1:58" ht="13.5" customHeight="1" thickBot="1">
      <c r="A7" s="23"/>
      <c r="B7" s="23"/>
      <c r="C7" s="45"/>
      <c r="D7" s="45"/>
      <c r="E7" s="45"/>
      <c r="F7" s="45"/>
      <c r="G7" s="55"/>
      <c r="H7" s="55"/>
      <c r="I7" s="45"/>
      <c r="J7" s="547" t="s">
        <v>46</v>
      </c>
      <c r="K7" s="548"/>
      <c r="L7" s="548"/>
      <c r="M7" s="548"/>
      <c r="N7" s="57" t="s">
        <v>42</v>
      </c>
      <c r="O7" s="558">
        <v>9999</v>
      </c>
      <c r="P7" s="558"/>
      <c r="Q7" s="558"/>
      <c r="R7" s="549">
        <v>43770</v>
      </c>
      <c r="S7" s="550"/>
      <c r="T7" s="550"/>
      <c r="U7" s="550"/>
      <c r="V7" s="551"/>
      <c r="W7" s="71"/>
      <c r="X7" s="72"/>
      <c r="Y7" s="72"/>
      <c r="Z7" s="73"/>
      <c r="AA7" s="74"/>
      <c r="AB7" s="74"/>
      <c r="AC7" s="74"/>
      <c r="AD7" s="74"/>
      <c r="AE7" s="75"/>
      <c r="AF7" s="640"/>
      <c r="AG7" s="641"/>
      <c r="AH7" s="641"/>
      <c r="AI7" s="637"/>
      <c r="AJ7" s="616"/>
      <c r="AK7" s="617"/>
      <c r="AL7" s="617"/>
      <c r="AM7" s="618"/>
      <c r="AN7" s="23"/>
      <c r="AO7" s="23"/>
      <c r="AP7" s="23"/>
      <c r="AQ7" s="23"/>
      <c r="AR7" s="23"/>
      <c r="AS7" s="23"/>
      <c r="AX7" s="2"/>
      <c r="AZ7" s="15"/>
      <c r="BB7" s="15"/>
      <c r="BC7" s="2"/>
      <c r="BD7" s="15"/>
      <c r="BE7" s="2"/>
      <c r="BF7" s="15"/>
    </row>
    <row r="8" spans="1:68" ht="29.25" customHeight="1" thickBot="1">
      <c r="A8" s="540" t="s">
        <v>108</v>
      </c>
      <c r="B8" s="541"/>
      <c r="C8" s="541"/>
      <c r="D8" s="542"/>
      <c r="E8" s="543" t="s">
        <v>155</v>
      </c>
      <c r="F8" s="544"/>
      <c r="G8" s="619" t="s">
        <v>5</v>
      </c>
      <c r="H8" s="620"/>
      <c r="I8" s="620"/>
      <c r="J8" s="620"/>
      <c r="K8" s="620"/>
      <c r="L8" s="620"/>
      <c r="M8" s="620"/>
      <c r="N8" s="620"/>
      <c r="O8" s="620"/>
      <c r="P8" s="620"/>
      <c r="Q8" s="627" t="s">
        <v>7</v>
      </c>
      <c r="R8" s="628"/>
      <c r="S8" s="628"/>
      <c r="T8" s="628"/>
      <c r="U8" s="628"/>
      <c r="V8" s="629"/>
      <c r="W8" s="76" t="s">
        <v>6</v>
      </c>
      <c r="X8" s="619" t="s">
        <v>8</v>
      </c>
      <c r="Y8" s="620"/>
      <c r="Z8" s="620"/>
      <c r="AA8" s="620"/>
      <c r="AB8" s="620"/>
      <c r="AC8" s="620"/>
      <c r="AD8" s="620"/>
      <c r="AE8" s="620"/>
      <c r="AF8" s="620"/>
      <c r="AG8" s="620"/>
      <c r="AH8" s="620"/>
      <c r="AI8" s="620"/>
      <c r="AJ8" s="620"/>
      <c r="AK8" s="620"/>
      <c r="AL8" s="620"/>
      <c r="AM8" s="621"/>
      <c r="AN8" s="624" t="s">
        <v>124</v>
      </c>
      <c r="AO8" s="625"/>
      <c r="AP8" s="625"/>
      <c r="AQ8" s="626"/>
      <c r="AR8" s="54"/>
      <c r="AS8" s="54"/>
      <c r="AT8" s="488"/>
      <c r="AU8" s="172"/>
      <c r="AV8" s="172"/>
      <c r="AW8" s="172"/>
      <c r="AX8" s="172"/>
      <c r="AY8" s="172"/>
      <c r="BA8" s="220"/>
      <c r="BB8" s="220"/>
      <c r="BC8" s="220"/>
      <c r="BD8" s="220"/>
      <c r="BE8" s="220"/>
      <c r="BF8" s="204"/>
      <c r="BG8" s="220"/>
      <c r="BH8" s="220"/>
      <c r="BI8" s="220"/>
      <c r="BJ8" s="220"/>
      <c r="BK8" s="220"/>
      <c r="BL8" s="220"/>
      <c r="BM8" s="220"/>
      <c r="BN8" s="220"/>
      <c r="BO8" s="220"/>
      <c r="BP8" s="220"/>
    </row>
    <row r="9" spans="1:68" ht="13.5" customHeight="1">
      <c r="A9" s="77"/>
      <c r="B9" s="77"/>
      <c r="C9" s="533" t="s">
        <v>129</v>
      </c>
      <c r="D9" s="533" t="s">
        <v>105</v>
      </c>
      <c r="E9" s="535" t="s">
        <v>106</v>
      </c>
      <c r="F9" s="537" t="s">
        <v>107</v>
      </c>
      <c r="G9" s="538" t="s">
        <v>52</v>
      </c>
      <c r="H9" s="500" t="s">
        <v>33</v>
      </c>
      <c r="I9" s="500" t="s">
        <v>11</v>
      </c>
      <c r="J9" s="500" t="s">
        <v>14</v>
      </c>
      <c r="K9" s="500" t="s">
        <v>109</v>
      </c>
      <c r="L9" s="500" t="s">
        <v>110</v>
      </c>
      <c r="M9" s="500" t="s">
        <v>12</v>
      </c>
      <c r="N9" s="500" t="str">
        <f>IF(+M9&lt;&gt;"",CONCATENATE(LEFT(M9,(LEN(+M9)-6)),"(lbs)"),"")</f>
        <v>Ammonia (lbs)</v>
      </c>
      <c r="O9" s="500" t="s">
        <v>111</v>
      </c>
      <c r="P9" s="502" t="str">
        <f>IF(+O9&lt;&gt;"",CONCATENATE(LEFT(O9,(LEN(+O9)-6)),"(lbs)"),"")</f>
        <v>Phosphorus (lbs)</v>
      </c>
      <c r="Q9" s="504" t="s">
        <v>112</v>
      </c>
      <c r="R9" s="504" t="s">
        <v>113</v>
      </c>
      <c r="S9" s="517" t="s">
        <v>114</v>
      </c>
      <c r="T9" s="517" t="s">
        <v>115</v>
      </c>
      <c r="U9" s="517" t="s">
        <v>13</v>
      </c>
      <c r="V9" s="643" t="s">
        <v>116</v>
      </c>
      <c r="W9" s="237"/>
      <c r="X9" s="520" t="s">
        <v>48</v>
      </c>
      <c r="Y9" s="522" t="s">
        <v>33</v>
      </c>
      <c r="Z9" s="522" t="s">
        <v>117</v>
      </c>
      <c r="AA9" s="519" t="s">
        <v>118</v>
      </c>
      <c r="AB9" s="522" t="s">
        <v>109</v>
      </c>
      <c r="AC9" s="519" t="s">
        <v>110</v>
      </c>
      <c r="AD9" s="522" t="s">
        <v>119</v>
      </c>
      <c r="AE9" s="522" t="s">
        <v>120</v>
      </c>
      <c r="AF9" s="522" t="s">
        <v>121</v>
      </c>
      <c r="AG9" s="239"/>
      <c r="AH9" s="519" t="s">
        <v>122</v>
      </c>
      <c r="AI9" s="522" t="s">
        <v>123</v>
      </c>
      <c r="AJ9" s="519" t="str">
        <f>IF(+AI9&lt;&gt;"",CONCATENATE(LEFT(AI9,(LEN(+AI9)-6)),"(lbs)"),"")</f>
        <v>Ammonia (lbs)</v>
      </c>
      <c r="AK9" s="522" t="s">
        <v>111</v>
      </c>
      <c r="AL9" s="519" t="str">
        <f>IF(+AK9&lt;&gt;"",CONCATENATE(LEFT(AK9,(LEN(+AK9)-6)),"(lbs)"),"")</f>
        <v>Phosphorus (lbs)</v>
      </c>
      <c r="AM9" s="622"/>
      <c r="AN9" s="597"/>
      <c r="AO9" s="598"/>
      <c r="AP9" s="598"/>
      <c r="AQ9" s="599"/>
      <c r="AR9" s="44"/>
      <c r="AS9" s="44"/>
      <c r="AT9" s="220"/>
      <c r="AU9" s="204"/>
      <c r="AV9" s="204"/>
      <c r="AW9" s="204"/>
      <c r="AX9" s="204"/>
      <c r="AY9" s="204"/>
      <c r="AZ9" s="51"/>
      <c r="BA9" s="34"/>
      <c r="BB9" s="34"/>
      <c r="BC9" s="34"/>
      <c r="BD9" s="34"/>
      <c r="BE9" s="34"/>
      <c r="BF9" s="489"/>
      <c r="BG9" s="34"/>
      <c r="BH9" s="34"/>
      <c r="BI9" s="34"/>
      <c r="BJ9" s="34"/>
      <c r="BK9" s="34"/>
      <c r="BL9" s="34"/>
      <c r="BM9" s="34"/>
      <c r="BN9" s="34"/>
      <c r="BO9" s="34"/>
      <c r="BP9" s="34"/>
    </row>
    <row r="10" spans="1:68" ht="97.5" customHeight="1" thickBot="1">
      <c r="A10" s="78" t="s">
        <v>9</v>
      </c>
      <c r="B10" s="78" t="s">
        <v>10</v>
      </c>
      <c r="C10" s="534"/>
      <c r="D10" s="534"/>
      <c r="E10" s="536"/>
      <c r="F10" s="536"/>
      <c r="G10" s="539"/>
      <c r="H10" s="501"/>
      <c r="I10" s="501"/>
      <c r="J10" s="501"/>
      <c r="K10" s="501"/>
      <c r="L10" s="501"/>
      <c r="M10" s="501"/>
      <c r="N10" s="501"/>
      <c r="O10" s="501"/>
      <c r="P10" s="503"/>
      <c r="Q10" s="505"/>
      <c r="R10" s="505"/>
      <c r="S10" s="518"/>
      <c r="T10" s="518"/>
      <c r="U10" s="518"/>
      <c r="V10" s="644"/>
      <c r="W10" s="238" t="s">
        <v>9</v>
      </c>
      <c r="X10" s="521"/>
      <c r="Y10" s="518"/>
      <c r="Z10" s="518"/>
      <c r="AA10" s="505"/>
      <c r="AB10" s="518"/>
      <c r="AC10" s="505"/>
      <c r="AD10" s="518"/>
      <c r="AE10" s="518"/>
      <c r="AF10" s="518"/>
      <c r="AG10" s="240" t="s">
        <v>34</v>
      </c>
      <c r="AH10" s="505"/>
      <c r="AI10" s="518"/>
      <c r="AJ10" s="505"/>
      <c r="AK10" s="518"/>
      <c r="AL10" s="505"/>
      <c r="AM10" s="623"/>
      <c r="AN10" s="600"/>
      <c r="AO10" s="601"/>
      <c r="AP10" s="601"/>
      <c r="AQ10" s="602"/>
      <c r="AR10" s="44"/>
      <c r="AS10" s="44"/>
      <c r="AT10" s="34"/>
      <c r="AU10" s="489"/>
      <c r="AV10" s="489"/>
      <c r="AW10" s="6"/>
      <c r="AX10" s="489"/>
      <c r="AY10" s="6"/>
      <c r="AZ10" s="220"/>
      <c r="BA10" s="34"/>
      <c r="BB10" s="34"/>
      <c r="BC10" s="34"/>
      <c r="BD10" s="34"/>
      <c r="BE10" s="34"/>
      <c r="BF10" s="489"/>
      <c r="BG10" s="34"/>
      <c r="BH10" s="34"/>
      <c r="BI10" s="34"/>
      <c r="BJ10" s="34"/>
      <c r="BK10" s="34"/>
      <c r="BL10" s="34"/>
      <c r="BM10" s="34"/>
      <c r="BN10" s="34"/>
      <c r="BO10" s="34"/>
      <c r="BP10" s="34"/>
    </row>
    <row r="11" spans="1:68" ht="12.75" customHeight="1">
      <c r="A11" s="392">
        <v>29</v>
      </c>
      <c r="B11" s="393" t="str">
        <f>TEXT(CONCATENATE("12/29/",L4-1),"DDD")</f>
        <v>Thu</v>
      </c>
      <c r="C11" s="506" t="s">
        <v>146</v>
      </c>
      <c r="D11" s="507"/>
      <c r="E11" s="507"/>
      <c r="F11" s="508"/>
      <c r="G11" s="251"/>
      <c r="H11" s="252"/>
      <c r="I11" s="252"/>
      <c r="J11" s="253" t="str">
        <f ca="1">IF(CELL("type",I11)="L","",IF(I11*($G11+$X11)=0,"",IF($G11&gt;0,+$G11*I11*8.34,$X11*I11*8.34)))</f>
        <v/>
      </c>
      <c r="K11" s="252"/>
      <c r="L11" s="253" t="str">
        <f ca="1">IF(CELL("type",K11)="L","",IF(K11*($G11+$X11)=0,"",IF($G11&gt;0,+$G11*K11*8.34,$X11*K11*8.34)))</f>
        <v/>
      </c>
      <c r="M11" s="252"/>
      <c r="N11" s="253" t="str">
        <f ca="1">IF(CELL("type",M11)="L","",IF(M11*($G11+$X11)=0,"",IF($G11&gt;0,+$G11*M11*8.34,$X11*M11*8.34)))</f>
        <v/>
      </c>
      <c r="O11" s="254"/>
      <c r="P11" s="255" t="str">
        <f ca="1">IF(CELL("type",O11)="L","",IF(O11*($G11+$X11)=0,"",IF($G11&gt;0,+$G11*O11*8.34,$X11*O11*8.34)))</f>
        <v/>
      </c>
      <c r="Q11" s="256"/>
      <c r="R11" s="257"/>
      <c r="S11" s="253" t="str">
        <f>IF(Q11*R11=0,"",IF(Q11&lt;100,Q11*10000/R11,Q11*1000/R11))</f>
        <v/>
      </c>
      <c r="T11" s="257"/>
      <c r="U11" s="257"/>
      <c r="V11" s="258"/>
      <c r="W11" s="259">
        <f aca="true" t="shared" si="0" ref="W11:W44">+A11</f>
        <v>29</v>
      </c>
      <c r="X11" s="260"/>
      <c r="Y11" s="257"/>
      <c r="Z11" s="261"/>
      <c r="AA11" s="262" t="str">
        <f ca="1">IF(CELL("type",Z11)="L","",IF(Z11*($G11+$X11)=0,"",IF($G11&gt;0,+$G11*Z11*8.34,$X11*Z11*8.34)))</f>
        <v/>
      </c>
      <c r="AB11" s="261"/>
      <c r="AC11" s="255" t="str">
        <f ca="1">IF(CELL("type",AB11)="L","",IF(AB11*($G11+$X11)=0,"",IF($G11&gt;0,+$G11*AB11*8.34,$X11*AB11*8.34)))</f>
        <v/>
      </c>
      <c r="AD11" s="263"/>
      <c r="AE11" s="264"/>
      <c r="AF11" s="252"/>
      <c r="AG11" s="252"/>
      <c r="AH11" s="252"/>
      <c r="AI11" s="265"/>
      <c r="AJ11" s="262" t="str">
        <f ca="1">IF(CELL("type",AI11)="L","",IF(AI11*($G11+$X11)=0,"",IF($G11&gt;0,+$G11*AI11*8.34,$X11*AI11*8.34)))</f>
        <v/>
      </c>
      <c r="AK11" s="266"/>
      <c r="AL11" s="262" t="str">
        <f ca="1">IF(CELL("type",AK11)="L","",IF(AK11*($G11+$X11)=0,"",IF($G11&gt;0,+$G11*AK11*8.34,$X11*AK11*8.34)))</f>
        <v/>
      </c>
      <c r="AM11" s="267"/>
      <c r="AN11" s="600"/>
      <c r="AO11" s="601"/>
      <c r="AP11" s="601"/>
      <c r="AQ11" s="602"/>
      <c r="AR11" s="44"/>
      <c r="AS11" s="44"/>
      <c r="AT11" s="38"/>
      <c r="AU11" s="39"/>
      <c r="AV11" s="39"/>
      <c r="AW11" s="40"/>
      <c r="AX11" s="39"/>
      <c r="AY11" s="40"/>
      <c r="AZ11" s="37"/>
      <c r="BA11" s="490"/>
      <c r="BB11" s="490"/>
      <c r="BC11" s="490"/>
      <c r="BD11" s="490"/>
      <c r="BE11" s="490"/>
      <c r="BF11" s="490"/>
      <c r="BG11" s="490"/>
      <c r="BH11" s="490"/>
      <c r="BI11" s="490"/>
      <c r="BJ11" s="490"/>
      <c r="BK11" s="490"/>
      <c r="BL11" s="490"/>
      <c r="BM11" s="490"/>
      <c r="BN11" s="490"/>
      <c r="BO11" s="490"/>
      <c r="BP11" s="490"/>
    </row>
    <row r="12" spans="1:68" ht="9.9" customHeight="1">
      <c r="A12" s="392">
        <v>30</v>
      </c>
      <c r="B12" s="393" t="str">
        <f>TEXT(CONCATENATE("12/30/",L4-1),"DDD")</f>
        <v>Fri</v>
      </c>
      <c r="C12" s="506"/>
      <c r="D12" s="507"/>
      <c r="E12" s="507"/>
      <c r="F12" s="508"/>
      <c r="G12" s="251"/>
      <c r="H12" s="252"/>
      <c r="I12" s="252"/>
      <c r="J12" s="253" t="str">
        <f aca="true" t="shared" si="1" ref="J12:L44">IF(CELL("type",I12)="L","",IF(I12*($G12+$X12)=0,"",IF($G12&gt;0,+$G12*I12*8.34,$X12*I12*8.34)))</f>
        <v/>
      </c>
      <c r="K12" s="252"/>
      <c r="L12" s="253" t="str">
        <f ca="1" t="shared" si="1"/>
        <v/>
      </c>
      <c r="M12" s="252"/>
      <c r="N12" s="253" t="str">
        <f aca="true" t="shared" si="2" ref="N12">IF(CELL("type",M12)="L","",IF(M12*($G12+$X12)=0,"",IF($G12&gt;0,+$G12*M12*8.34,$X12*M12*8.34)))</f>
        <v/>
      </c>
      <c r="O12" s="254"/>
      <c r="P12" s="255" t="str">
        <f aca="true" t="shared" si="3" ref="P12">IF(CELL("type",O12)="L","",IF(O12*($G12+$X12)=0,"",IF($G12&gt;0,+$G12*O12*8.34,$X12*O12*8.34)))</f>
        <v/>
      </c>
      <c r="Q12" s="268"/>
      <c r="R12" s="269"/>
      <c r="S12" s="270" t="str">
        <f aca="true" t="shared" si="4" ref="S12:S44">IF(Q12*R12=0,"",IF(Q12&lt;100,Q12*10000/R12,Q12*1000/R12))</f>
        <v/>
      </c>
      <c r="T12" s="269"/>
      <c r="U12" s="269"/>
      <c r="V12" s="271"/>
      <c r="W12" s="259">
        <f t="shared" si="0"/>
        <v>30</v>
      </c>
      <c r="X12" s="272"/>
      <c r="Y12" s="269"/>
      <c r="Z12" s="273"/>
      <c r="AA12" s="262" t="str">
        <f aca="true" t="shared" si="5" ref="AA12">IF(CELL("type",Z12)="L","",IF(Z12*($G12+$X12)=0,"",IF($G12&gt;0,+$G12*Z12*8.34,$X12*Z12*8.34)))</f>
        <v/>
      </c>
      <c r="AB12" s="273"/>
      <c r="AC12" s="255" t="str">
        <f aca="true" t="shared" si="6" ref="AC12">IF(CELL("type",AB12)="L","",IF(AB12*($G12+$X12)=0,"",IF($G12&gt;0,+$G12*AB12*8.34,$X12*AB12*8.34)))</f>
        <v/>
      </c>
      <c r="AD12" s="274"/>
      <c r="AE12" s="275"/>
      <c r="AF12" s="276"/>
      <c r="AG12" s="276"/>
      <c r="AH12" s="276"/>
      <c r="AI12" s="277"/>
      <c r="AJ12" s="262" t="str">
        <f aca="true" t="shared" si="7" ref="AJ12">IF(CELL("type",AI12)="L","",IF(AI12*($G12+$X12)=0,"",IF($G12&gt;0,+$G12*AI12*8.34,$X12*AI12*8.34)))</f>
        <v/>
      </c>
      <c r="AK12" s="278"/>
      <c r="AL12" s="262" t="str">
        <f aca="true" t="shared" si="8" ref="AL12">IF(CELL("type",AK12)="L","",IF(AK12*($G12+$X12)=0,"",IF($G12&gt;0,+$G12*AK12*8.34,$X12*AK12*8.34)))</f>
        <v/>
      </c>
      <c r="AM12" s="279"/>
      <c r="AN12" s="600"/>
      <c r="AO12" s="601"/>
      <c r="AP12" s="601"/>
      <c r="AQ12" s="602"/>
      <c r="AR12" s="44"/>
      <c r="AS12" s="44"/>
      <c r="AT12" s="38"/>
      <c r="AU12" s="39"/>
      <c r="AV12" s="39"/>
      <c r="AW12" s="40"/>
      <c r="AX12" s="39"/>
      <c r="AY12" s="40"/>
      <c r="AZ12" s="37"/>
      <c r="BA12" s="490"/>
      <c r="BB12" s="490"/>
      <c r="BC12" s="490"/>
      <c r="BD12" s="490"/>
      <c r="BE12" s="490"/>
      <c r="BF12" s="490"/>
      <c r="BG12" s="490"/>
      <c r="BH12" s="490"/>
      <c r="BI12" s="490"/>
      <c r="BJ12" s="490"/>
      <c r="BK12" s="490"/>
      <c r="BL12" s="490"/>
      <c r="BM12" s="490"/>
      <c r="BN12" s="490"/>
      <c r="BO12" s="490"/>
      <c r="BP12" s="490"/>
    </row>
    <row r="13" spans="1:68" ht="10.5" customHeight="1">
      <c r="A13" s="392">
        <v>31</v>
      </c>
      <c r="B13" s="393" t="str">
        <f>TEXT(CONCATENATE("12/31/",L4-1),"DDD")</f>
        <v>Sat</v>
      </c>
      <c r="C13" s="509"/>
      <c r="D13" s="510"/>
      <c r="E13" s="510"/>
      <c r="F13" s="511"/>
      <c r="G13" s="251"/>
      <c r="H13" s="252"/>
      <c r="I13" s="252"/>
      <c r="J13" s="253" t="str">
        <f ca="1" t="shared" si="1"/>
        <v/>
      </c>
      <c r="K13" s="252"/>
      <c r="L13" s="253" t="str">
        <f ca="1" t="shared" si="1"/>
        <v/>
      </c>
      <c r="M13" s="252"/>
      <c r="N13" s="253" t="str">
        <f aca="true" t="shared" si="9" ref="N13">IF(CELL("type",M13)="L","",IF(M13*($G13+$X13)=0,"",IF($G13&gt;0,+$G13*M13*8.34,$X13*M13*8.34)))</f>
        <v/>
      </c>
      <c r="O13" s="254"/>
      <c r="P13" s="255" t="str">
        <f aca="true" t="shared" si="10" ref="P13">IF(CELL("type",O13)="L","",IF(O13*($G13+$X13)=0,"",IF($G13&gt;0,+$G13*O13*8.34,$X13*O13*8.34)))</f>
        <v/>
      </c>
      <c r="Q13" s="268"/>
      <c r="R13" s="269"/>
      <c r="S13" s="270" t="str">
        <f t="shared" si="4"/>
        <v/>
      </c>
      <c r="T13" s="269"/>
      <c r="U13" s="269"/>
      <c r="V13" s="271"/>
      <c r="W13" s="259">
        <f t="shared" si="0"/>
        <v>31</v>
      </c>
      <c r="X13" s="272"/>
      <c r="Y13" s="269"/>
      <c r="Z13" s="273"/>
      <c r="AA13" s="262" t="str">
        <f aca="true" t="shared" si="11" ref="AA13">IF(CELL("type",Z13)="L","",IF(Z13*($G13+$X13)=0,"",IF($G13&gt;0,+$G13*Z13*8.34,$X13*Z13*8.34)))</f>
        <v/>
      </c>
      <c r="AB13" s="273"/>
      <c r="AC13" s="255" t="str">
        <f aca="true" t="shared" si="12" ref="AC13">IF(CELL("type",AB13)="L","",IF(AB13*($G13+$X13)=0,"",IF($G13&gt;0,+$G13*AB13*8.34,$X13*AB13*8.34)))</f>
        <v/>
      </c>
      <c r="AD13" s="274"/>
      <c r="AE13" s="276"/>
      <c r="AF13" s="276"/>
      <c r="AG13" s="276"/>
      <c r="AH13" s="276"/>
      <c r="AI13" s="277"/>
      <c r="AJ13" s="262" t="str">
        <f aca="true" t="shared" si="13" ref="AJ13">IF(CELL("type",AI13)="L","",IF(AI13*($G13+$X13)=0,"",IF($G13&gt;0,+$G13*AI13*8.34,$X13*AI13*8.34)))</f>
        <v/>
      </c>
      <c r="AK13" s="278"/>
      <c r="AL13" s="262" t="str">
        <f aca="true" t="shared" si="14" ref="AL13">IF(CELL("type",AK13)="L","",IF(AK13*($G13+$X13)=0,"",IF($G13&gt;0,+$G13*AK13*8.34,$X13*AK13*8.34)))</f>
        <v/>
      </c>
      <c r="AM13" s="279"/>
      <c r="AN13" s="600"/>
      <c r="AO13" s="601"/>
      <c r="AP13" s="601"/>
      <c r="AQ13" s="602"/>
      <c r="AR13" s="44"/>
      <c r="AS13" s="44"/>
      <c r="AT13" s="38"/>
      <c r="AU13" s="39"/>
      <c r="AV13" s="39"/>
      <c r="AW13" s="40"/>
      <c r="AX13" s="39"/>
      <c r="AY13" s="40"/>
      <c r="AZ13" s="37"/>
      <c r="BA13" s="490"/>
      <c r="BB13" s="490"/>
      <c r="BC13" s="490"/>
      <c r="BD13" s="490"/>
      <c r="BE13" s="490"/>
      <c r="BF13" s="490"/>
      <c r="BG13" s="490"/>
      <c r="BH13" s="490"/>
      <c r="BI13" s="490"/>
      <c r="BJ13" s="490"/>
      <c r="BK13" s="490"/>
      <c r="BL13" s="490"/>
      <c r="BM13" s="490"/>
      <c r="BN13" s="490"/>
      <c r="BO13" s="490"/>
      <c r="BP13" s="490"/>
    </row>
    <row r="14" spans="1:45" ht="10.5" customHeight="1">
      <c r="A14" s="394">
        <v>1</v>
      </c>
      <c r="B14" s="348" t="str">
        <f>TEXT(I$4+A14-1,"DDD")</f>
        <v>Sun</v>
      </c>
      <c r="C14" s="337"/>
      <c r="D14" s="395"/>
      <c r="E14" s="339"/>
      <c r="F14" s="340"/>
      <c r="G14" s="280"/>
      <c r="H14" s="266"/>
      <c r="I14" s="266"/>
      <c r="J14" s="253" t="str">
        <f ca="1" t="shared" si="1"/>
        <v/>
      </c>
      <c r="K14" s="266"/>
      <c r="L14" s="253" t="str">
        <f ca="1" t="shared" si="1"/>
        <v/>
      </c>
      <c r="M14" s="266"/>
      <c r="N14" s="253" t="str">
        <f aca="true" t="shared" si="15" ref="N14">IF(CELL("type",M14)="L","",IF(M14*($G14+$X14)=0,"",IF($G14&gt;0,+$G14*M14*8.34,$X14*M14*8.34)))</f>
        <v/>
      </c>
      <c r="O14" s="281"/>
      <c r="P14" s="255" t="str">
        <f aca="true" t="shared" si="16" ref="P14">IF(CELL("type",O14)="L","",IF(O14*($G14+$X14)=0,"",IF($G14&gt;0,+$G14*O14*8.34,$X14*O14*8.34)))</f>
        <v/>
      </c>
      <c r="Q14" s="282"/>
      <c r="R14" s="278"/>
      <c r="S14" s="270" t="str">
        <f t="shared" si="4"/>
        <v/>
      </c>
      <c r="T14" s="278"/>
      <c r="U14" s="278"/>
      <c r="V14" s="283"/>
      <c r="W14" s="259">
        <f t="shared" si="0"/>
        <v>1</v>
      </c>
      <c r="X14" s="282"/>
      <c r="Y14" s="278"/>
      <c r="Z14" s="278"/>
      <c r="AA14" s="262" t="str">
        <f aca="true" t="shared" si="17" ref="AA14">IF(CELL("type",Z14)="L","",IF(Z14*($G14+$X14)=0,"",IF($G14&gt;0,+$G14*Z14*8.34,$X14*Z14*8.34)))</f>
        <v/>
      </c>
      <c r="AB14" s="278"/>
      <c r="AC14" s="255" t="str">
        <f aca="true" t="shared" si="18" ref="AC14">IF(CELL("type",AB14)="L","",IF(AB14*($G14+$X14)=0,"",IF($G14&gt;0,+$G14*AB14*8.34,$X14*AB14*8.34)))</f>
        <v/>
      </c>
      <c r="AD14" s="282"/>
      <c r="AE14" s="278"/>
      <c r="AF14" s="278"/>
      <c r="AG14" s="278" t="str">
        <f ca="1">IF(CELL("type",AH14)="b","",IF(AH14="tntc",63200,IF(AH14=0,1,AH14)))</f>
        <v/>
      </c>
      <c r="AH14" s="278"/>
      <c r="AI14" s="278"/>
      <c r="AJ14" s="262" t="str">
        <f aca="true" t="shared" si="19" ref="AJ14">IF(CELL("type",AI14)="L","",IF(AI14*($G14+$X14)=0,"",IF($G14&gt;0,+$G14*AI14*8.34,$X14*AI14*8.34)))</f>
        <v/>
      </c>
      <c r="AK14" s="278"/>
      <c r="AL14" s="262" t="str">
        <f aca="true" t="shared" si="20" ref="AL14">IF(CELL("type",AK14)="L","",IF(AK14*($G14+$X14)=0,"",IF($G14&gt;0,+$G14*AK14*8.34,$X14*AK14*8.34)))</f>
        <v/>
      </c>
      <c r="AM14" s="283"/>
      <c r="AN14" s="600"/>
      <c r="AO14" s="601"/>
      <c r="AP14" s="601"/>
      <c r="AQ14" s="602"/>
      <c r="AR14" s="44"/>
      <c r="AS14" s="44"/>
    </row>
    <row r="15" spans="1:67" ht="10.5" customHeight="1">
      <c r="A15" s="347">
        <v>2</v>
      </c>
      <c r="B15" s="348" t="str">
        <f aca="true" t="shared" si="21" ref="B15:B44">TEXT(I$4+A15-1,"DDD")</f>
        <v>Mon</v>
      </c>
      <c r="C15" s="278"/>
      <c r="D15" s="284"/>
      <c r="E15" s="349"/>
      <c r="F15" s="350"/>
      <c r="G15" s="282"/>
      <c r="H15" s="278"/>
      <c r="I15" s="278"/>
      <c r="J15" s="253" t="str">
        <f ca="1" t="shared" si="1"/>
        <v/>
      </c>
      <c r="K15" s="278"/>
      <c r="L15" s="253" t="str">
        <f ca="1" t="shared" si="1"/>
        <v/>
      </c>
      <c r="M15" s="278"/>
      <c r="N15" s="253" t="str">
        <f aca="true" t="shared" si="22" ref="N15">IF(CELL("type",M15)="L","",IF(M15*($G15+$X15)=0,"",IF($G15&gt;0,+$G15*M15*8.34,$X15*M15*8.34)))</f>
        <v/>
      </c>
      <c r="O15" s="284"/>
      <c r="P15" s="255" t="str">
        <f aca="true" t="shared" si="23" ref="P15">IF(CELL("type",O15)="L","",IF(O15*($G15+$X15)=0,"",IF($G15&gt;0,+$G15*O15*8.34,$X15*O15*8.34)))</f>
        <v/>
      </c>
      <c r="Q15" s="282"/>
      <c r="R15" s="278"/>
      <c r="S15" s="270" t="str">
        <f t="shared" si="4"/>
        <v/>
      </c>
      <c r="T15" s="278"/>
      <c r="U15" s="278"/>
      <c r="V15" s="283"/>
      <c r="W15" s="259">
        <f t="shared" si="0"/>
        <v>2</v>
      </c>
      <c r="X15" s="282"/>
      <c r="Y15" s="278"/>
      <c r="Z15" s="278"/>
      <c r="AA15" s="262" t="str">
        <f aca="true" t="shared" si="24" ref="AA15">IF(CELL("type",Z15)="L","",IF(Z15*($G15+$X15)=0,"",IF($G15&gt;0,+$G15*Z15*8.34,$X15*Z15*8.34)))</f>
        <v/>
      </c>
      <c r="AB15" s="278"/>
      <c r="AC15" s="255" t="str">
        <f aca="true" t="shared" si="25" ref="AC15">IF(CELL("type",AB15)="L","",IF(AB15*($G15+$X15)=0,"",IF($G15&gt;0,+$G15*AB15*8.34,$X15*AB15*8.34)))</f>
        <v/>
      </c>
      <c r="AD15" s="285"/>
      <c r="AE15" s="278"/>
      <c r="AF15" s="278"/>
      <c r="AG15" s="278" t="str">
        <f aca="true" t="shared" si="26" ref="AG15:AG44">IF(CELL("type",AH15)="b","",IF(AH15="tntc",63200,IF(AH15=0,1,AH15)))</f>
        <v/>
      </c>
      <c r="AH15" s="278"/>
      <c r="AI15" s="278"/>
      <c r="AJ15" s="262" t="str">
        <f aca="true" t="shared" si="27" ref="AJ15">IF(CELL("type",AI15)="L","",IF(AI15*($G15+$X15)=0,"",IF($G15&gt;0,+$G15*AI15*8.34,$X15*AI15*8.34)))</f>
        <v/>
      </c>
      <c r="AK15" s="278"/>
      <c r="AL15" s="262" t="str">
        <f aca="true" t="shared" si="28" ref="AL15">IF(CELL("type",AK15)="L","",IF(AK15*($G15+$X15)=0,"",IF($G15&gt;0,+$G15*AK15*8.34,$X15*AK15*8.34)))</f>
        <v/>
      </c>
      <c r="AM15" s="283"/>
      <c r="AN15" s="600"/>
      <c r="AO15" s="601"/>
      <c r="AP15" s="601"/>
      <c r="AQ15" s="602"/>
      <c r="AR15" s="44"/>
      <c r="AS15" s="44"/>
      <c r="AW15" s="3"/>
      <c r="BB15" s="22"/>
      <c r="BD15" s="22"/>
      <c r="BF15" s="22"/>
      <c r="BJ15" s="22"/>
      <c r="BL15" s="22"/>
      <c r="BN15" s="22"/>
      <c r="BO15" s="22"/>
    </row>
    <row r="16" spans="1:67" ht="10.5" customHeight="1">
      <c r="A16" s="347">
        <v>3</v>
      </c>
      <c r="B16" s="348" t="str">
        <f t="shared" si="21"/>
        <v>Tue</v>
      </c>
      <c r="C16" s="278"/>
      <c r="D16" s="284"/>
      <c r="E16" s="349"/>
      <c r="F16" s="350"/>
      <c r="G16" s="282"/>
      <c r="H16" s="278"/>
      <c r="I16" s="278"/>
      <c r="J16" s="253" t="str">
        <f ca="1" t="shared" si="1"/>
        <v/>
      </c>
      <c r="K16" s="278"/>
      <c r="L16" s="253" t="str">
        <f ca="1" t="shared" si="1"/>
        <v/>
      </c>
      <c r="M16" s="278"/>
      <c r="N16" s="253" t="str">
        <f aca="true" t="shared" si="29" ref="N16">IF(CELL("type",M16)="L","",IF(M16*($G16+$X16)=0,"",IF($G16&gt;0,+$G16*M16*8.34,$X16*M16*8.34)))</f>
        <v/>
      </c>
      <c r="O16" s="284"/>
      <c r="P16" s="255" t="str">
        <f aca="true" t="shared" si="30" ref="P16">IF(CELL("type",O16)="L","",IF(O16*($G16+$X16)=0,"",IF($G16&gt;0,+$G16*O16*8.34,$X16*O16*8.34)))</f>
        <v/>
      </c>
      <c r="Q16" s="282"/>
      <c r="R16" s="278"/>
      <c r="S16" s="270" t="str">
        <f t="shared" si="4"/>
        <v/>
      </c>
      <c r="T16" s="278"/>
      <c r="U16" s="278"/>
      <c r="V16" s="283"/>
      <c r="W16" s="259">
        <f t="shared" si="0"/>
        <v>3</v>
      </c>
      <c r="X16" s="282"/>
      <c r="Y16" s="278"/>
      <c r="Z16" s="278"/>
      <c r="AA16" s="262" t="str">
        <f aca="true" t="shared" si="31" ref="AA16">IF(CELL("type",Z16)="L","",IF(Z16*($G16+$X16)=0,"",IF($G16&gt;0,+$G16*Z16*8.34,$X16*Z16*8.34)))</f>
        <v/>
      </c>
      <c r="AB16" s="278"/>
      <c r="AC16" s="255" t="str">
        <f aca="true" t="shared" si="32" ref="AC16">IF(CELL("type",AB16)="L","",IF(AB16*($G16+$X16)=0,"",IF($G16&gt;0,+$G16*AB16*8.34,$X16*AB16*8.34)))</f>
        <v/>
      </c>
      <c r="AD16" s="285"/>
      <c r="AE16" s="278"/>
      <c r="AF16" s="278"/>
      <c r="AG16" s="278" t="str">
        <f ca="1" t="shared" si="26"/>
        <v/>
      </c>
      <c r="AH16" s="278"/>
      <c r="AI16" s="278"/>
      <c r="AJ16" s="262" t="str">
        <f aca="true" t="shared" si="33" ref="AJ16">IF(CELL("type",AI16)="L","",IF(AI16*($G16+$X16)=0,"",IF($G16&gt;0,+$G16*AI16*8.34,$X16*AI16*8.34)))</f>
        <v/>
      </c>
      <c r="AK16" s="278"/>
      <c r="AL16" s="262" t="str">
        <f aca="true" t="shared" si="34" ref="AL16">IF(CELL("type",AK16)="L","",IF(AK16*($G16+$X16)=0,"",IF($G16&gt;0,+$G16*AK16*8.34,$X16*AK16*8.34)))</f>
        <v/>
      </c>
      <c r="AM16" s="283"/>
      <c r="AN16" s="600"/>
      <c r="AO16" s="601"/>
      <c r="AP16" s="601"/>
      <c r="AQ16" s="602"/>
      <c r="AR16" s="44"/>
      <c r="AS16" s="44"/>
      <c r="AW16" s="3"/>
      <c r="BB16" s="22"/>
      <c r="BD16" s="22"/>
      <c r="BF16" s="22"/>
      <c r="BJ16" s="22"/>
      <c r="BL16" s="22"/>
      <c r="BN16" s="22"/>
      <c r="BO16" s="22"/>
    </row>
    <row r="17" spans="1:67" ht="10.5" customHeight="1">
      <c r="A17" s="347">
        <v>4</v>
      </c>
      <c r="B17" s="348" t="str">
        <f t="shared" si="21"/>
        <v>Wed</v>
      </c>
      <c r="C17" s="278"/>
      <c r="D17" s="284"/>
      <c r="E17" s="349"/>
      <c r="F17" s="350"/>
      <c r="G17" s="282"/>
      <c r="H17" s="278"/>
      <c r="I17" s="278"/>
      <c r="J17" s="253" t="str">
        <f ca="1" t="shared" si="1"/>
        <v/>
      </c>
      <c r="K17" s="278"/>
      <c r="L17" s="253" t="str">
        <f ca="1" t="shared" si="1"/>
        <v/>
      </c>
      <c r="M17" s="278"/>
      <c r="N17" s="253" t="str">
        <f aca="true" t="shared" si="35" ref="N17">IF(CELL("type",M17)="L","",IF(M17*($G17+$X17)=0,"",IF($G17&gt;0,+$G17*M17*8.34,$X17*M17*8.34)))</f>
        <v/>
      </c>
      <c r="O17" s="284"/>
      <c r="P17" s="255" t="str">
        <f aca="true" t="shared" si="36" ref="P17">IF(CELL("type",O17)="L","",IF(O17*($G17+$X17)=0,"",IF($G17&gt;0,+$G17*O17*8.34,$X17*O17*8.34)))</f>
        <v/>
      </c>
      <c r="Q17" s="282"/>
      <c r="R17" s="278"/>
      <c r="S17" s="270" t="str">
        <f t="shared" si="4"/>
        <v/>
      </c>
      <c r="T17" s="278"/>
      <c r="U17" s="278"/>
      <c r="V17" s="283"/>
      <c r="W17" s="259">
        <f t="shared" si="0"/>
        <v>4</v>
      </c>
      <c r="X17" s="282"/>
      <c r="Y17" s="278"/>
      <c r="Z17" s="278"/>
      <c r="AA17" s="262" t="str">
        <f aca="true" t="shared" si="37" ref="AA17">IF(CELL("type",Z17)="L","",IF(Z17*($G17+$X17)=0,"",IF($G17&gt;0,+$G17*Z17*8.34,$X17*Z17*8.34)))</f>
        <v/>
      </c>
      <c r="AB17" s="278"/>
      <c r="AC17" s="255" t="str">
        <f aca="true" t="shared" si="38" ref="AC17">IF(CELL("type",AB17)="L","",IF(AB17*($G17+$X17)=0,"",IF($G17&gt;0,+$G17*AB17*8.34,$X17*AB17*8.34)))</f>
        <v/>
      </c>
      <c r="AD17" s="285"/>
      <c r="AE17" s="278"/>
      <c r="AF17" s="278"/>
      <c r="AG17" s="278" t="str">
        <f ca="1" t="shared" si="26"/>
        <v/>
      </c>
      <c r="AH17" s="278"/>
      <c r="AI17" s="278"/>
      <c r="AJ17" s="262" t="str">
        <f aca="true" t="shared" si="39" ref="AJ17">IF(CELL("type",AI17)="L","",IF(AI17*($G17+$X17)=0,"",IF($G17&gt;0,+$G17*AI17*8.34,$X17*AI17*8.34)))</f>
        <v/>
      </c>
      <c r="AK17" s="278"/>
      <c r="AL17" s="262" t="str">
        <f aca="true" t="shared" si="40" ref="AL17">IF(CELL("type",AK17)="L","",IF(AK17*($G17+$X17)=0,"",IF($G17&gt;0,+$G17*AK17*8.34,$X17*AK17*8.34)))</f>
        <v/>
      </c>
      <c r="AM17" s="283"/>
      <c r="AN17" s="600"/>
      <c r="AO17" s="601"/>
      <c r="AP17" s="601"/>
      <c r="AQ17" s="602"/>
      <c r="AR17" s="44"/>
      <c r="AS17" s="44"/>
      <c r="AW17" s="3"/>
      <c r="BB17" s="22"/>
      <c r="BD17" s="22"/>
      <c r="BF17" s="22"/>
      <c r="BJ17" s="22"/>
      <c r="BL17" s="22"/>
      <c r="BN17" s="22"/>
      <c r="BO17" s="22"/>
    </row>
    <row r="18" spans="1:67" ht="10.5" customHeight="1">
      <c r="A18" s="353">
        <v>5</v>
      </c>
      <c r="B18" s="348" t="str">
        <f t="shared" si="21"/>
        <v>Thu</v>
      </c>
      <c r="C18" s="287"/>
      <c r="D18" s="288"/>
      <c r="E18" s="349"/>
      <c r="F18" s="354"/>
      <c r="G18" s="286"/>
      <c r="H18" s="287"/>
      <c r="I18" s="287"/>
      <c r="J18" s="253" t="str">
        <f ca="1" t="shared" si="1"/>
        <v/>
      </c>
      <c r="K18" s="287"/>
      <c r="L18" s="253" t="str">
        <f ca="1" t="shared" si="1"/>
        <v/>
      </c>
      <c r="M18" s="287"/>
      <c r="N18" s="253" t="str">
        <f aca="true" t="shared" si="41" ref="N18">IF(CELL("type",M18)="L","",IF(M18*($G18+$X18)=0,"",IF($G18&gt;0,+$G18*M18*8.34,$X18*M18*8.34)))</f>
        <v/>
      </c>
      <c r="O18" s="288"/>
      <c r="P18" s="255" t="str">
        <f aca="true" t="shared" si="42" ref="P18">IF(CELL("type",O18)="L","",IF(O18*($G18+$X18)=0,"",IF($G18&gt;0,+$G18*O18*8.34,$X18*O18*8.34)))</f>
        <v/>
      </c>
      <c r="Q18" s="282"/>
      <c r="R18" s="278"/>
      <c r="S18" s="270" t="str">
        <f t="shared" si="4"/>
        <v/>
      </c>
      <c r="T18" s="278"/>
      <c r="U18" s="278"/>
      <c r="V18" s="283"/>
      <c r="W18" s="259">
        <f t="shared" si="0"/>
        <v>5</v>
      </c>
      <c r="X18" s="282"/>
      <c r="Y18" s="278"/>
      <c r="Z18" s="278"/>
      <c r="AA18" s="262" t="str">
        <f aca="true" t="shared" si="43" ref="AA18">IF(CELL("type",Z18)="L","",IF(Z18*($G18+$X18)=0,"",IF($G18&gt;0,+$G18*Z18*8.34,$X18*Z18*8.34)))</f>
        <v/>
      </c>
      <c r="AB18" s="278"/>
      <c r="AC18" s="255" t="str">
        <f aca="true" t="shared" si="44" ref="AC18">IF(CELL("type",AB18)="L","",IF(AB18*($G18+$X18)=0,"",IF($G18&gt;0,+$G18*AB18*8.34,$X18*AB18*8.34)))</f>
        <v/>
      </c>
      <c r="AD18" s="285"/>
      <c r="AE18" s="278"/>
      <c r="AF18" s="278"/>
      <c r="AG18" s="278" t="str">
        <f ca="1" t="shared" si="26"/>
        <v/>
      </c>
      <c r="AH18" s="278"/>
      <c r="AI18" s="278"/>
      <c r="AJ18" s="262" t="str">
        <f aca="true" t="shared" si="45" ref="AJ18">IF(CELL("type",AI18)="L","",IF(AI18*($G18+$X18)=0,"",IF($G18&gt;0,+$G18*AI18*8.34,$X18*AI18*8.34)))</f>
        <v/>
      </c>
      <c r="AK18" s="278"/>
      <c r="AL18" s="262" t="str">
        <f aca="true" t="shared" si="46" ref="AL18">IF(CELL("type",AK18)="L","",IF(AK18*($G18+$X18)=0,"",IF($G18&gt;0,+$G18*AK18*8.34,$X18*AK18*8.34)))</f>
        <v/>
      </c>
      <c r="AM18" s="283"/>
      <c r="AN18" s="600"/>
      <c r="AO18" s="601"/>
      <c r="AP18" s="601"/>
      <c r="AQ18" s="602"/>
      <c r="AR18" s="44"/>
      <c r="AS18" s="44"/>
      <c r="AW18" s="3"/>
      <c r="BB18" s="22"/>
      <c r="BD18" s="22"/>
      <c r="BF18" s="22"/>
      <c r="BJ18" s="22"/>
      <c r="BL18" s="22"/>
      <c r="BN18" s="22"/>
      <c r="BO18" s="22"/>
    </row>
    <row r="19" spans="1:67" ht="10.5" customHeight="1">
      <c r="A19" s="347">
        <v>6</v>
      </c>
      <c r="B19" s="348" t="str">
        <f t="shared" si="21"/>
        <v>Fri</v>
      </c>
      <c r="C19" s="278"/>
      <c r="D19" s="283"/>
      <c r="E19" s="339"/>
      <c r="F19" s="340"/>
      <c r="G19" s="282"/>
      <c r="H19" s="278"/>
      <c r="I19" s="278"/>
      <c r="J19" s="253" t="str">
        <f ca="1" t="shared" si="1"/>
        <v/>
      </c>
      <c r="K19" s="278"/>
      <c r="L19" s="253" t="str">
        <f ca="1" t="shared" si="1"/>
        <v/>
      </c>
      <c r="M19" s="278"/>
      <c r="N19" s="253" t="str">
        <f aca="true" t="shared" si="47" ref="N19">IF(CELL("type",M19)="L","",IF(M19*($G19+$X19)=0,"",IF($G19&gt;0,+$G19*M19*8.34,$X19*M19*8.34)))</f>
        <v/>
      </c>
      <c r="O19" s="278"/>
      <c r="P19" s="255" t="str">
        <f aca="true" t="shared" si="48" ref="P19">IF(CELL("type",O19)="L","",IF(O19*($G19+$X19)=0,"",IF($G19&gt;0,+$G19*O19*8.34,$X19*O19*8.34)))</f>
        <v/>
      </c>
      <c r="Q19" s="282"/>
      <c r="R19" s="278"/>
      <c r="S19" s="270" t="str">
        <f t="shared" si="4"/>
        <v/>
      </c>
      <c r="T19" s="278"/>
      <c r="U19" s="278"/>
      <c r="V19" s="283"/>
      <c r="W19" s="259">
        <f t="shared" si="0"/>
        <v>6</v>
      </c>
      <c r="X19" s="282"/>
      <c r="Y19" s="278"/>
      <c r="Z19" s="278"/>
      <c r="AA19" s="262" t="str">
        <f aca="true" t="shared" si="49" ref="AA19">IF(CELL("type",Z19)="L","",IF(Z19*($G19+$X19)=0,"",IF($G19&gt;0,+$G19*Z19*8.34,$X19*Z19*8.34)))</f>
        <v/>
      </c>
      <c r="AB19" s="278"/>
      <c r="AC19" s="255" t="str">
        <f aca="true" t="shared" si="50" ref="AC19">IF(CELL("type",AB19)="L","",IF(AB19*($G19+$X19)=0,"",IF($G19&gt;0,+$G19*AB19*8.34,$X19*AB19*8.34)))</f>
        <v/>
      </c>
      <c r="AD19" s="285"/>
      <c r="AE19" s="278"/>
      <c r="AF19" s="278"/>
      <c r="AG19" s="278" t="str">
        <f ca="1" t="shared" si="26"/>
        <v/>
      </c>
      <c r="AH19" s="278"/>
      <c r="AI19" s="278"/>
      <c r="AJ19" s="262" t="str">
        <f aca="true" t="shared" si="51" ref="AJ19">IF(CELL("type",AI19)="L","",IF(AI19*($G19+$X19)=0,"",IF($G19&gt;0,+$G19*AI19*8.34,$X19*AI19*8.34)))</f>
        <v/>
      </c>
      <c r="AK19" s="278"/>
      <c r="AL19" s="262" t="str">
        <f aca="true" t="shared" si="52" ref="AL19">IF(CELL("type",AK19)="L","",IF(AK19*($G19+$X19)=0,"",IF($G19&gt;0,+$G19*AK19*8.34,$X19*AK19*8.34)))</f>
        <v/>
      </c>
      <c r="AM19" s="283"/>
      <c r="AN19" s="600"/>
      <c r="AO19" s="601"/>
      <c r="AP19" s="601"/>
      <c r="AQ19" s="602"/>
      <c r="AR19" s="44"/>
      <c r="AS19" s="44"/>
      <c r="AW19" s="3"/>
      <c r="BB19" s="22"/>
      <c r="BD19" s="22"/>
      <c r="BF19" s="22"/>
      <c r="BJ19" s="22"/>
      <c r="BL19" s="22"/>
      <c r="BN19" s="22"/>
      <c r="BO19" s="22"/>
    </row>
    <row r="20" spans="1:67" ht="10.5" customHeight="1">
      <c r="A20" s="347">
        <v>7</v>
      </c>
      <c r="B20" s="348" t="str">
        <f t="shared" si="21"/>
        <v>Sat</v>
      </c>
      <c r="C20" s="278"/>
      <c r="D20" s="284"/>
      <c r="E20" s="349"/>
      <c r="F20" s="350"/>
      <c r="G20" s="282"/>
      <c r="H20" s="278"/>
      <c r="I20" s="278"/>
      <c r="J20" s="253" t="str">
        <f ca="1" t="shared" si="1"/>
        <v/>
      </c>
      <c r="K20" s="278"/>
      <c r="L20" s="253" t="str">
        <f ca="1" t="shared" si="1"/>
        <v/>
      </c>
      <c r="M20" s="278"/>
      <c r="N20" s="253" t="str">
        <f aca="true" t="shared" si="53" ref="N20">IF(CELL("type",M20)="L","",IF(M20*($G20+$X20)=0,"",IF($G20&gt;0,+$G20*M20*8.34,$X20*M20*8.34)))</f>
        <v/>
      </c>
      <c r="O20" s="278"/>
      <c r="P20" s="255" t="str">
        <f aca="true" t="shared" si="54" ref="P20">IF(CELL("type",O20)="L","",IF(O20*($G20+$X20)=0,"",IF($G20&gt;0,+$G20*O20*8.34,$X20*O20*8.34)))</f>
        <v/>
      </c>
      <c r="Q20" s="282"/>
      <c r="R20" s="278"/>
      <c r="S20" s="270" t="str">
        <f t="shared" si="4"/>
        <v/>
      </c>
      <c r="T20" s="278"/>
      <c r="U20" s="278"/>
      <c r="V20" s="283"/>
      <c r="W20" s="259">
        <f t="shared" si="0"/>
        <v>7</v>
      </c>
      <c r="X20" s="282"/>
      <c r="Y20" s="278"/>
      <c r="Z20" s="278"/>
      <c r="AA20" s="262" t="str">
        <f aca="true" t="shared" si="55" ref="AA20">IF(CELL("type",Z20)="L","",IF(Z20*($G20+$X20)=0,"",IF($G20&gt;0,+$G20*Z20*8.34,$X20*Z20*8.34)))</f>
        <v/>
      </c>
      <c r="AB20" s="278"/>
      <c r="AC20" s="255" t="str">
        <f aca="true" t="shared" si="56" ref="AC20">IF(CELL("type",AB20)="L","",IF(AB20*($G20+$X20)=0,"",IF($G20&gt;0,+$G20*AB20*8.34,$X20*AB20*8.34)))</f>
        <v/>
      </c>
      <c r="AD20" s="285"/>
      <c r="AE20" s="278"/>
      <c r="AF20" s="278"/>
      <c r="AG20" s="278" t="str">
        <f ca="1" t="shared" si="26"/>
        <v/>
      </c>
      <c r="AH20" s="278"/>
      <c r="AI20" s="278"/>
      <c r="AJ20" s="262" t="str">
        <f aca="true" t="shared" si="57" ref="AJ20">IF(CELL("type",AI20)="L","",IF(AI20*($G20+$X20)=0,"",IF($G20&gt;0,+$G20*AI20*8.34,$X20*AI20*8.34)))</f>
        <v/>
      </c>
      <c r="AK20" s="278"/>
      <c r="AL20" s="262" t="str">
        <f aca="true" t="shared" si="58" ref="AL20">IF(CELL("type",AK20)="L","",IF(AK20*($G20+$X20)=0,"",IF($G20&gt;0,+$G20*AK20*8.34,$X20*AK20*8.34)))</f>
        <v/>
      </c>
      <c r="AM20" s="283"/>
      <c r="AN20" s="600"/>
      <c r="AO20" s="601"/>
      <c r="AP20" s="601"/>
      <c r="AQ20" s="602"/>
      <c r="AR20" s="44"/>
      <c r="AS20" s="44"/>
      <c r="AW20" s="3"/>
      <c r="BB20" s="22"/>
      <c r="BD20" s="22"/>
      <c r="BF20" s="22"/>
      <c r="BJ20" s="22"/>
      <c r="BL20" s="22"/>
      <c r="BN20" s="22"/>
      <c r="BO20" s="22"/>
    </row>
    <row r="21" spans="1:67" ht="10.5" customHeight="1">
      <c r="A21" s="347">
        <v>8</v>
      </c>
      <c r="B21" s="348" t="str">
        <f t="shared" si="21"/>
        <v>Sun</v>
      </c>
      <c r="C21" s="278"/>
      <c r="D21" s="284"/>
      <c r="E21" s="349"/>
      <c r="F21" s="350"/>
      <c r="G21" s="282"/>
      <c r="H21" s="278"/>
      <c r="I21" s="278"/>
      <c r="J21" s="253" t="str">
        <f ca="1" t="shared" si="1"/>
        <v/>
      </c>
      <c r="K21" s="278"/>
      <c r="L21" s="253" t="str">
        <f ca="1" t="shared" si="1"/>
        <v/>
      </c>
      <c r="M21" s="278"/>
      <c r="N21" s="253" t="str">
        <f aca="true" t="shared" si="59" ref="N21">IF(CELL("type",M21)="L","",IF(M21*($G21+$X21)=0,"",IF($G21&gt;0,+$G21*M21*8.34,$X21*M21*8.34)))</f>
        <v/>
      </c>
      <c r="O21" s="278"/>
      <c r="P21" s="255" t="str">
        <f aca="true" t="shared" si="60" ref="P21">IF(CELL("type",O21)="L","",IF(O21*($G21+$X21)=0,"",IF($G21&gt;0,+$G21*O21*8.34,$X21*O21*8.34)))</f>
        <v/>
      </c>
      <c r="Q21" s="282"/>
      <c r="R21" s="278"/>
      <c r="S21" s="270" t="str">
        <f t="shared" si="4"/>
        <v/>
      </c>
      <c r="T21" s="278"/>
      <c r="U21" s="278"/>
      <c r="V21" s="283"/>
      <c r="W21" s="259">
        <f t="shared" si="0"/>
        <v>8</v>
      </c>
      <c r="X21" s="282"/>
      <c r="Y21" s="278"/>
      <c r="Z21" s="278"/>
      <c r="AA21" s="262" t="str">
        <f aca="true" t="shared" si="61" ref="AA21">IF(CELL("type",Z21)="L","",IF(Z21*($G21+$X21)=0,"",IF($G21&gt;0,+$G21*Z21*8.34,$X21*Z21*8.34)))</f>
        <v/>
      </c>
      <c r="AB21" s="278"/>
      <c r="AC21" s="255" t="str">
        <f aca="true" t="shared" si="62" ref="AC21">IF(CELL("type",AB21)="L","",IF(AB21*($G21+$X21)=0,"",IF($G21&gt;0,+$G21*AB21*8.34,$X21*AB21*8.34)))</f>
        <v/>
      </c>
      <c r="AD21" s="285"/>
      <c r="AE21" s="278"/>
      <c r="AF21" s="278"/>
      <c r="AG21" s="278" t="str">
        <f ca="1" t="shared" si="26"/>
        <v/>
      </c>
      <c r="AH21" s="278"/>
      <c r="AI21" s="278"/>
      <c r="AJ21" s="262" t="str">
        <f aca="true" t="shared" si="63" ref="AJ21">IF(CELL("type",AI21)="L","",IF(AI21*($G21+$X21)=0,"",IF($G21&gt;0,+$G21*AI21*8.34,$X21*AI21*8.34)))</f>
        <v/>
      </c>
      <c r="AK21" s="278"/>
      <c r="AL21" s="262" t="str">
        <f aca="true" t="shared" si="64" ref="AL21">IF(CELL("type",AK21)="L","",IF(AK21*($G21+$X21)=0,"",IF($G21&gt;0,+$G21*AK21*8.34,$X21*AK21*8.34)))</f>
        <v/>
      </c>
      <c r="AM21" s="283"/>
      <c r="AN21" s="600"/>
      <c r="AO21" s="601"/>
      <c r="AP21" s="601"/>
      <c r="AQ21" s="602"/>
      <c r="AR21" s="44"/>
      <c r="AS21" s="44"/>
      <c r="AW21" s="3"/>
      <c r="BB21" s="22"/>
      <c r="BD21" s="22"/>
      <c r="BF21" s="22"/>
      <c r="BJ21" s="22"/>
      <c r="BL21" s="22"/>
      <c r="BN21" s="22"/>
      <c r="BO21" s="22"/>
    </row>
    <row r="22" spans="1:67" ht="10.5" customHeight="1">
      <c r="A22" s="347">
        <v>9</v>
      </c>
      <c r="B22" s="348" t="str">
        <f t="shared" si="21"/>
        <v>Mon</v>
      </c>
      <c r="C22" s="278"/>
      <c r="D22" s="284"/>
      <c r="E22" s="349"/>
      <c r="F22" s="350"/>
      <c r="G22" s="282"/>
      <c r="H22" s="278"/>
      <c r="I22" s="278"/>
      <c r="J22" s="253" t="str">
        <f ca="1" t="shared" si="1"/>
        <v/>
      </c>
      <c r="K22" s="278"/>
      <c r="L22" s="253" t="str">
        <f ca="1" t="shared" si="1"/>
        <v/>
      </c>
      <c r="M22" s="278"/>
      <c r="N22" s="253" t="str">
        <f aca="true" t="shared" si="65" ref="N22">IF(CELL("type",M22)="L","",IF(M22*($G22+$X22)=0,"",IF($G22&gt;0,+$G22*M22*8.34,$X22*M22*8.34)))</f>
        <v/>
      </c>
      <c r="O22" s="278"/>
      <c r="P22" s="255" t="str">
        <f aca="true" t="shared" si="66" ref="P22">IF(CELL("type",O22)="L","",IF(O22*($G22+$X22)=0,"",IF($G22&gt;0,+$G22*O22*8.34,$X22*O22*8.34)))</f>
        <v/>
      </c>
      <c r="Q22" s="282"/>
      <c r="R22" s="278"/>
      <c r="S22" s="270" t="str">
        <f t="shared" si="4"/>
        <v/>
      </c>
      <c r="T22" s="278"/>
      <c r="U22" s="278"/>
      <c r="V22" s="283"/>
      <c r="W22" s="259">
        <f t="shared" si="0"/>
        <v>9</v>
      </c>
      <c r="X22" s="282"/>
      <c r="Y22" s="278"/>
      <c r="Z22" s="278"/>
      <c r="AA22" s="262" t="str">
        <f aca="true" t="shared" si="67" ref="AA22">IF(CELL("type",Z22)="L","",IF(Z22*($G22+$X22)=0,"",IF($G22&gt;0,+$G22*Z22*8.34,$X22*Z22*8.34)))</f>
        <v/>
      </c>
      <c r="AB22" s="278"/>
      <c r="AC22" s="255" t="str">
        <f aca="true" t="shared" si="68" ref="AC22">IF(CELL("type",AB22)="L","",IF(AB22*($G22+$X22)=0,"",IF($G22&gt;0,+$G22*AB22*8.34,$X22*AB22*8.34)))</f>
        <v/>
      </c>
      <c r="AD22" s="285"/>
      <c r="AE22" s="278"/>
      <c r="AF22" s="278"/>
      <c r="AG22" s="278" t="str">
        <f ca="1" t="shared" si="26"/>
        <v/>
      </c>
      <c r="AH22" s="278"/>
      <c r="AI22" s="278"/>
      <c r="AJ22" s="262" t="str">
        <f aca="true" t="shared" si="69" ref="AJ22">IF(CELL("type",AI22)="L","",IF(AI22*($G22+$X22)=0,"",IF($G22&gt;0,+$G22*AI22*8.34,$X22*AI22*8.34)))</f>
        <v/>
      </c>
      <c r="AK22" s="278"/>
      <c r="AL22" s="262" t="str">
        <f aca="true" t="shared" si="70" ref="AL22">IF(CELL("type",AK22)="L","",IF(AK22*($G22+$X22)=0,"",IF($G22&gt;0,+$G22*AK22*8.34,$X22*AK22*8.34)))</f>
        <v/>
      </c>
      <c r="AM22" s="283"/>
      <c r="AN22" s="600"/>
      <c r="AO22" s="601"/>
      <c r="AP22" s="601"/>
      <c r="AQ22" s="602"/>
      <c r="AR22" s="44"/>
      <c r="AS22" s="44"/>
      <c r="AW22" s="3"/>
      <c r="BB22" s="22"/>
      <c r="BD22" s="22"/>
      <c r="BF22" s="22"/>
      <c r="BJ22" s="22"/>
      <c r="BL22" s="22"/>
      <c r="BN22" s="22"/>
      <c r="BO22" s="22"/>
    </row>
    <row r="23" spans="1:67" ht="10.5" customHeight="1">
      <c r="A23" s="353">
        <v>10</v>
      </c>
      <c r="B23" s="348" t="str">
        <f t="shared" si="21"/>
        <v>Tue</v>
      </c>
      <c r="C23" s="287"/>
      <c r="D23" s="283"/>
      <c r="E23" s="349"/>
      <c r="F23" s="354"/>
      <c r="G23" s="282"/>
      <c r="H23" s="278"/>
      <c r="I23" s="278"/>
      <c r="J23" s="253" t="str">
        <f ca="1" t="shared" si="1"/>
        <v/>
      </c>
      <c r="K23" s="278"/>
      <c r="L23" s="253" t="str">
        <f ca="1" t="shared" si="1"/>
        <v/>
      </c>
      <c r="M23" s="278"/>
      <c r="N23" s="253" t="str">
        <f aca="true" t="shared" si="71" ref="N23">IF(CELL("type",M23)="L","",IF(M23*($G23+$X23)=0,"",IF($G23&gt;0,+$G23*M23*8.34,$X23*M23*8.34)))</f>
        <v/>
      </c>
      <c r="O23" s="278"/>
      <c r="P23" s="255" t="str">
        <f aca="true" t="shared" si="72" ref="P23">IF(CELL("type",O23)="L","",IF(O23*($G23+$X23)=0,"",IF($G23&gt;0,+$G23*O23*8.34,$X23*O23*8.34)))</f>
        <v/>
      </c>
      <c r="Q23" s="282"/>
      <c r="R23" s="278"/>
      <c r="S23" s="270" t="str">
        <f t="shared" si="4"/>
        <v/>
      </c>
      <c r="T23" s="278"/>
      <c r="U23" s="278"/>
      <c r="V23" s="283"/>
      <c r="W23" s="259">
        <f t="shared" si="0"/>
        <v>10</v>
      </c>
      <c r="X23" s="282"/>
      <c r="Y23" s="278"/>
      <c r="Z23" s="278"/>
      <c r="AA23" s="262" t="str">
        <f aca="true" t="shared" si="73" ref="AA23">IF(CELL("type",Z23)="L","",IF(Z23*($G23+$X23)=0,"",IF($G23&gt;0,+$G23*Z23*8.34,$X23*Z23*8.34)))</f>
        <v/>
      </c>
      <c r="AB23" s="278"/>
      <c r="AC23" s="255" t="str">
        <f aca="true" t="shared" si="74" ref="AC23">IF(CELL("type",AB23)="L","",IF(AB23*($G23+$X23)=0,"",IF($G23&gt;0,+$G23*AB23*8.34,$X23*AB23*8.34)))</f>
        <v/>
      </c>
      <c r="AD23" s="285"/>
      <c r="AE23" s="278"/>
      <c r="AF23" s="278"/>
      <c r="AG23" s="278" t="str">
        <f ca="1" t="shared" si="26"/>
        <v/>
      </c>
      <c r="AH23" s="278"/>
      <c r="AI23" s="278"/>
      <c r="AJ23" s="262" t="str">
        <f aca="true" t="shared" si="75" ref="AJ23">IF(CELL("type",AI23)="L","",IF(AI23*($G23+$X23)=0,"",IF($G23&gt;0,+$G23*AI23*8.34,$X23*AI23*8.34)))</f>
        <v/>
      </c>
      <c r="AK23" s="278"/>
      <c r="AL23" s="262" t="str">
        <f aca="true" t="shared" si="76" ref="AL23">IF(CELL("type",AK23)="L","",IF(AK23*($G23+$X23)=0,"",IF($G23&gt;0,+$G23*AK23*8.34,$X23*AK23*8.34)))</f>
        <v/>
      </c>
      <c r="AM23" s="283"/>
      <c r="AN23" s="600"/>
      <c r="AO23" s="601"/>
      <c r="AP23" s="601"/>
      <c r="AQ23" s="602"/>
      <c r="AR23" s="44"/>
      <c r="AS23" s="44"/>
      <c r="AW23" s="3"/>
      <c r="BB23" s="22"/>
      <c r="BD23" s="22"/>
      <c r="BF23" s="22"/>
      <c r="BJ23" s="22"/>
      <c r="BL23" s="22"/>
      <c r="BN23" s="22"/>
      <c r="BO23" s="22"/>
    </row>
    <row r="24" spans="1:67" ht="10.5" customHeight="1">
      <c r="A24" s="347">
        <v>11</v>
      </c>
      <c r="B24" s="348" t="str">
        <f t="shared" si="21"/>
        <v>Wed</v>
      </c>
      <c r="C24" s="278"/>
      <c r="D24" s="281"/>
      <c r="E24" s="339"/>
      <c r="F24" s="340"/>
      <c r="G24" s="282"/>
      <c r="H24" s="278"/>
      <c r="I24" s="278"/>
      <c r="J24" s="253" t="str">
        <f ca="1" t="shared" si="1"/>
        <v/>
      </c>
      <c r="K24" s="278"/>
      <c r="L24" s="253" t="str">
        <f ca="1" t="shared" si="1"/>
        <v/>
      </c>
      <c r="M24" s="278"/>
      <c r="N24" s="253" t="str">
        <f aca="true" t="shared" si="77" ref="N24">IF(CELL("type",M24)="L","",IF(M24*($G24+$X24)=0,"",IF($G24&gt;0,+$G24*M24*8.34,$X24*M24*8.34)))</f>
        <v/>
      </c>
      <c r="O24" s="278"/>
      <c r="P24" s="255" t="str">
        <f aca="true" t="shared" si="78" ref="P24">IF(CELL("type",O24)="L","",IF(O24*($G24+$X24)=0,"",IF($G24&gt;0,+$G24*O24*8.34,$X24*O24*8.34)))</f>
        <v/>
      </c>
      <c r="Q24" s="282"/>
      <c r="R24" s="278"/>
      <c r="S24" s="270" t="str">
        <f t="shared" si="4"/>
        <v/>
      </c>
      <c r="T24" s="278"/>
      <c r="U24" s="278"/>
      <c r="V24" s="283"/>
      <c r="W24" s="259">
        <f t="shared" si="0"/>
        <v>11</v>
      </c>
      <c r="X24" s="282"/>
      <c r="Y24" s="278"/>
      <c r="Z24" s="278"/>
      <c r="AA24" s="262" t="str">
        <f aca="true" t="shared" si="79" ref="AA24">IF(CELL("type",Z24)="L","",IF(Z24*($G24+$X24)=0,"",IF($G24&gt;0,+$G24*Z24*8.34,$X24*Z24*8.34)))</f>
        <v/>
      </c>
      <c r="AB24" s="278"/>
      <c r="AC24" s="255" t="str">
        <f aca="true" t="shared" si="80" ref="AC24">IF(CELL("type",AB24)="L","",IF(AB24*($G24+$X24)=0,"",IF($G24&gt;0,+$G24*AB24*8.34,$X24*AB24*8.34)))</f>
        <v/>
      </c>
      <c r="AD24" s="285"/>
      <c r="AE24" s="278"/>
      <c r="AF24" s="278"/>
      <c r="AG24" s="278" t="str">
        <f ca="1" t="shared" si="26"/>
        <v/>
      </c>
      <c r="AH24" s="278"/>
      <c r="AI24" s="278"/>
      <c r="AJ24" s="262" t="str">
        <f aca="true" t="shared" si="81" ref="AJ24">IF(CELL("type",AI24)="L","",IF(AI24*($G24+$X24)=0,"",IF($G24&gt;0,+$G24*AI24*8.34,$X24*AI24*8.34)))</f>
        <v/>
      </c>
      <c r="AK24" s="278"/>
      <c r="AL24" s="262" t="str">
        <f aca="true" t="shared" si="82" ref="AL24">IF(CELL("type",AK24)="L","",IF(AK24*($G24+$X24)=0,"",IF($G24&gt;0,+$G24*AK24*8.34,$X24*AK24*8.34)))</f>
        <v/>
      </c>
      <c r="AM24" s="283"/>
      <c r="AN24" s="600"/>
      <c r="AO24" s="601"/>
      <c r="AP24" s="601"/>
      <c r="AQ24" s="602"/>
      <c r="AR24" s="44"/>
      <c r="AS24" s="44"/>
      <c r="AW24" s="3"/>
      <c r="BB24" s="22"/>
      <c r="BD24" s="22"/>
      <c r="BF24" s="22"/>
      <c r="BJ24" s="22"/>
      <c r="BL24" s="22"/>
      <c r="BN24" s="22"/>
      <c r="BO24" s="22"/>
    </row>
    <row r="25" spans="1:67" ht="10.5" customHeight="1">
      <c r="A25" s="347">
        <v>12</v>
      </c>
      <c r="B25" s="348" t="str">
        <f t="shared" si="21"/>
        <v>Thu</v>
      </c>
      <c r="C25" s="278"/>
      <c r="D25" s="284"/>
      <c r="E25" s="349"/>
      <c r="F25" s="350"/>
      <c r="G25" s="282"/>
      <c r="H25" s="278"/>
      <c r="I25" s="278"/>
      <c r="J25" s="253" t="str">
        <f ca="1" t="shared" si="1"/>
        <v/>
      </c>
      <c r="K25" s="278"/>
      <c r="L25" s="253" t="str">
        <f ca="1" t="shared" si="1"/>
        <v/>
      </c>
      <c r="M25" s="278"/>
      <c r="N25" s="253" t="str">
        <f aca="true" t="shared" si="83" ref="N25">IF(CELL("type",M25)="L","",IF(M25*($G25+$X25)=0,"",IF($G25&gt;0,+$G25*M25*8.34,$X25*M25*8.34)))</f>
        <v/>
      </c>
      <c r="O25" s="278"/>
      <c r="P25" s="255" t="str">
        <f aca="true" t="shared" si="84" ref="P25">IF(CELL("type",O25)="L","",IF(O25*($G25+$X25)=0,"",IF($G25&gt;0,+$G25*O25*8.34,$X25*O25*8.34)))</f>
        <v/>
      </c>
      <c r="Q25" s="282"/>
      <c r="R25" s="278"/>
      <c r="S25" s="270" t="str">
        <f t="shared" si="4"/>
        <v/>
      </c>
      <c r="T25" s="278"/>
      <c r="U25" s="278"/>
      <c r="V25" s="283"/>
      <c r="W25" s="259">
        <f t="shared" si="0"/>
        <v>12</v>
      </c>
      <c r="X25" s="282"/>
      <c r="Y25" s="278"/>
      <c r="Z25" s="278"/>
      <c r="AA25" s="262" t="str">
        <f aca="true" t="shared" si="85" ref="AA25">IF(CELL("type",Z25)="L","",IF(Z25*($G25+$X25)=0,"",IF($G25&gt;0,+$G25*Z25*8.34,$X25*Z25*8.34)))</f>
        <v/>
      </c>
      <c r="AB25" s="278"/>
      <c r="AC25" s="255" t="str">
        <f aca="true" t="shared" si="86" ref="AC25">IF(CELL("type",AB25)="L","",IF(AB25*($G25+$X25)=0,"",IF($G25&gt;0,+$G25*AB25*8.34,$X25*AB25*8.34)))</f>
        <v/>
      </c>
      <c r="AD25" s="285"/>
      <c r="AE25" s="278"/>
      <c r="AF25" s="278"/>
      <c r="AG25" s="278" t="str">
        <f ca="1" t="shared" si="26"/>
        <v/>
      </c>
      <c r="AH25" s="278"/>
      <c r="AI25" s="278"/>
      <c r="AJ25" s="262" t="str">
        <f aca="true" t="shared" si="87" ref="AJ25">IF(CELL("type",AI25)="L","",IF(AI25*($G25+$X25)=0,"",IF($G25&gt;0,+$G25*AI25*8.34,$X25*AI25*8.34)))</f>
        <v/>
      </c>
      <c r="AK25" s="278"/>
      <c r="AL25" s="262" t="str">
        <f aca="true" t="shared" si="88" ref="AL25">IF(CELL("type",AK25)="L","",IF(AK25*($G25+$X25)=0,"",IF($G25&gt;0,+$G25*AK25*8.34,$X25*AK25*8.34)))</f>
        <v/>
      </c>
      <c r="AM25" s="283"/>
      <c r="AN25" s="600"/>
      <c r="AO25" s="601"/>
      <c r="AP25" s="601"/>
      <c r="AQ25" s="602"/>
      <c r="AR25" s="44"/>
      <c r="AS25" s="44"/>
      <c r="AW25" s="3"/>
      <c r="BB25" s="22"/>
      <c r="BD25" s="22"/>
      <c r="BF25" s="22"/>
      <c r="BJ25" s="22"/>
      <c r="BL25" s="22"/>
      <c r="BN25" s="22"/>
      <c r="BO25" s="22"/>
    </row>
    <row r="26" spans="1:67" ht="10.5" customHeight="1">
      <c r="A26" s="347">
        <v>13</v>
      </c>
      <c r="B26" s="348" t="str">
        <f t="shared" si="21"/>
        <v>Fri</v>
      </c>
      <c r="C26" s="278"/>
      <c r="D26" s="284"/>
      <c r="E26" s="349"/>
      <c r="F26" s="350"/>
      <c r="G26" s="282"/>
      <c r="H26" s="278"/>
      <c r="I26" s="278"/>
      <c r="J26" s="253" t="str">
        <f ca="1" t="shared" si="1"/>
        <v/>
      </c>
      <c r="K26" s="278"/>
      <c r="L26" s="253" t="str">
        <f ca="1" t="shared" si="1"/>
        <v/>
      </c>
      <c r="M26" s="278"/>
      <c r="N26" s="253" t="str">
        <f aca="true" t="shared" si="89" ref="N26">IF(CELL("type",M26)="L","",IF(M26*($G26+$X26)=0,"",IF($G26&gt;0,+$G26*M26*8.34,$X26*M26*8.34)))</f>
        <v/>
      </c>
      <c r="O26" s="278"/>
      <c r="P26" s="255" t="str">
        <f aca="true" t="shared" si="90" ref="P26">IF(CELL("type",O26)="L","",IF(O26*($G26+$X26)=0,"",IF($G26&gt;0,+$G26*O26*8.34,$X26*O26*8.34)))</f>
        <v/>
      </c>
      <c r="Q26" s="282"/>
      <c r="R26" s="278"/>
      <c r="S26" s="270" t="str">
        <f t="shared" si="4"/>
        <v/>
      </c>
      <c r="T26" s="278"/>
      <c r="U26" s="278"/>
      <c r="V26" s="283"/>
      <c r="W26" s="259">
        <f t="shared" si="0"/>
        <v>13</v>
      </c>
      <c r="X26" s="282"/>
      <c r="Y26" s="278"/>
      <c r="Z26" s="278"/>
      <c r="AA26" s="262" t="str">
        <f aca="true" t="shared" si="91" ref="AA26">IF(CELL("type",Z26)="L","",IF(Z26*($G26+$X26)=0,"",IF($G26&gt;0,+$G26*Z26*8.34,$X26*Z26*8.34)))</f>
        <v/>
      </c>
      <c r="AB26" s="278"/>
      <c r="AC26" s="255" t="str">
        <f aca="true" t="shared" si="92" ref="AC26">IF(CELL("type",AB26)="L","",IF(AB26*($G26+$X26)=0,"",IF($G26&gt;0,+$G26*AB26*8.34,$X26*AB26*8.34)))</f>
        <v/>
      </c>
      <c r="AD26" s="285"/>
      <c r="AE26" s="278"/>
      <c r="AF26" s="278"/>
      <c r="AG26" s="278" t="str">
        <f ca="1" t="shared" si="26"/>
        <v/>
      </c>
      <c r="AH26" s="278"/>
      <c r="AI26" s="278"/>
      <c r="AJ26" s="262" t="str">
        <f aca="true" t="shared" si="93" ref="AJ26">IF(CELL("type",AI26)="L","",IF(AI26*($G26+$X26)=0,"",IF($G26&gt;0,+$G26*AI26*8.34,$X26*AI26*8.34)))</f>
        <v/>
      </c>
      <c r="AK26" s="278"/>
      <c r="AL26" s="262" t="str">
        <f aca="true" t="shared" si="94" ref="AL26">IF(CELL("type",AK26)="L","",IF(AK26*($G26+$X26)=0,"",IF($G26&gt;0,+$G26*AK26*8.34,$X26*AK26*8.34)))</f>
        <v/>
      </c>
      <c r="AM26" s="283"/>
      <c r="AN26" s="600"/>
      <c r="AO26" s="601"/>
      <c r="AP26" s="601"/>
      <c r="AQ26" s="602"/>
      <c r="AR26" s="44"/>
      <c r="AS26" s="44"/>
      <c r="AW26" s="3"/>
      <c r="BB26" s="22"/>
      <c r="BD26" s="22"/>
      <c r="BF26" s="22"/>
      <c r="BJ26" s="22"/>
      <c r="BL26" s="22"/>
      <c r="BN26" s="22"/>
      <c r="BO26" s="22"/>
    </row>
    <row r="27" spans="1:67" ht="10.5" customHeight="1">
      <c r="A27" s="347">
        <v>14</v>
      </c>
      <c r="B27" s="348" t="str">
        <f t="shared" si="21"/>
        <v>Sat</v>
      </c>
      <c r="C27" s="278"/>
      <c r="D27" s="284"/>
      <c r="E27" s="349"/>
      <c r="F27" s="350"/>
      <c r="G27" s="282"/>
      <c r="H27" s="278"/>
      <c r="I27" s="278"/>
      <c r="J27" s="253" t="str">
        <f ca="1" t="shared" si="1"/>
        <v/>
      </c>
      <c r="K27" s="278"/>
      <c r="L27" s="253" t="str">
        <f ca="1" t="shared" si="1"/>
        <v/>
      </c>
      <c r="M27" s="278"/>
      <c r="N27" s="253" t="str">
        <f aca="true" t="shared" si="95" ref="N27">IF(CELL("type",M27)="L","",IF(M27*($G27+$X27)=0,"",IF($G27&gt;0,+$G27*M27*8.34,$X27*M27*8.34)))</f>
        <v/>
      </c>
      <c r="O27" s="278"/>
      <c r="P27" s="255" t="str">
        <f aca="true" t="shared" si="96" ref="P27">IF(CELL("type",O27)="L","",IF(O27*($G27+$X27)=0,"",IF($G27&gt;0,+$G27*O27*8.34,$X27*O27*8.34)))</f>
        <v/>
      </c>
      <c r="Q27" s="282"/>
      <c r="R27" s="278"/>
      <c r="S27" s="270" t="str">
        <f t="shared" si="4"/>
        <v/>
      </c>
      <c r="T27" s="278"/>
      <c r="U27" s="278"/>
      <c r="V27" s="283"/>
      <c r="W27" s="259">
        <f t="shared" si="0"/>
        <v>14</v>
      </c>
      <c r="X27" s="282"/>
      <c r="Y27" s="278"/>
      <c r="Z27" s="278"/>
      <c r="AA27" s="262" t="str">
        <f aca="true" t="shared" si="97" ref="AA27">IF(CELL("type",Z27)="L","",IF(Z27*($G27+$X27)=0,"",IF($G27&gt;0,+$G27*Z27*8.34,$X27*Z27*8.34)))</f>
        <v/>
      </c>
      <c r="AB27" s="278"/>
      <c r="AC27" s="255" t="str">
        <f aca="true" t="shared" si="98" ref="AC27">IF(CELL("type",AB27)="L","",IF(AB27*($G27+$X27)=0,"",IF($G27&gt;0,+$G27*AB27*8.34,$X27*AB27*8.34)))</f>
        <v/>
      </c>
      <c r="AD27" s="285"/>
      <c r="AE27" s="278"/>
      <c r="AF27" s="278"/>
      <c r="AG27" s="278" t="str">
        <f ca="1" t="shared" si="26"/>
        <v/>
      </c>
      <c r="AH27" s="278"/>
      <c r="AI27" s="278"/>
      <c r="AJ27" s="262" t="str">
        <f aca="true" t="shared" si="99" ref="AJ27">IF(CELL("type",AI27)="L","",IF(AI27*($G27+$X27)=0,"",IF($G27&gt;0,+$G27*AI27*8.34,$X27*AI27*8.34)))</f>
        <v/>
      </c>
      <c r="AK27" s="278"/>
      <c r="AL27" s="262" t="str">
        <f aca="true" t="shared" si="100" ref="AL27">IF(CELL("type",AK27)="L","",IF(AK27*($G27+$X27)=0,"",IF($G27&gt;0,+$G27*AK27*8.34,$X27*AK27*8.34)))</f>
        <v/>
      </c>
      <c r="AM27" s="283"/>
      <c r="AN27" s="600"/>
      <c r="AO27" s="601"/>
      <c r="AP27" s="601"/>
      <c r="AQ27" s="602"/>
      <c r="AR27" s="44"/>
      <c r="AS27" s="44"/>
      <c r="AW27" s="3"/>
      <c r="BB27" s="22"/>
      <c r="BD27" s="22"/>
      <c r="BF27" s="22"/>
      <c r="BJ27" s="22"/>
      <c r="BL27" s="22"/>
      <c r="BN27" s="22"/>
      <c r="BO27" s="22"/>
    </row>
    <row r="28" spans="1:67" ht="11.25" customHeight="1">
      <c r="A28" s="353">
        <v>15</v>
      </c>
      <c r="B28" s="348" t="str">
        <f t="shared" si="21"/>
        <v>Sun</v>
      </c>
      <c r="C28" s="287"/>
      <c r="D28" s="288"/>
      <c r="E28" s="349"/>
      <c r="F28" s="354"/>
      <c r="G28" s="282"/>
      <c r="H28" s="278"/>
      <c r="I28" s="278"/>
      <c r="J28" s="253" t="str">
        <f ca="1" t="shared" si="1"/>
        <v/>
      </c>
      <c r="K28" s="278"/>
      <c r="L28" s="253" t="str">
        <f ca="1" t="shared" si="1"/>
        <v/>
      </c>
      <c r="M28" s="278"/>
      <c r="N28" s="253" t="str">
        <f aca="true" t="shared" si="101" ref="N28">IF(CELL("type",M28)="L","",IF(M28*($G28+$X28)=0,"",IF($G28&gt;0,+$G28*M28*8.34,$X28*M28*8.34)))</f>
        <v/>
      </c>
      <c r="O28" s="278"/>
      <c r="P28" s="255" t="str">
        <f aca="true" t="shared" si="102" ref="P28">IF(CELL("type",O28)="L","",IF(O28*($G28+$X28)=0,"",IF($G28&gt;0,+$G28*O28*8.34,$X28*O28*8.34)))</f>
        <v/>
      </c>
      <c r="Q28" s="282"/>
      <c r="R28" s="278"/>
      <c r="S28" s="270" t="str">
        <f t="shared" si="4"/>
        <v/>
      </c>
      <c r="T28" s="278"/>
      <c r="U28" s="278"/>
      <c r="V28" s="283"/>
      <c r="W28" s="259">
        <f t="shared" si="0"/>
        <v>15</v>
      </c>
      <c r="X28" s="282"/>
      <c r="Y28" s="278"/>
      <c r="Z28" s="278"/>
      <c r="AA28" s="262" t="str">
        <f aca="true" t="shared" si="103" ref="AA28">IF(CELL("type",Z28)="L","",IF(Z28*($G28+$X28)=0,"",IF($G28&gt;0,+$G28*Z28*8.34,$X28*Z28*8.34)))</f>
        <v/>
      </c>
      <c r="AB28" s="278"/>
      <c r="AC28" s="255" t="str">
        <f aca="true" t="shared" si="104" ref="AC28">IF(CELL("type",AB28)="L","",IF(AB28*($G28+$X28)=0,"",IF($G28&gt;0,+$G28*AB28*8.34,$X28*AB28*8.34)))</f>
        <v/>
      </c>
      <c r="AD28" s="285"/>
      <c r="AE28" s="278"/>
      <c r="AF28" s="278"/>
      <c r="AG28" s="278" t="str">
        <f ca="1" t="shared" si="26"/>
        <v/>
      </c>
      <c r="AH28" s="278"/>
      <c r="AI28" s="278"/>
      <c r="AJ28" s="262" t="str">
        <f aca="true" t="shared" si="105" ref="AJ28">IF(CELL("type",AI28)="L","",IF(AI28*($G28+$X28)=0,"",IF($G28&gt;0,+$G28*AI28*8.34,$X28*AI28*8.34)))</f>
        <v/>
      </c>
      <c r="AK28" s="278"/>
      <c r="AL28" s="262" t="str">
        <f aca="true" t="shared" si="106" ref="AL28">IF(CELL("type",AK28)="L","",IF(AK28*($G28+$X28)=0,"",IF($G28&gt;0,+$G28*AK28*8.34,$X28*AK28*8.34)))</f>
        <v/>
      </c>
      <c r="AM28" s="283"/>
      <c r="AN28" s="600"/>
      <c r="AO28" s="601"/>
      <c r="AP28" s="601"/>
      <c r="AQ28" s="602"/>
      <c r="AR28" s="44"/>
      <c r="AS28" s="44"/>
      <c r="AW28" s="3"/>
      <c r="BB28" s="22"/>
      <c r="BD28" s="22"/>
      <c r="BF28" s="22"/>
      <c r="BJ28" s="22"/>
      <c r="BL28" s="22"/>
      <c r="BN28" s="22"/>
      <c r="BO28" s="22"/>
    </row>
    <row r="29" spans="1:67" ht="10.5" customHeight="1">
      <c r="A29" s="347">
        <v>16</v>
      </c>
      <c r="B29" s="348" t="str">
        <f t="shared" si="21"/>
        <v>Mon</v>
      </c>
      <c r="C29" s="278"/>
      <c r="D29" s="283"/>
      <c r="E29" s="339"/>
      <c r="F29" s="340"/>
      <c r="G29" s="282"/>
      <c r="H29" s="278"/>
      <c r="I29" s="278"/>
      <c r="J29" s="253" t="str">
        <f ca="1" t="shared" si="1"/>
        <v/>
      </c>
      <c r="K29" s="278"/>
      <c r="L29" s="253" t="str">
        <f ca="1" t="shared" si="1"/>
        <v/>
      </c>
      <c r="M29" s="278"/>
      <c r="N29" s="253" t="str">
        <f aca="true" t="shared" si="107" ref="N29">IF(CELL("type",M29)="L","",IF(M29*($G29+$X29)=0,"",IF($G29&gt;0,+$G29*M29*8.34,$X29*M29*8.34)))</f>
        <v/>
      </c>
      <c r="O29" s="278"/>
      <c r="P29" s="255" t="str">
        <f aca="true" t="shared" si="108" ref="P29">IF(CELL("type",O29)="L","",IF(O29*($G29+$X29)=0,"",IF($G29&gt;0,+$G29*O29*8.34,$X29*O29*8.34)))</f>
        <v/>
      </c>
      <c r="Q29" s="282"/>
      <c r="R29" s="278"/>
      <c r="S29" s="270" t="str">
        <f t="shared" si="4"/>
        <v/>
      </c>
      <c r="T29" s="278"/>
      <c r="U29" s="278"/>
      <c r="V29" s="283"/>
      <c r="W29" s="259">
        <f t="shared" si="0"/>
        <v>16</v>
      </c>
      <c r="X29" s="282"/>
      <c r="Y29" s="278"/>
      <c r="Z29" s="278"/>
      <c r="AA29" s="262" t="str">
        <f aca="true" t="shared" si="109" ref="AA29">IF(CELL("type",Z29)="L","",IF(Z29*($G29+$X29)=0,"",IF($G29&gt;0,+$G29*Z29*8.34,$X29*Z29*8.34)))</f>
        <v/>
      </c>
      <c r="AB29" s="278"/>
      <c r="AC29" s="255" t="str">
        <f aca="true" t="shared" si="110" ref="AC29">IF(CELL("type",AB29)="L","",IF(AB29*($G29+$X29)=0,"",IF($G29&gt;0,+$G29*AB29*8.34,$X29*AB29*8.34)))</f>
        <v/>
      </c>
      <c r="AD29" s="285"/>
      <c r="AE29" s="278"/>
      <c r="AF29" s="278"/>
      <c r="AG29" s="278" t="str">
        <f ca="1" t="shared" si="26"/>
        <v/>
      </c>
      <c r="AH29" s="278"/>
      <c r="AI29" s="278"/>
      <c r="AJ29" s="262" t="str">
        <f aca="true" t="shared" si="111" ref="AJ29">IF(CELL("type",AI29)="L","",IF(AI29*($G29+$X29)=0,"",IF($G29&gt;0,+$G29*AI29*8.34,$X29*AI29*8.34)))</f>
        <v/>
      </c>
      <c r="AK29" s="278"/>
      <c r="AL29" s="262" t="str">
        <f aca="true" t="shared" si="112" ref="AL29">IF(CELL("type",AK29)="L","",IF(AK29*($G29+$X29)=0,"",IF($G29&gt;0,+$G29*AK29*8.34,$X29*AK29*8.34)))</f>
        <v/>
      </c>
      <c r="AM29" s="283"/>
      <c r="AN29" s="600"/>
      <c r="AO29" s="601"/>
      <c r="AP29" s="601"/>
      <c r="AQ29" s="602"/>
      <c r="AR29" s="44"/>
      <c r="AS29" s="44"/>
      <c r="AW29" s="3"/>
      <c r="BB29" s="22"/>
      <c r="BD29" s="22"/>
      <c r="BF29" s="22"/>
      <c r="BJ29" s="22"/>
      <c r="BL29" s="22"/>
      <c r="BN29" s="22"/>
      <c r="BO29" s="22"/>
    </row>
    <row r="30" spans="1:67" ht="10.5" customHeight="1">
      <c r="A30" s="347">
        <v>17</v>
      </c>
      <c r="B30" s="348" t="str">
        <f t="shared" si="21"/>
        <v>Tue</v>
      </c>
      <c r="C30" s="278"/>
      <c r="D30" s="284"/>
      <c r="E30" s="349"/>
      <c r="F30" s="350"/>
      <c r="G30" s="282"/>
      <c r="H30" s="278"/>
      <c r="I30" s="278"/>
      <c r="J30" s="253" t="str">
        <f ca="1" t="shared" si="1"/>
        <v/>
      </c>
      <c r="K30" s="278"/>
      <c r="L30" s="253" t="str">
        <f ca="1" t="shared" si="1"/>
        <v/>
      </c>
      <c r="M30" s="278"/>
      <c r="N30" s="253" t="str">
        <f aca="true" t="shared" si="113" ref="N30">IF(CELL("type",M30)="L","",IF(M30*($G30+$X30)=0,"",IF($G30&gt;0,+$G30*M30*8.34,$X30*M30*8.34)))</f>
        <v/>
      </c>
      <c r="O30" s="278"/>
      <c r="P30" s="255" t="str">
        <f aca="true" t="shared" si="114" ref="P30">IF(CELL("type",O30)="L","",IF(O30*($G30+$X30)=0,"",IF($G30&gt;0,+$G30*O30*8.34,$X30*O30*8.34)))</f>
        <v/>
      </c>
      <c r="Q30" s="282"/>
      <c r="R30" s="278"/>
      <c r="S30" s="270" t="str">
        <f t="shared" si="4"/>
        <v/>
      </c>
      <c r="T30" s="278"/>
      <c r="U30" s="278"/>
      <c r="V30" s="283"/>
      <c r="W30" s="259">
        <f t="shared" si="0"/>
        <v>17</v>
      </c>
      <c r="X30" s="282"/>
      <c r="Y30" s="278"/>
      <c r="Z30" s="278"/>
      <c r="AA30" s="262" t="str">
        <f aca="true" t="shared" si="115" ref="AA30">IF(CELL("type",Z30)="L","",IF(Z30*($G30+$X30)=0,"",IF($G30&gt;0,+$G30*Z30*8.34,$X30*Z30*8.34)))</f>
        <v/>
      </c>
      <c r="AB30" s="278"/>
      <c r="AC30" s="255" t="str">
        <f aca="true" t="shared" si="116" ref="AC30">IF(CELL("type",AB30)="L","",IF(AB30*($G30+$X30)=0,"",IF($G30&gt;0,+$G30*AB30*8.34,$X30*AB30*8.34)))</f>
        <v/>
      </c>
      <c r="AD30" s="285"/>
      <c r="AE30" s="278"/>
      <c r="AF30" s="278"/>
      <c r="AG30" s="278" t="str">
        <f ca="1" t="shared" si="26"/>
        <v/>
      </c>
      <c r="AH30" s="278"/>
      <c r="AI30" s="278"/>
      <c r="AJ30" s="262" t="str">
        <f aca="true" t="shared" si="117" ref="AJ30">IF(CELL("type",AI30)="L","",IF(AI30*($G30+$X30)=0,"",IF($G30&gt;0,+$G30*AI30*8.34,$X30*AI30*8.34)))</f>
        <v/>
      </c>
      <c r="AK30" s="278"/>
      <c r="AL30" s="262" t="str">
        <f aca="true" t="shared" si="118" ref="AL30">IF(CELL("type",AK30)="L","",IF(AK30*($G30+$X30)=0,"",IF($G30&gt;0,+$G30*AK30*8.34,$X30*AK30*8.34)))</f>
        <v/>
      </c>
      <c r="AM30" s="283"/>
      <c r="AN30" s="600"/>
      <c r="AO30" s="601"/>
      <c r="AP30" s="601"/>
      <c r="AQ30" s="602"/>
      <c r="AR30" s="44"/>
      <c r="AS30" s="44"/>
      <c r="AW30" s="3"/>
      <c r="BB30" s="22"/>
      <c r="BD30" s="22"/>
      <c r="BF30" s="22"/>
      <c r="BJ30" s="22"/>
      <c r="BL30" s="22"/>
      <c r="BN30" s="22"/>
      <c r="BO30" s="22"/>
    </row>
    <row r="31" spans="1:67" ht="10.5" customHeight="1">
      <c r="A31" s="347">
        <v>18</v>
      </c>
      <c r="B31" s="348" t="str">
        <f t="shared" si="21"/>
        <v>Wed</v>
      </c>
      <c r="C31" s="278"/>
      <c r="D31" s="284"/>
      <c r="E31" s="349"/>
      <c r="F31" s="350"/>
      <c r="G31" s="282"/>
      <c r="H31" s="278"/>
      <c r="I31" s="278"/>
      <c r="J31" s="253" t="str">
        <f ca="1" t="shared" si="1"/>
        <v/>
      </c>
      <c r="K31" s="278"/>
      <c r="L31" s="253" t="str">
        <f ca="1" t="shared" si="1"/>
        <v/>
      </c>
      <c r="M31" s="278"/>
      <c r="N31" s="253" t="str">
        <f aca="true" t="shared" si="119" ref="N31">IF(CELL("type",M31)="L","",IF(M31*($G31+$X31)=0,"",IF($G31&gt;0,+$G31*M31*8.34,$X31*M31*8.34)))</f>
        <v/>
      </c>
      <c r="O31" s="278"/>
      <c r="P31" s="255" t="str">
        <f aca="true" t="shared" si="120" ref="P31">IF(CELL("type",O31)="L","",IF(O31*($G31+$X31)=0,"",IF($G31&gt;0,+$G31*O31*8.34,$X31*O31*8.34)))</f>
        <v/>
      </c>
      <c r="Q31" s="282"/>
      <c r="R31" s="278"/>
      <c r="S31" s="270" t="str">
        <f t="shared" si="4"/>
        <v/>
      </c>
      <c r="T31" s="278"/>
      <c r="U31" s="278"/>
      <c r="V31" s="283"/>
      <c r="W31" s="259">
        <f t="shared" si="0"/>
        <v>18</v>
      </c>
      <c r="X31" s="282"/>
      <c r="Y31" s="278"/>
      <c r="Z31" s="278"/>
      <c r="AA31" s="262" t="str">
        <f aca="true" t="shared" si="121" ref="AA31">IF(CELL("type",Z31)="L","",IF(Z31*($G31+$X31)=0,"",IF($G31&gt;0,+$G31*Z31*8.34,$X31*Z31*8.34)))</f>
        <v/>
      </c>
      <c r="AB31" s="278"/>
      <c r="AC31" s="255" t="str">
        <f aca="true" t="shared" si="122" ref="AC31">IF(CELL("type",AB31)="L","",IF(AB31*($G31+$X31)=0,"",IF($G31&gt;0,+$G31*AB31*8.34,$X31*AB31*8.34)))</f>
        <v/>
      </c>
      <c r="AD31" s="285"/>
      <c r="AE31" s="278"/>
      <c r="AF31" s="278"/>
      <c r="AG31" s="278" t="str">
        <f ca="1" t="shared" si="26"/>
        <v/>
      </c>
      <c r="AH31" s="278"/>
      <c r="AI31" s="278"/>
      <c r="AJ31" s="262" t="str">
        <f aca="true" t="shared" si="123" ref="AJ31">IF(CELL("type",AI31)="L","",IF(AI31*($G31+$X31)=0,"",IF($G31&gt;0,+$G31*AI31*8.34,$X31*AI31*8.34)))</f>
        <v/>
      </c>
      <c r="AK31" s="278"/>
      <c r="AL31" s="262" t="str">
        <f aca="true" t="shared" si="124" ref="AL31">IF(CELL("type",AK31)="L","",IF(AK31*($G31+$X31)=0,"",IF($G31&gt;0,+$G31*AK31*8.34,$X31*AK31*8.34)))</f>
        <v/>
      </c>
      <c r="AM31" s="283"/>
      <c r="AN31" s="600"/>
      <c r="AO31" s="601"/>
      <c r="AP31" s="601"/>
      <c r="AQ31" s="602"/>
      <c r="AR31" s="44"/>
      <c r="AS31" s="44"/>
      <c r="AW31" s="3"/>
      <c r="BB31" s="22"/>
      <c r="BD31" s="22"/>
      <c r="BF31" s="22"/>
      <c r="BJ31" s="22"/>
      <c r="BL31" s="22"/>
      <c r="BN31" s="22"/>
      <c r="BO31" s="22"/>
    </row>
    <row r="32" spans="1:67" ht="10.5" customHeight="1">
      <c r="A32" s="347">
        <v>19</v>
      </c>
      <c r="B32" s="348" t="str">
        <f t="shared" si="21"/>
        <v>Thu</v>
      </c>
      <c r="C32" s="278"/>
      <c r="D32" s="284"/>
      <c r="E32" s="349"/>
      <c r="F32" s="350"/>
      <c r="G32" s="282"/>
      <c r="H32" s="278"/>
      <c r="I32" s="278"/>
      <c r="J32" s="253" t="str">
        <f ca="1" t="shared" si="1"/>
        <v/>
      </c>
      <c r="K32" s="278"/>
      <c r="L32" s="253" t="str">
        <f ca="1" t="shared" si="1"/>
        <v/>
      </c>
      <c r="M32" s="278"/>
      <c r="N32" s="253" t="str">
        <f aca="true" t="shared" si="125" ref="N32">IF(CELL("type",M32)="L","",IF(M32*($G32+$X32)=0,"",IF($G32&gt;0,+$G32*M32*8.34,$X32*M32*8.34)))</f>
        <v/>
      </c>
      <c r="O32" s="278"/>
      <c r="P32" s="255" t="str">
        <f aca="true" t="shared" si="126" ref="P32">IF(CELL("type",O32)="L","",IF(O32*($G32+$X32)=0,"",IF($G32&gt;0,+$G32*O32*8.34,$X32*O32*8.34)))</f>
        <v/>
      </c>
      <c r="Q32" s="282"/>
      <c r="R32" s="278"/>
      <c r="S32" s="270" t="str">
        <f t="shared" si="4"/>
        <v/>
      </c>
      <c r="T32" s="278"/>
      <c r="U32" s="278"/>
      <c r="V32" s="283"/>
      <c r="W32" s="259">
        <f t="shared" si="0"/>
        <v>19</v>
      </c>
      <c r="X32" s="282"/>
      <c r="Y32" s="278"/>
      <c r="Z32" s="278"/>
      <c r="AA32" s="262" t="str">
        <f aca="true" t="shared" si="127" ref="AA32">IF(CELL("type",Z32)="L","",IF(Z32*($G32+$X32)=0,"",IF($G32&gt;0,+$G32*Z32*8.34,$X32*Z32*8.34)))</f>
        <v/>
      </c>
      <c r="AB32" s="278"/>
      <c r="AC32" s="255" t="str">
        <f aca="true" t="shared" si="128" ref="AC32">IF(CELL("type",AB32)="L","",IF(AB32*($G32+$X32)=0,"",IF($G32&gt;0,+$G32*AB32*8.34,$X32*AB32*8.34)))</f>
        <v/>
      </c>
      <c r="AD32" s="285"/>
      <c r="AE32" s="278"/>
      <c r="AF32" s="278"/>
      <c r="AG32" s="278" t="str">
        <f ca="1" t="shared" si="26"/>
        <v/>
      </c>
      <c r="AH32" s="278"/>
      <c r="AI32" s="278"/>
      <c r="AJ32" s="262" t="str">
        <f aca="true" t="shared" si="129" ref="AJ32">IF(CELL("type",AI32)="L","",IF(AI32*($G32+$X32)=0,"",IF($G32&gt;0,+$G32*AI32*8.34,$X32*AI32*8.34)))</f>
        <v/>
      </c>
      <c r="AK32" s="278"/>
      <c r="AL32" s="262" t="str">
        <f aca="true" t="shared" si="130" ref="AL32">IF(CELL("type",AK32)="L","",IF(AK32*($G32+$X32)=0,"",IF($G32&gt;0,+$G32*AK32*8.34,$X32*AK32*8.34)))</f>
        <v/>
      </c>
      <c r="AM32" s="283"/>
      <c r="AN32" s="600"/>
      <c r="AO32" s="601"/>
      <c r="AP32" s="601"/>
      <c r="AQ32" s="602"/>
      <c r="AR32" s="44"/>
      <c r="AS32" s="44"/>
      <c r="AW32" s="3"/>
      <c r="BB32" s="22"/>
      <c r="BD32" s="22"/>
      <c r="BF32" s="22"/>
      <c r="BJ32" s="22"/>
      <c r="BL32" s="22"/>
      <c r="BN32" s="22"/>
      <c r="BO32" s="22"/>
    </row>
    <row r="33" spans="1:67" ht="10.5" customHeight="1">
      <c r="A33" s="347">
        <v>20</v>
      </c>
      <c r="B33" s="348" t="str">
        <f t="shared" si="21"/>
        <v>Fri</v>
      </c>
      <c r="C33" s="278"/>
      <c r="D33" s="288"/>
      <c r="E33" s="356"/>
      <c r="F33" s="357"/>
      <c r="G33" s="282"/>
      <c r="H33" s="278"/>
      <c r="I33" s="278"/>
      <c r="J33" s="253" t="str">
        <f ca="1" t="shared" si="1"/>
        <v/>
      </c>
      <c r="K33" s="278"/>
      <c r="L33" s="253" t="str">
        <f ca="1" t="shared" si="1"/>
        <v/>
      </c>
      <c r="M33" s="278"/>
      <c r="N33" s="253" t="str">
        <f aca="true" t="shared" si="131" ref="N33">IF(CELL("type",M33)="L","",IF(M33*($G33+$X33)=0,"",IF($G33&gt;0,+$G33*M33*8.34,$X33*M33*8.34)))</f>
        <v/>
      </c>
      <c r="O33" s="278"/>
      <c r="P33" s="255" t="str">
        <f aca="true" t="shared" si="132" ref="P33">IF(CELL("type",O33)="L","",IF(O33*($G33+$X33)=0,"",IF($G33&gt;0,+$G33*O33*8.34,$X33*O33*8.34)))</f>
        <v/>
      </c>
      <c r="Q33" s="282"/>
      <c r="R33" s="278"/>
      <c r="S33" s="270" t="str">
        <f t="shared" si="4"/>
        <v/>
      </c>
      <c r="T33" s="278"/>
      <c r="U33" s="278"/>
      <c r="V33" s="283"/>
      <c r="W33" s="259">
        <f t="shared" si="0"/>
        <v>20</v>
      </c>
      <c r="X33" s="282"/>
      <c r="Y33" s="278"/>
      <c r="Z33" s="278"/>
      <c r="AA33" s="262" t="str">
        <f aca="true" t="shared" si="133" ref="AA33">IF(CELL("type",Z33)="L","",IF(Z33*($G33+$X33)=0,"",IF($G33&gt;0,+$G33*Z33*8.34,$X33*Z33*8.34)))</f>
        <v/>
      </c>
      <c r="AB33" s="278"/>
      <c r="AC33" s="255" t="str">
        <f aca="true" t="shared" si="134" ref="AC33">IF(CELL("type",AB33)="L","",IF(AB33*($G33+$X33)=0,"",IF($G33&gt;0,+$G33*AB33*8.34,$X33*AB33*8.34)))</f>
        <v/>
      </c>
      <c r="AD33" s="285"/>
      <c r="AE33" s="278"/>
      <c r="AF33" s="278"/>
      <c r="AG33" s="278" t="str">
        <f ca="1" t="shared" si="26"/>
        <v/>
      </c>
      <c r="AH33" s="278"/>
      <c r="AI33" s="278"/>
      <c r="AJ33" s="262" t="str">
        <f aca="true" t="shared" si="135" ref="AJ33">IF(CELL("type",AI33)="L","",IF(AI33*($G33+$X33)=0,"",IF($G33&gt;0,+$G33*AI33*8.34,$X33*AI33*8.34)))</f>
        <v/>
      </c>
      <c r="AK33" s="278"/>
      <c r="AL33" s="262" t="str">
        <f aca="true" t="shared" si="136" ref="AL33">IF(CELL("type",AK33)="L","",IF(AK33*($G33+$X33)=0,"",IF($G33&gt;0,+$G33*AK33*8.34,$X33*AK33*8.34)))</f>
        <v/>
      </c>
      <c r="AM33" s="283"/>
      <c r="AN33" s="600"/>
      <c r="AO33" s="601"/>
      <c r="AP33" s="601"/>
      <c r="AQ33" s="602"/>
      <c r="AR33" s="44"/>
      <c r="AS33" s="44"/>
      <c r="AW33" s="3"/>
      <c r="BB33" s="22"/>
      <c r="BD33" s="22"/>
      <c r="BF33" s="22"/>
      <c r="BJ33" s="22"/>
      <c r="BL33" s="22"/>
      <c r="BN33" s="22"/>
      <c r="BO33" s="22"/>
    </row>
    <row r="34" spans="1:67" ht="10.5" customHeight="1">
      <c r="A34" s="347">
        <v>21</v>
      </c>
      <c r="B34" s="348" t="str">
        <f t="shared" si="21"/>
        <v>Sat</v>
      </c>
      <c r="C34" s="266"/>
      <c r="D34" s="283"/>
      <c r="E34" s="349"/>
      <c r="F34" s="354"/>
      <c r="G34" s="282"/>
      <c r="H34" s="278"/>
      <c r="I34" s="278"/>
      <c r="J34" s="253" t="str">
        <f ca="1" t="shared" si="1"/>
        <v/>
      </c>
      <c r="K34" s="278"/>
      <c r="L34" s="253" t="str">
        <f ca="1" t="shared" si="1"/>
        <v/>
      </c>
      <c r="M34" s="278"/>
      <c r="N34" s="253" t="str">
        <f aca="true" t="shared" si="137" ref="N34">IF(CELL("type",M34)="L","",IF(M34*($G34+$X34)=0,"",IF($G34&gt;0,+$G34*M34*8.34,$X34*M34*8.34)))</f>
        <v/>
      </c>
      <c r="O34" s="278"/>
      <c r="P34" s="255" t="str">
        <f aca="true" t="shared" si="138" ref="P34">IF(CELL("type",O34)="L","",IF(O34*($G34+$X34)=0,"",IF($G34&gt;0,+$G34*O34*8.34,$X34*O34*8.34)))</f>
        <v/>
      </c>
      <c r="Q34" s="282"/>
      <c r="R34" s="278"/>
      <c r="S34" s="270" t="str">
        <f t="shared" si="4"/>
        <v/>
      </c>
      <c r="T34" s="278"/>
      <c r="U34" s="278"/>
      <c r="V34" s="283"/>
      <c r="W34" s="259">
        <f t="shared" si="0"/>
        <v>21</v>
      </c>
      <c r="X34" s="282"/>
      <c r="Y34" s="278"/>
      <c r="Z34" s="278"/>
      <c r="AA34" s="262" t="str">
        <f aca="true" t="shared" si="139" ref="AA34">IF(CELL("type",Z34)="L","",IF(Z34*($G34+$X34)=0,"",IF($G34&gt;0,+$G34*Z34*8.34,$X34*Z34*8.34)))</f>
        <v/>
      </c>
      <c r="AB34" s="278"/>
      <c r="AC34" s="255" t="str">
        <f aca="true" t="shared" si="140" ref="AC34">IF(CELL("type",AB34)="L","",IF(AB34*($G34+$X34)=0,"",IF($G34&gt;0,+$G34*AB34*8.34,$X34*AB34*8.34)))</f>
        <v/>
      </c>
      <c r="AD34" s="285"/>
      <c r="AE34" s="278"/>
      <c r="AF34" s="278"/>
      <c r="AG34" s="278" t="str">
        <f ca="1" t="shared" si="26"/>
        <v/>
      </c>
      <c r="AH34" s="278"/>
      <c r="AI34" s="278"/>
      <c r="AJ34" s="262" t="str">
        <f aca="true" t="shared" si="141" ref="AJ34">IF(CELL("type",AI34)="L","",IF(AI34*($G34+$X34)=0,"",IF($G34&gt;0,+$G34*AI34*8.34,$X34*AI34*8.34)))</f>
        <v/>
      </c>
      <c r="AK34" s="278"/>
      <c r="AL34" s="262" t="str">
        <f aca="true" t="shared" si="142" ref="AL34">IF(CELL("type",AK34)="L","",IF(AK34*($G34+$X34)=0,"",IF($G34&gt;0,+$G34*AK34*8.34,$X34*AK34*8.34)))</f>
        <v/>
      </c>
      <c r="AM34" s="283"/>
      <c r="AN34" s="600"/>
      <c r="AO34" s="601"/>
      <c r="AP34" s="601"/>
      <c r="AQ34" s="602"/>
      <c r="AR34" s="44"/>
      <c r="AS34" s="44"/>
      <c r="AW34" s="3"/>
      <c r="BB34" s="22"/>
      <c r="BD34" s="22"/>
      <c r="BF34" s="22"/>
      <c r="BJ34" s="22"/>
      <c r="BL34" s="22"/>
      <c r="BN34" s="22"/>
      <c r="BO34" s="22"/>
    </row>
    <row r="35" spans="1:67" ht="10.5" customHeight="1">
      <c r="A35" s="347">
        <v>22</v>
      </c>
      <c r="B35" s="348" t="str">
        <f t="shared" si="21"/>
        <v>Sun</v>
      </c>
      <c r="C35" s="278"/>
      <c r="D35" s="284"/>
      <c r="E35" s="349"/>
      <c r="F35" s="350"/>
      <c r="G35" s="282"/>
      <c r="H35" s="278"/>
      <c r="I35" s="278"/>
      <c r="J35" s="253" t="str">
        <f ca="1" t="shared" si="1"/>
        <v/>
      </c>
      <c r="K35" s="278"/>
      <c r="L35" s="253" t="str">
        <f ca="1" t="shared" si="1"/>
        <v/>
      </c>
      <c r="M35" s="278"/>
      <c r="N35" s="253" t="str">
        <f aca="true" t="shared" si="143" ref="N35">IF(CELL("type",M35)="L","",IF(M35*($G35+$X35)=0,"",IF($G35&gt;0,+$G35*M35*8.34,$X35*M35*8.34)))</f>
        <v/>
      </c>
      <c r="O35" s="278"/>
      <c r="P35" s="255" t="str">
        <f aca="true" t="shared" si="144" ref="P35">IF(CELL("type",O35)="L","",IF(O35*($G35+$X35)=0,"",IF($G35&gt;0,+$G35*O35*8.34,$X35*O35*8.34)))</f>
        <v/>
      </c>
      <c r="Q35" s="282"/>
      <c r="R35" s="278"/>
      <c r="S35" s="270" t="str">
        <f t="shared" si="4"/>
        <v/>
      </c>
      <c r="T35" s="278"/>
      <c r="U35" s="278"/>
      <c r="V35" s="283"/>
      <c r="W35" s="259">
        <f t="shared" si="0"/>
        <v>22</v>
      </c>
      <c r="X35" s="282"/>
      <c r="Y35" s="278"/>
      <c r="Z35" s="278"/>
      <c r="AA35" s="262" t="str">
        <f aca="true" t="shared" si="145" ref="AA35">IF(CELL("type",Z35)="L","",IF(Z35*($G35+$X35)=0,"",IF($G35&gt;0,+$G35*Z35*8.34,$X35*Z35*8.34)))</f>
        <v/>
      </c>
      <c r="AB35" s="278"/>
      <c r="AC35" s="255" t="str">
        <f aca="true" t="shared" si="146" ref="AC35">IF(CELL("type",AB35)="L","",IF(AB35*($G35+$X35)=0,"",IF($G35&gt;0,+$G35*AB35*8.34,$X35*AB35*8.34)))</f>
        <v/>
      </c>
      <c r="AD35" s="285"/>
      <c r="AE35" s="278"/>
      <c r="AF35" s="278"/>
      <c r="AG35" s="278" t="str">
        <f ca="1" t="shared" si="26"/>
        <v/>
      </c>
      <c r="AH35" s="278"/>
      <c r="AI35" s="278"/>
      <c r="AJ35" s="262" t="str">
        <f aca="true" t="shared" si="147" ref="AJ35">IF(CELL("type",AI35)="L","",IF(AI35*($G35+$X35)=0,"",IF($G35&gt;0,+$G35*AI35*8.34,$X35*AI35*8.34)))</f>
        <v/>
      </c>
      <c r="AK35" s="278"/>
      <c r="AL35" s="262" t="str">
        <f aca="true" t="shared" si="148" ref="AL35">IF(CELL("type",AK35)="L","",IF(AK35*($G35+$X35)=0,"",IF($G35&gt;0,+$G35*AK35*8.34,$X35*AK35*8.34)))</f>
        <v/>
      </c>
      <c r="AM35" s="283"/>
      <c r="AN35" s="600"/>
      <c r="AO35" s="601"/>
      <c r="AP35" s="601"/>
      <c r="AQ35" s="602"/>
      <c r="AR35" s="44"/>
      <c r="AS35" s="44"/>
      <c r="AW35" s="3"/>
      <c r="BB35" s="22"/>
      <c r="BD35" s="22"/>
      <c r="BF35" s="22"/>
      <c r="BJ35" s="22"/>
      <c r="BL35" s="22"/>
      <c r="BN35" s="22"/>
      <c r="BO35" s="22"/>
    </row>
    <row r="36" spans="1:67" ht="10.5" customHeight="1">
      <c r="A36" s="347">
        <v>23</v>
      </c>
      <c r="B36" s="348" t="str">
        <f t="shared" si="21"/>
        <v>Mon</v>
      </c>
      <c r="C36" s="278"/>
      <c r="D36" s="284"/>
      <c r="E36" s="349"/>
      <c r="F36" s="350"/>
      <c r="G36" s="282"/>
      <c r="H36" s="278"/>
      <c r="I36" s="278"/>
      <c r="J36" s="253" t="str">
        <f ca="1" t="shared" si="1"/>
        <v/>
      </c>
      <c r="K36" s="278"/>
      <c r="L36" s="253" t="str">
        <f ca="1" t="shared" si="1"/>
        <v/>
      </c>
      <c r="M36" s="278"/>
      <c r="N36" s="253" t="str">
        <f aca="true" t="shared" si="149" ref="N36">IF(CELL("type",M36)="L","",IF(M36*($G36+$X36)=0,"",IF($G36&gt;0,+$G36*M36*8.34,$X36*M36*8.34)))</f>
        <v/>
      </c>
      <c r="O36" s="278"/>
      <c r="P36" s="255" t="str">
        <f aca="true" t="shared" si="150" ref="P36">IF(CELL("type",O36)="L","",IF(O36*($G36+$X36)=0,"",IF($G36&gt;0,+$G36*O36*8.34,$X36*O36*8.34)))</f>
        <v/>
      </c>
      <c r="Q36" s="282"/>
      <c r="R36" s="278"/>
      <c r="S36" s="270" t="str">
        <f t="shared" si="4"/>
        <v/>
      </c>
      <c r="T36" s="278"/>
      <c r="U36" s="278"/>
      <c r="V36" s="283"/>
      <c r="W36" s="259">
        <f t="shared" si="0"/>
        <v>23</v>
      </c>
      <c r="X36" s="282"/>
      <c r="Y36" s="278"/>
      <c r="Z36" s="278"/>
      <c r="AA36" s="262" t="str">
        <f aca="true" t="shared" si="151" ref="AA36">IF(CELL("type",Z36)="L","",IF(Z36*($G36+$X36)=0,"",IF($G36&gt;0,+$G36*Z36*8.34,$X36*Z36*8.34)))</f>
        <v/>
      </c>
      <c r="AB36" s="278"/>
      <c r="AC36" s="255" t="str">
        <f aca="true" t="shared" si="152" ref="AC36">IF(CELL("type",AB36)="L","",IF(AB36*($G36+$X36)=0,"",IF($G36&gt;0,+$G36*AB36*8.34,$X36*AB36*8.34)))</f>
        <v/>
      </c>
      <c r="AD36" s="285"/>
      <c r="AE36" s="278"/>
      <c r="AF36" s="278"/>
      <c r="AG36" s="278" t="str">
        <f ca="1" t="shared" si="26"/>
        <v/>
      </c>
      <c r="AH36" s="278"/>
      <c r="AI36" s="278"/>
      <c r="AJ36" s="262" t="str">
        <f aca="true" t="shared" si="153" ref="AJ36">IF(CELL("type",AI36)="L","",IF(AI36*($G36+$X36)=0,"",IF($G36&gt;0,+$G36*AI36*8.34,$X36*AI36*8.34)))</f>
        <v/>
      </c>
      <c r="AK36" s="278"/>
      <c r="AL36" s="262" t="str">
        <f aca="true" t="shared" si="154" ref="AL36">IF(CELL("type",AK36)="L","",IF(AK36*($G36+$X36)=0,"",IF($G36&gt;0,+$G36*AK36*8.34,$X36*AK36*8.34)))</f>
        <v/>
      </c>
      <c r="AM36" s="283"/>
      <c r="AN36" s="600"/>
      <c r="AO36" s="601"/>
      <c r="AP36" s="601"/>
      <c r="AQ36" s="602"/>
      <c r="AR36" s="44"/>
      <c r="AS36" s="44"/>
      <c r="AW36" s="3"/>
      <c r="BB36" s="22"/>
      <c r="BD36" s="22"/>
      <c r="BF36" s="22"/>
      <c r="BJ36" s="22"/>
      <c r="BL36" s="22"/>
      <c r="BN36" s="22"/>
      <c r="BO36" s="22"/>
    </row>
    <row r="37" spans="1:67" ht="10.5" customHeight="1">
      <c r="A37" s="347">
        <v>24</v>
      </c>
      <c r="B37" s="348" t="str">
        <f t="shared" si="21"/>
        <v>Tue</v>
      </c>
      <c r="C37" s="278"/>
      <c r="D37" s="284"/>
      <c r="E37" s="349"/>
      <c r="F37" s="350"/>
      <c r="G37" s="282"/>
      <c r="H37" s="278"/>
      <c r="I37" s="278"/>
      <c r="J37" s="253" t="str">
        <f ca="1" t="shared" si="1"/>
        <v/>
      </c>
      <c r="K37" s="278"/>
      <c r="L37" s="253" t="str">
        <f ca="1" t="shared" si="1"/>
        <v/>
      </c>
      <c r="M37" s="278"/>
      <c r="N37" s="253" t="str">
        <f aca="true" t="shared" si="155" ref="N37">IF(CELL("type",M37)="L","",IF(M37*($G37+$X37)=0,"",IF($G37&gt;0,+$G37*M37*8.34,$X37*M37*8.34)))</f>
        <v/>
      </c>
      <c r="O37" s="278"/>
      <c r="P37" s="255" t="str">
        <f aca="true" t="shared" si="156" ref="P37">IF(CELL("type",O37)="L","",IF(O37*($G37+$X37)=0,"",IF($G37&gt;0,+$G37*O37*8.34,$X37*O37*8.34)))</f>
        <v/>
      </c>
      <c r="Q37" s="282"/>
      <c r="R37" s="278"/>
      <c r="S37" s="270" t="str">
        <f t="shared" si="4"/>
        <v/>
      </c>
      <c r="T37" s="278"/>
      <c r="U37" s="278"/>
      <c r="V37" s="283"/>
      <c r="W37" s="259">
        <f t="shared" si="0"/>
        <v>24</v>
      </c>
      <c r="X37" s="282"/>
      <c r="Y37" s="278"/>
      <c r="Z37" s="278"/>
      <c r="AA37" s="262" t="str">
        <f aca="true" t="shared" si="157" ref="AA37">IF(CELL("type",Z37)="L","",IF(Z37*($G37+$X37)=0,"",IF($G37&gt;0,+$G37*Z37*8.34,$X37*Z37*8.34)))</f>
        <v/>
      </c>
      <c r="AB37" s="278"/>
      <c r="AC37" s="255" t="str">
        <f aca="true" t="shared" si="158" ref="AC37">IF(CELL("type",AB37)="L","",IF(AB37*($G37+$X37)=0,"",IF($G37&gt;0,+$G37*AB37*8.34,$X37*AB37*8.34)))</f>
        <v/>
      </c>
      <c r="AD37" s="285"/>
      <c r="AE37" s="278"/>
      <c r="AF37" s="278"/>
      <c r="AG37" s="278" t="str">
        <f ca="1" t="shared" si="26"/>
        <v/>
      </c>
      <c r="AH37" s="278"/>
      <c r="AI37" s="278"/>
      <c r="AJ37" s="262" t="str">
        <f aca="true" t="shared" si="159" ref="AJ37">IF(CELL("type",AI37)="L","",IF(AI37*($G37+$X37)=0,"",IF($G37&gt;0,+$G37*AI37*8.34,$X37*AI37*8.34)))</f>
        <v/>
      </c>
      <c r="AK37" s="278"/>
      <c r="AL37" s="262" t="str">
        <f aca="true" t="shared" si="160" ref="AL37">IF(CELL("type",AK37)="L","",IF(AK37*($G37+$X37)=0,"",IF($G37&gt;0,+$G37*AK37*8.34,$X37*AK37*8.34)))</f>
        <v/>
      </c>
      <c r="AM37" s="283"/>
      <c r="AN37" s="600"/>
      <c r="AO37" s="601"/>
      <c r="AP37" s="601"/>
      <c r="AQ37" s="602"/>
      <c r="AR37" s="44"/>
      <c r="AS37" s="44"/>
      <c r="AW37" s="3"/>
      <c r="BB37" s="22"/>
      <c r="BD37" s="22"/>
      <c r="BF37" s="22"/>
      <c r="BJ37" s="22"/>
      <c r="BL37" s="22"/>
      <c r="BN37" s="22"/>
      <c r="BO37" s="22"/>
    </row>
    <row r="38" spans="1:67" ht="10.5" customHeight="1">
      <c r="A38" s="347">
        <v>25</v>
      </c>
      <c r="B38" s="348" t="str">
        <f t="shared" si="21"/>
        <v>Wed</v>
      </c>
      <c r="C38" s="287"/>
      <c r="D38" s="288"/>
      <c r="E38" s="349"/>
      <c r="F38" s="357"/>
      <c r="G38" s="282"/>
      <c r="H38" s="278"/>
      <c r="I38" s="278"/>
      <c r="J38" s="253" t="str">
        <f ca="1" t="shared" si="1"/>
        <v/>
      </c>
      <c r="K38" s="278"/>
      <c r="L38" s="253" t="str">
        <f ca="1" t="shared" si="1"/>
        <v/>
      </c>
      <c r="M38" s="278"/>
      <c r="N38" s="253" t="str">
        <f aca="true" t="shared" si="161" ref="N38">IF(CELL("type",M38)="L","",IF(M38*($G38+$X38)=0,"",IF($G38&gt;0,+$G38*M38*8.34,$X38*M38*8.34)))</f>
        <v/>
      </c>
      <c r="O38" s="278"/>
      <c r="P38" s="255" t="str">
        <f aca="true" t="shared" si="162" ref="P38">IF(CELL("type",O38)="L","",IF(O38*($G38+$X38)=0,"",IF($G38&gt;0,+$G38*O38*8.34,$X38*O38*8.34)))</f>
        <v/>
      </c>
      <c r="Q38" s="282"/>
      <c r="R38" s="278"/>
      <c r="S38" s="270" t="str">
        <f t="shared" si="4"/>
        <v/>
      </c>
      <c r="T38" s="278"/>
      <c r="U38" s="278"/>
      <c r="V38" s="283"/>
      <c r="W38" s="259">
        <f t="shared" si="0"/>
        <v>25</v>
      </c>
      <c r="X38" s="282"/>
      <c r="Y38" s="278"/>
      <c r="Z38" s="278"/>
      <c r="AA38" s="262" t="str">
        <f aca="true" t="shared" si="163" ref="AA38">IF(CELL("type",Z38)="L","",IF(Z38*($G38+$X38)=0,"",IF($G38&gt;0,+$G38*Z38*8.34,$X38*Z38*8.34)))</f>
        <v/>
      </c>
      <c r="AB38" s="278"/>
      <c r="AC38" s="255" t="str">
        <f aca="true" t="shared" si="164" ref="AC38">IF(CELL("type",AB38)="L","",IF(AB38*($G38+$X38)=0,"",IF($G38&gt;0,+$G38*AB38*8.34,$X38*AB38*8.34)))</f>
        <v/>
      </c>
      <c r="AD38" s="285"/>
      <c r="AE38" s="278"/>
      <c r="AF38" s="278"/>
      <c r="AG38" s="278" t="str">
        <f ca="1" t="shared" si="26"/>
        <v/>
      </c>
      <c r="AH38" s="278"/>
      <c r="AI38" s="278"/>
      <c r="AJ38" s="262" t="str">
        <f aca="true" t="shared" si="165" ref="AJ38">IF(CELL("type",AI38)="L","",IF(AI38*($G38+$X38)=0,"",IF($G38&gt;0,+$G38*AI38*8.34,$X38*AI38*8.34)))</f>
        <v/>
      </c>
      <c r="AK38" s="278"/>
      <c r="AL38" s="262" t="str">
        <f aca="true" t="shared" si="166" ref="AL38">IF(CELL("type",AK38)="L","",IF(AK38*($G38+$X38)=0,"",IF($G38&gt;0,+$G38*AK38*8.34,$X38*AK38*8.34)))</f>
        <v/>
      </c>
      <c r="AM38" s="283"/>
      <c r="AN38" s="600"/>
      <c r="AO38" s="601"/>
      <c r="AP38" s="601"/>
      <c r="AQ38" s="602"/>
      <c r="AR38" s="44"/>
      <c r="AS38" s="44"/>
      <c r="AW38" s="3"/>
      <c r="BB38" s="22"/>
      <c r="BD38" s="22"/>
      <c r="BF38" s="22"/>
      <c r="BJ38" s="22"/>
      <c r="BL38" s="22"/>
      <c r="BN38" s="22"/>
      <c r="BO38" s="22"/>
    </row>
    <row r="39" spans="1:67" ht="10.5" customHeight="1">
      <c r="A39" s="347">
        <v>26</v>
      </c>
      <c r="B39" s="348" t="str">
        <f t="shared" si="21"/>
        <v>Thu</v>
      </c>
      <c r="C39" s="278"/>
      <c r="D39" s="283"/>
      <c r="E39" s="339"/>
      <c r="F39" s="354"/>
      <c r="G39" s="282"/>
      <c r="H39" s="278"/>
      <c r="I39" s="278"/>
      <c r="J39" s="253" t="str">
        <f ca="1" t="shared" si="1"/>
        <v/>
      </c>
      <c r="K39" s="278"/>
      <c r="L39" s="253" t="str">
        <f ca="1" t="shared" si="1"/>
        <v/>
      </c>
      <c r="M39" s="278"/>
      <c r="N39" s="253" t="str">
        <f aca="true" t="shared" si="167" ref="N39">IF(CELL("type",M39)="L","",IF(M39*($G39+$X39)=0,"",IF($G39&gt;0,+$G39*M39*8.34,$X39*M39*8.34)))</f>
        <v/>
      </c>
      <c r="O39" s="278"/>
      <c r="P39" s="255" t="str">
        <f aca="true" t="shared" si="168" ref="P39">IF(CELL("type",O39)="L","",IF(O39*($G39+$X39)=0,"",IF($G39&gt;0,+$G39*O39*8.34,$X39*O39*8.34)))</f>
        <v/>
      </c>
      <c r="Q39" s="282"/>
      <c r="R39" s="278"/>
      <c r="S39" s="270" t="str">
        <f t="shared" si="4"/>
        <v/>
      </c>
      <c r="T39" s="278"/>
      <c r="U39" s="278"/>
      <c r="V39" s="283"/>
      <c r="W39" s="259">
        <f t="shared" si="0"/>
        <v>26</v>
      </c>
      <c r="X39" s="282"/>
      <c r="Y39" s="278"/>
      <c r="Z39" s="278"/>
      <c r="AA39" s="262" t="str">
        <f aca="true" t="shared" si="169" ref="AA39">IF(CELL("type",Z39)="L","",IF(Z39*($G39+$X39)=0,"",IF($G39&gt;0,+$G39*Z39*8.34,$X39*Z39*8.34)))</f>
        <v/>
      </c>
      <c r="AB39" s="278"/>
      <c r="AC39" s="255" t="str">
        <f aca="true" t="shared" si="170" ref="AC39">IF(CELL("type",AB39)="L","",IF(AB39*($G39+$X39)=0,"",IF($G39&gt;0,+$G39*AB39*8.34,$X39*AB39*8.34)))</f>
        <v/>
      </c>
      <c r="AD39" s="285"/>
      <c r="AE39" s="278"/>
      <c r="AF39" s="278"/>
      <c r="AG39" s="278" t="str">
        <f ca="1" t="shared" si="26"/>
        <v/>
      </c>
      <c r="AH39" s="278"/>
      <c r="AI39" s="278"/>
      <c r="AJ39" s="262" t="str">
        <f aca="true" t="shared" si="171" ref="AJ39">IF(CELL("type",AI39)="L","",IF(AI39*($G39+$X39)=0,"",IF($G39&gt;0,+$G39*AI39*8.34,$X39*AI39*8.34)))</f>
        <v/>
      </c>
      <c r="AK39" s="278"/>
      <c r="AL39" s="262" t="str">
        <f aca="true" t="shared" si="172" ref="AL39">IF(CELL("type",AK39)="L","",IF(AK39*($G39+$X39)=0,"",IF($G39&gt;0,+$G39*AK39*8.34,$X39*AK39*8.34)))</f>
        <v/>
      </c>
      <c r="AM39" s="283"/>
      <c r="AN39" s="600"/>
      <c r="AO39" s="601"/>
      <c r="AP39" s="601"/>
      <c r="AQ39" s="602"/>
      <c r="AR39" s="44"/>
      <c r="AS39" s="44"/>
      <c r="AW39" s="3"/>
      <c r="BB39" s="22"/>
      <c r="BD39" s="22"/>
      <c r="BF39" s="22"/>
      <c r="BJ39" s="22"/>
      <c r="BL39" s="22"/>
      <c r="BN39" s="22"/>
      <c r="BO39" s="22"/>
    </row>
    <row r="40" spans="1:67" ht="10.5" customHeight="1">
      <c r="A40" s="347">
        <v>27</v>
      </c>
      <c r="B40" s="348" t="str">
        <f t="shared" si="21"/>
        <v>Fri</v>
      </c>
      <c r="C40" s="278"/>
      <c r="D40" s="284"/>
      <c r="E40" s="349"/>
      <c r="F40" s="350"/>
      <c r="G40" s="282"/>
      <c r="H40" s="278"/>
      <c r="I40" s="278"/>
      <c r="J40" s="253" t="str">
        <f ca="1" t="shared" si="1"/>
        <v/>
      </c>
      <c r="K40" s="278"/>
      <c r="L40" s="253" t="str">
        <f ca="1" t="shared" si="1"/>
        <v/>
      </c>
      <c r="M40" s="278"/>
      <c r="N40" s="253" t="str">
        <f aca="true" t="shared" si="173" ref="N40">IF(CELL("type",M40)="L","",IF(M40*($G40+$X40)=0,"",IF($G40&gt;0,+$G40*M40*8.34,$X40*M40*8.34)))</f>
        <v/>
      </c>
      <c r="O40" s="278"/>
      <c r="P40" s="255" t="str">
        <f aca="true" t="shared" si="174" ref="P40">IF(CELL("type",O40)="L","",IF(O40*($G40+$X40)=0,"",IF($G40&gt;0,+$G40*O40*8.34,$X40*O40*8.34)))</f>
        <v/>
      </c>
      <c r="Q40" s="282"/>
      <c r="R40" s="278"/>
      <c r="S40" s="270" t="str">
        <f t="shared" si="4"/>
        <v/>
      </c>
      <c r="T40" s="278"/>
      <c r="U40" s="278"/>
      <c r="V40" s="283"/>
      <c r="W40" s="259">
        <f t="shared" si="0"/>
        <v>27</v>
      </c>
      <c r="X40" s="282"/>
      <c r="Y40" s="278"/>
      <c r="Z40" s="278"/>
      <c r="AA40" s="262" t="str">
        <f aca="true" t="shared" si="175" ref="AA40">IF(CELL("type",Z40)="L","",IF(Z40*($G40+$X40)=0,"",IF($G40&gt;0,+$G40*Z40*8.34,$X40*Z40*8.34)))</f>
        <v/>
      </c>
      <c r="AB40" s="278"/>
      <c r="AC40" s="255" t="str">
        <f aca="true" t="shared" si="176" ref="AC40">IF(CELL("type",AB40)="L","",IF(AB40*($G40+$X40)=0,"",IF($G40&gt;0,+$G40*AB40*8.34,$X40*AB40*8.34)))</f>
        <v/>
      </c>
      <c r="AD40" s="285"/>
      <c r="AE40" s="278"/>
      <c r="AF40" s="278"/>
      <c r="AG40" s="278" t="str">
        <f ca="1" t="shared" si="26"/>
        <v/>
      </c>
      <c r="AH40" s="278"/>
      <c r="AI40" s="278"/>
      <c r="AJ40" s="262" t="str">
        <f aca="true" t="shared" si="177" ref="AJ40">IF(CELL("type",AI40)="L","",IF(AI40*($G40+$X40)=0,"",IF($G40&gt;0,+$G40*AI40*8.34,$X40*AI40*8.34)))</f>
        <v/>
      </c>
      <c r="AK40" s="278"/>
      <c r="AL40" s="262" t="str">
        <f aca="true" t="shared" si="178" ref="AL40">IF(CELL("type",AK40)="L","",IF(AK40*($G40+$X40)=0,"",IF($G40&gt;0,+$G40*AK40*8.34,$X40*AK40*8.34)))</f>
        <v/>
      </c>
      <c r="AM40" s="283"/>
      <c r="AN40" s="600"/>
      <c r="AO40" s="601"/>
      <c r="AP40" s="601"/>
      <c r="AQ40" s="602"/>
      <c r="AR40" s="44"/>
      <c r="AS40" s="44"/>
      <c r="AW40" s="3"/>
      <c r="BB40" s="22"/>
      <c r="BD40" s="22"/>
      <c r="BF40" s="22"/>
      <c r="BJ40" s="22"/>
      <c r="BL40" s="22"/>
      <c r="BN40" s="22"/>
      <c r="BO40" s="22"/>
    </row>
    <row r="41" spans="1:67" ht="10.5" customHeight="1">
      <c r="A41" s="347">
        <v>28</v>
      </c>
      <c r="B41" s="348" t="str">
        <f t="shared" si="21"/>
        <v>Sat</v>
      </c>
      <c r="C41" s="278"/>
      <c r="D41" s="284"/>
      <c r="E41" s="349"/>
      <c r="F41" s="350"/>
      <c r="G41" s="282"/>
      <c r="H41" s="278"/>
      <c r="I41" s="278"/>
      <c r="J41" s="253" t="str">
        <f ca="1" t="shared" si="1"/>
        <v/>
      </c>
      <c r="K41" s="278"/>
      <c r="L41" s="253" t="str">
        <f ca="1" t="shared" si="1"/>
        <v/>
      </c>
      <c r="M41" s="278"/>
      <c r="N41" s="253" t="str">
        <f aca="true" t="shared" si="179" ref="N41">IF(CELL("type",M41)="L","",IF(M41*($G41+$X41)=0,"",IF($G41&gt;0,+$G41*M41*8.34,$X41*M41*8.34)))</f>
        <v/>
      </c>
      <c r="O41" s="278"/>
      <c r="P41" s="255" t="str">
        <f aca="true" t="shared" si="180" ref="P41">IF(CELL("type",O41)="L","",IF(O41*($G41+$X41)=0,"",IF($G41&gt;0,+$G41*O41*8.34,$X41*O41*8.34)))</f>
        <v/>
      </c>
      <c r="Q41" s="282"/>
      <c r="R41" s="278"/>
      <c r="S41" s="270" t="str">
        <f t="shared" si="4"/>
        <v/>
      </c>
      <c r="T41" s="278"/>
      <c r="U41" s="278"/>
      <c r="V41" s="283"/>
      <c r="W41" s="259">
        <f t="shared" si="0"/>
        <v>28</v>
      </c>
      <c r="X41" s="282"/>
      <c r="Y41" s="278"/>
      <c r="Z41" s="278"/>
      <c r="AA41" s="262" t="str">
        <f aca="true" t="shared" si="181" ref="AA41">IF(CELL("type",Z41)="L","",IF(Z41*($G41+$X41)=0,"",IF($G41&gt;0,+$G41*Z41*8.34,$X41*Z41*8.34)))</f>
        <v/>
      </c>
      <c r="AB41" s="278"/>
      <c r="AC41" s="255" t="str">
        <f aca="true" t="shared" si="182" ref="AC41">IF(CELL("type",AB41)="L","",IF(AB41*($G41+$X41)=0,"",IF($G41&gt;0,+$G41*AB41*8.34,$X41*AB41*8.34)))</f>
        <v/>
      </c>
      <c r="AD41" s="285"/>
      <c r="AE41" s="278"/>
      <c r="AF41" s="278"/>
      <c r="AG41" s="278" t="str">
        <f ca="1" t="shared" si="26"/>
        <v/>
      </c>
      <c r="AH41" s="278"/>
      <c r="AI41" s="278"/>
      <c r="AJ41" s="262" t="str">
        <f aca="true" t="shared" si="183" ref="AJ41">IF(CELL("type",AI41)="L","",IF(AI41*($G41+$X41)=0,"",IF($G41&gt;0,+$G41*AI41*8.34,$X41*AI41*8.34)))</f>
        <v/>
      </c>
      <c r="AK41" s="278"/>
      <c r="AL41" s="262" t="str">
        <f aca="true" t="shared" si="184" ref="AL41">IF(CELL("type",AK41)="L","",IF(AK41*($G41+$X41)=0,"",IF($G41&gt;0,+$G41*AK41*8.34,$X41*AK41*8.34)))</f>
        <v/>
      </c>
      <c r="AM41" s="283"/>
      <c r="AN41" s="600"/>
      <c r="AO41" s="601"/>
      <c r="AP41" s="601"/>
      <c r="AQ41" s="602"/>
      <c r="AR41" s="44"/>
      <c r="AS41" s="44"/>
      <c r="AW41" s="3"/>
      <c r="BB41" s="22"/>
      <c r="BD41" s="22"/>
      <c r="BF41" s="22"/>
      <c r="BJ41" s="22"/>
      <c r="BL41" s="22"/>
      <c r="BN41" s="22"/>
      <c r="BO41" s="22"/>
    </row>
    <row r="42" spans="1:67" ht="10.5" customHeight="1">
      <c r="A42" s="347">
        <v>29</v>
      </c>
      <c r="B42" s="348" t="str">
        <f t="shared" si="21"/>
        <v>Sun</v>
      </c>
      <c r="C42" s="278"/>
      <c r="D42" s="284"/>
      <c r="E42" s="349"/>
      <c r="F42" s="350"/>
      <c r="G42" s="282"/>
      <c r="H42" s="278"/>
      <c r="I42" s="278"/>
      <c r="J42" s="253" t="str">
        <f ca="1" t="shared" si="1"/>
        <v/>
      </c>
      <c r="K42" s="278"/>
      <c r="L42" s="253" t="str">
        <f ca="1" t="shared" si="1"/>
        <v/>
      </c>
      <c r="M42" s="278"/>
      <c r="N42" s="253" t="str">
        <f aca="true" t="shared" si="185" ref="N42">IF(CELL("type",M42)="L","",IF(M42*($G42+$X42)=0,"",IF($G42&gt;0,+$G42*M42*8.34,$X42*M42*8.34)))</f>
        <v/>
      </c>
      <c r="O42" s="278"/>
      <c r="P42" s="255" t="str">
        <f aca="true" t="shared" si="186" ref="P42">IF(CELL("type",O42)="L","",IF(O42*($G42+$X42)=0,"",IF($G42&gt;0,+$G42*O42*8.34,$X42*O42*8.34)))</f>
        <v/>
      </c>
      <c r="Q42" s="282"/>
      <c r="R42" s="278"/>
      <c r="S42" s="270" t="str">
        <f t="shared" si="4"/>
        <v/>
      </c>
      <c r="T42" s="278"/>
      <c r="U42" s="278"/>
      <c r="V42" s="283"/>
      <c r="W42" s="259">
        <f t="shared" si="0"/>
        <v>29</v>
      </c>
      <c r="X42" s="282"/>
      <c r="Y42" s="278"/>
      <c r="Z42" s="278"/>
      <c r="AA42" s="262" t="str">
        <f aca="true" t="shared" si="187" ref="AA42">IF(CELL("type",Z42)="L","",IF(Z42*($G42+$X42)=0,"",IF($G42&gt;0,+$G42*Z42*8.34,$X42*Z42*8.34)))</f>
        <v/>
      </c>
      <c r="AB42" s="278"/>
      <c r="AC42" s="255" t="str">
        <f aca="true" t="shared" si="188" ref="AC42">IF(CELL("type",AB42)="L","",IF(AB42*($G42+$X42)=0,"",IF($G42&gt;0,+$G42*AB42*8.34,$X42*AB42*8.34)))</f>
        <v/>
      </c>
      <c r="AD42" s="285"/>
      <c r="AE42" s="278"/>
      <c r="AF42" s="278"/>
      <c r="AG42" s="278" t="str">
        <f ca="1" t="shared" si="26"/>
        <v/>
      </c>
      <c r="AH42" s="278"/>
      <c r="AI42" s="278"/>
      <c r="AJ42" s="262" t="str">
        <f aca="true" t="shared" si="189" ref="AJ42">IF(CELL("type",AI42)="L","",IF(AI42*($G42+$X42)=0,"",IF($G42&gt;0,+$G42*AI42*8.34,$X42*AI42*8.34)))</f>
        <v/>
      </c>
      <c r="AK42" s="278"/>
      <c r="AL42" s="262" t="str">
        <f aca="true" t="shared" si="190" ref="AL42">IF(CELL("type",AK42)="L","",IF(AK42*($G42+$X42)=0,"",IF($G42&gt;0,+$G42*AK42*8.34,$X42*AK42*8.34)))</f>
        <v/>
      </c>
      <c r="AM42" s="283"/>
      <c r="AN42" s="600"/>
      <c r="AO42" s="601"/>
      <c r="AP42" s="601"/>
      <c r="AQ42" s="602"/>
      <c r="AR42" s="3"/>
      <c r="AW42" s="3"/>
      <c r="BB42" s="22"/>
      <c r="BD42" s="22"/>
      <c r="BF42" s="22"/>
      <c r="BJ42" s="22"/>
      <c r="BL42" s="22"/>
      <c r="BN42" s="22"/>
      <c r="BO42" s="22"/>
    </row>
    <row r="43" spans="1:67" ht="10.5" customHeight="1">
      <c r="A43" s="347">
        <v>30</v>
      </c>
      <c r="B43" s="348" t="str">
        <f t="shared" si="21"/>
        <v>Mon</v>
      </c>
      <c r="C43" s="278"/>
      <c r="D43" s="284"/>
      <c r="E43" s="349"/>
      <c r="F43" s="350"/>
      <c r="G43" s="282"/>
      <c r="H43" s="278"/>
      <c r="I43" s="278"/>
      <c r="J43" s="253" t="str">
        <f ca="1" t="shared" si="1"/>
        <v/>
      </c>
      <c r="K43" s="278"/>
      <c r="L43" s="253" t="str">
        <f ca="1" t="shared" si="1"/>
        <v/>
      </c>
      <c r="M43" s="278"/>
      <c r="N43" s="253" t="str">
        <f aca="true" t="shared" si="191" ref="N43">IF(CELL("type",M43)="L","",IF(M43*($G43+$X43)=0,"",IF($G43&gt;0,+$G43*M43*8.34,$X43*M43*8.34)))</f>
        <v/>
      </c>
      <c r="O43" s="278"/>
      <c r="P43" s="255" t="str">
        <f aca="true" t="shared" si="192" ref="P43">IF(CELL("type",O43)="L","",IF(O43*($G43+$X43)=0,"",IF($G43&gt;0,+$G43*O43*8.34,$X43*O43*8.34)))</f>
        <v/>
      </c>
      <c r="Q43" s="282"/>
      <c r="R43" s="278"/>
      <c r="S43" s="270" t="str">
        <f t="shared" si="4"/>
        <v/>
      </c>
      <c r="T43" s="278"/>
      <c r="U43" s="278"/>
      <c r="V43" s="283"/>
      <c r="W43" s="259">
        <f t="shared" si="0"/>
        <v>30</v>
      </c>
      <c r="X43" s="282"/>
      <c r="Y43" s="278"/>
      <c r="Z43" s="278"/>
      <c r="AA43" s="262" t="str">
        <f aca="true" t="shared" si="193" ref="AA43">IF(CELL("type",Z43)="L","",IF(Z43*($G43+$X43)=0,"",IF($G43&gt;0,+$G43*Z43*8.34,$X43*Z43*8.34)))</f>
        <v/>
      </c>
      <c r="AB43" s="278"/>
      <c r="AC43" s="255" t="str">
        <f aca="true" t="shared" si="194" ref="AC43">IF(CELL("type",AB43)="L","",IF(AB43*($G43+$X43)=0,"",IF($G43&gt;0,+$G43*AB43*8.34,$X43*AB43*8.34)))</f>
        <v/>
      </c>
      <c r="AD43" s="282"/>
      <c r="AE43" s="278"/>
      <c r="AF43" s="278"/>
      <c r="AG43" s="278" t="str">
        <f ca="1" t="shared" si="26"/>
        <v/>
      </c>
      <c r="AH43" s="278"/>
      <c r="AI43" s="278"/>
      <c r="AJ43" s="262" t="str">
        <f aca="true" t="shared" si="195" ref="AJ43">IF(CELL("type",AI43)="L","",IF(AI43*($G43+$X43)=0,"",IF($G43&gt;0,+$G43*AI43*8.34,$X43*AI43*8.34)))</f>
        <v/>
      </c>
      <c r="AK43" s="278"/>
      <c r="AL43" s="262" t="str">
        <f aca="true" t="shared" si="196" ref="AL43">IF(CELL("type",AK43)="L","",IF(AK43*($G43+$X43)=0,"",IF($G43&gt;0,+$G43*AK43*8.34,$X43*AK43*8.34)))</f>
        <v/>
      </c>
      <c r="AM43" s="283"/>
      <c r="AN43" s="600"/>
      <c r="AO43" s="601"/>
      <c r="AP43" s="601"/>
      <c r="AQ43" s="602"/>
      <c r="AR43" s="3"/>
      <c r="AW43" s="3"/>
      <c r="BB43" s="22"/>
      <c r="BD43" s="22"/>
      <c r="BF43" s="22"/>
      <c r="BJ43" s="22"/>
      <c r="BL43" s="22"/>
      <c r="BN43" s="22"/>
      <c r="BO43" s="22"/>
    </row>
    <row r="44" spans="1:67" ht="10.5" customHeight="1" thickBot="1">
      <c r="A44" s="347">
        <v>31</v>
      </c>
      <c r="B44" s="348" t="str">
        <f t="shared" si="21"/>
        <v>Tue</v>
      </c>
      <c r="C44" s="287"/>
      <c r="D44" s="288"/>
      <c r="E44" s="358"/>
      <c r="F44" s="359"/>
      <c r="G44" s="282"/>
      <c r="H44" s="278"/>
      <c r="I44" s="278"/>
      <c r="J44" s="253" t="str">
        <f ca="1" t="shared" si="1"/>
        <v/>
      </c>
      <c r="K44" s="278"/>
      <c r="L44" s="253" t="str">
        <f ca="1" t="shared" si="1"/>
        <v/>
      </c>
      <c r="M44" s="278"/>
      <c r="N44" s="253" t="str">
        <f aca="true" t="shared" si="197" ref="N44">IF(CELL("type",M44)="L","",IF(M44*($G44+$X44)=0,"",IF($G44&gt;0,+$G44*M44*8.34,$X44*M44*8.34)))</f>
        <v/>
      </c>
      <c r="O44" s="278"/>
      <c r="P44" s="255" t="str">
        <f aca="true" t="shared" si="198" ref="P44">IF(CELL("type",O44)="L","",IF(O44*($G44+$X44)=0,"",IF($G44&gt;0,+$G44*O44*8.34,$X44*O44*8.34)))</f>
        <v/>
      </c>
      <c r="Q44" s="282"/>
      <c r="R44" s="278"/>
      <c r="S44" s="270" t="str">
        <f t="shared" si="4"/>
        <v/>
      </c>
      <c r="T44" s="278"/>
      <c r="U44" s="278"/>
      <c r="V44" s="283"/>
      <c r="W44" s="290">
        <f t="shared" si="0"/>
        <v>31</v>
      </c>
      <c r="X44" s="455"/>
      <c r="Y44" s="278"/>
      <c r="Z44" s="287"/>
      <c r="AA44" s="262" t="str">
        <f aca="true" t="shared" si="199" ref="AA44">IF(CELL("type",Z44)="L","",IF(Z44*($G44+$X44)=0,"",IF($G44&gt;0,+$G44*Z44*8.34,$X44*Z44*8.34)))</f>
        <v/>
      </c>
      <c r="AB44" s="287"/>
      <c r="AC44" s="255" t="str">
        <f aca="true" t="shared" si="200" ref="AC44">IF(CELL("type",AB44)="L","",IF(AB44*($G44+$X44)=0,"",IF($G44&gt;0,+$G44*AB44*8.34,$X44*AB44*8.34)))</f>
        <v/>
      </c>
      <c r="AD44" s="291"/>
      <c r="AE44" s="278"/>
      <c r="AF44" s="285"/>
      <c r="AG44" s="278" t="str">
        <f ca="1" t="shared" si="26"/>
        <v/>
      </c>
      <c r="AH44" s="278"/>
      <c r="AI44" s="287"/>
      <c r="AJ44" s="262" t="str">
        <f aca="true" t="shared" si="201" ref="AJ44">IF(CELL("type",AI44)="L","",IF(AI44*($G44+$X44)=0,"",IF($G44&gt;0,+$G44*AI44*8.34,$X44*AI44*8.34)))</f>
        <v/>
      </c>
      <c r="AK44" s="278"/>
      <c r="AL44" s="262" t="str">
        <f aca="true" t="shared" si="202" ref="AL44">IF(CELL("type",AK44)="L","",IF(AK44*($G44+$X44)=0,"",IF($G44&gt;0,+$G44*AK44*8.34,$X44*AK44*8.34)))</f>
        <v/>
      </c>
      <c r="AM44" s="283"/>
      <c r="AN44" s="600"/>
      <c r="AO44" s="601"/>
      <c r="AP44" s="601"/>
      <c r="AQ44" s="602"/>
      <c r="AR44" s="3"/>
      <c r="AW44" s="3"/>
      <c r="BB44" s="22"/>
      <c r="BD44" s="22"/>
      <c r="BF44" s="22"/>
      <c r="BJ44" s="22"/>
      <c r="BL44" s="22"/>
      <c r="BN44" s="22"/>
      <c r="BO44" s="22"/>
    </row>
    <row r="45" spans="1:67" ht="10.5" customHeight="1" thickBot="1" thickTop="1">
      <c r="A45" s="360" t="s">
        <v>15</v>
      </c>
      <c r="B45" s="361"/>
      <c r="C45" s="362"/>
      <c r="D45" s="362"/>
      <c r="E45" s="363"/>
      <c r="F45" s="364"/>
      <c r="G45" s="292" t="str">
        <f>IF(SUM(G14:G44)&gt;0,AVERAGE(G14:G44)," ")</f>
        <v xml:space="preserve"> </v>
      </c>
      <c r="H45" s="463"/>
      <c r="I45" s="253" t="str">
        <f aca="true" t="shared" si="203" ref="I45:P45">IF(SUM(I14:I44)&gt;0,AVERAGE(I14:I44)," ")</f>
        <v xml:space="preserve"> </v>
      </c>
      <c r="J45" s="253" t="str">
        <f ca="1" t="shared" si="203"/>
        <v xml:space="preserve"> </v>
      </c>
      <c r="K45" s="253" t="str">
        <f t="shared" si="203"/>
        <v xml:space="preserve"> </v>
      </c>
      <c r="L45" s="253" t="str">
        <f ca="1" t="shared" si="203"/>
        <v xml:space="preserve"> </v>
      </c>
      <c r="M45" s="253" t="str">
        <f t="shared" si="203"/>
        <v xml:space="preserve"> </v>
      </c>
      <c r="N45" s="262" t="str">
        <f ca="1" t="shared" si="203"/>
        <v xml:space="preserve"> </v>
      </c>
      <c r="O45" s="262" t="str">
        <f t="shared" si="203"/>
        <v xml:space="preserve"> </v>
      </c>
      <c r="P45" s="255" t="str">
        <f ca="1" t="shared" si="203"/>
        <v xml:space="preserve"> </v>
      </c>
      <c r="Q45" s="294" t="str">
        <f>IF(SUM(Q14:Q44)&gt;0,AVERAGE(Q14:Q44)," ")</f>
        <v xml:space="preserve"> </v>
      </c>
      <c r="R45" s="253" t="str">
        <f aca="true" t="shared" si="204" ref="R45:AC45">IF(SUM(R14:R44)&gt;0,AVERAGE(R14:R44)," ")</f>
        <v xml:space="preserve"> </v>
      </c>
      <c r="S45" s="262" t="str">
        <f t="shared" si="204"/>
        <v xml:space="preserve"> </v>
      </c>
      <c r="T45" s="262" t="str">
        <f t="shared" si="204"/>
        <v xml:space="preserve"> </v>
      </c>
      <c r="U45" s="253" t="str">
        <f t="shared" si="204"/>
        <v xml:space="preserve"> </v>
      </c>
      <c r="V45" s="255" t="str">
        <f t="shared" si="204"/>
        <v xml:space="preserve"> </v>
      </c>
      <c r="W45" s="456" t="s">
        <v>30</v>
      </c>
      <c r="X45" s="452" t="str">
        <f t="shared" si="204"/>
        <v xml:space="preserve"> </v>
      </c>
      <c r="Y45" s="471" t="str">
        <f t="shared" si="204"/>
        <v xml:space="preserve"> </v>
      </c>
      <c r="Z45" s="453" t="str">
        <f t="shared" si="204"/>
        <v xml:space="preserve"> </v>
      </c>
      <c r="AA45" s="450" t="str">
        <f ca="1" t="shared" si="204"/>
        <v xml:space="preserve"> </v>
      </c>
      <c r="AB45" s="449" t="str">
        <f t="shared" si="204"/>
        <v xml:space="preserve"> </v>
      </c>
      <c r="AC45" s="464" t="str">
        <f ca="1" t="shared" si="204"/>
        <v xml:space="preserve"> </v>
      </c>
      <c r="AD45" s="461" t="str">
        <f>IF(SUM(AD14:AD44)&gt;0,AVERAGE(AD14:AD44)," ")</f>
        <v xml:space="preserve"> </v>
      </c>
      <c r="AE45" s="438" t="str">
        <f>IF(SUM(AE14:AE44)&gt;0,AVERAGE(AE14:AE44)," ")</f>
        <v xml:space="preserve"> </v>
      </c>
      <c r="AF45" s="439" t="str">
        <f>IF(SUM(AF14:AF44)&gt;0,AVERAGE(AF14:AF44)," ")</f>
        <v xml:space="preserve"> </v>
      </c>
      <c r="AG45" s="296"/>
      <c r="AH45" s="442" t="str">
        <f ca="1">IF(SUM(AG14:AG44)&gt;0,GEOMEAN(AG14:AG44),"")</f>
        <v/>
      </c>
      <c r="AI45" s="450" t="str">
        <f>IF(SUM(AI14:AI44)&gt;0,AVERAGE(AI14:AI44)," ")</f>
        <v xml:space="preserve"> </v>
      </c>
      <c r="AJ45" s="451" t="str">
        <f ca="1">IF(SUM(AJ14:AJ44)&gt;0,AVERAGE(AJ14:AJ44)," ")</f>
        <v xml:space="preserve"> </v>
      </c>
      <c r="AK45" s="446" t="str">
        <f>IF(SUM(AK14:AK44)&gt;0,AVERAGE(AK14:AK44)," ")</f>
        <v xml:space="preserve"> </v>
      </c>
      <c r="AL45" s="297" t="str">
        <f ca="1">IF(SUM(AL14:AL44)&gt;0,AVERAGE(AL14:AL44)," ")</f>
        <v xml:space="preserve"> </v>
      </c>
      <c r="AM45" s="289" t="str">
        <f>IF(SUM(AM14:AM44)&gt;0,AVERAGE(AM14:AM44)," ")</f>
        <v xml:space="preserve"> </v>
      </c>
      <c r="AN45" s="600"/>
      <c r="AO45" s="601"/>
      <c r="AP45" s="601"/>
      <c r="AQ45" s="602"/>
      <c r="AR45" s="41"/>
      <c r="AS45" s="41"/>
      <c r="AT45" s="41"/>
      <c r="AU45" s="41"/>
      <c r="AV45" s="41"/>
      <c r="BB45" s="22"/>
      <c r="BD45" s="22"/>
      <c r="BF45" s="22"/>
      <c r="BH45" s="22"/>
      <c r="BJ45" s="22"/>
      <c r="BL45" s="22"/>
      <c r="BN45" s="22"/>
      <c r="BO45" s="22"/>
    </row>
    <row r="46" spans="1:67" ht="10.5" customHeight="1" thickBot="1" thickTop="1">
      <c r="A46" s="369" t="s">
        <v>16</v>
      </c>
      <c r="B46" s="370"/>
      <c r="C46" s="371"/>
      <c r="D46" s="371" t="str">
        <f>IF(SUM(D14:D44)&gt;0,MAX(D14:D44)," ")</f>
        <v xml:space="preserve"> </v>
      </c>
      <c r="E46" s="372"/>
      <c r="F46" s="373"/>
      <c r="G46" s="298" t="str">
        <f aca="true" t="shared" si="205" ref="G46:Q46">IF(SUM(G14:G44)&gt;0,MAX(G14:G44)," ")</f>
        <v xml:space="preserve"> </v>
      </c>
      <c r="H46" s="299" t="str">
        <f t="shared" si="205"/>
        <v xml:space="preserve"> </v>
      </c>
      <c r="I46" s="270" t="str">
        <f t="shared" si="205"/>
        <v xml:space="preserve"> </v>
      </c>
      <c r="J46" s="299" t="str">
        <f ca="1" t="shared" si="205"/>
        <v xml:space="preserve"> </v>
      </c>
      <c r="K46" s="270" t="str">
        <f t="shared" si="205"/>
        <v xml:space="preserve"> </v>
      </c>
      <c r="L46" s="299" t="str">
        <f ca="1" t="shared" si="205"/>
        <v xml:space="preserve"> </v>
      </c>
      <c r="M46" s="270" t="str">
        <f t="shared" si="205"/>
        <v xml:space="preserve"> </v>
      </c>
      <c r="N46" s="297" t="str">
        <f ca="1" t="shared" si="205"/>
        <v xml:space="preserve"> </v>
      </c>
      <c r="O46" s="297" t="str">
        <f t="shared" si="205"/>
        <v xml:space="preserve"> </v>
      </c>
      <c r="P46" s="289" t="str">
        <f ca="1">IF(SUM(P14:P44)&gt;0,MAX(P14:P44)," ")</f>
        <v xml:space="preserve"> </v>
      </c>
      <c r="Q46" s="295" t="str">
        <f t="shared" si="205"/>
        <v xml:space="preserve"> </v>
      </c>
      <c r="R46" s="270" t="str">
        <f aca="true" t="shared" si="206" ref="R46:AC46">IF(SUM(R14:R44)&gt;0,MAX(R14:R44)," ")</f>
        <v xml:space="preserve"> </v>
      </c>
      <c r="S46" s="270" t="str">
        <f t="shared" si="206"/>
        <v xml:space="preserve"> </v>
      </c>
      <c r="T46" s="301" t="str">
        <f t="shared" si="206"/>
        <v xml:space="preserve"> </v>
      </c>
      <c r="U46" s="270" t="str">
        <f>IF(SUM(U14:U44)&gt;0,MAX(U14:U44)," ")</f>
        <v xml:space="preserve"> </v>
      </c>
      <c r="V46" s="289" t="str">
        <f t="shared" si="206"/>
        <v xml:space="preserve"> </v>
      </c>
      <c r="W46" s="290" t="s">
        <v>31</v>
      </c>
      <c r="X46" s="458" t="str">
        <f t="shared" si="206"/>
        <v xml:space="preserve"> </v>
      </c>
      <c r="Y46" s="462" t="str">
        <f t="shared" si="206"/>
        <v xml:space="preserve"> </v>
      </c>
      <c r="Z46" s="449" t="str">
        <f t="shared" si="206"/>
        <v xml:space="preserve"> </v>
      </c>
      <c r="AA46" s="449" t="str">
        <f ca="1" t="shared" si="206"/>
        <v xml:space="preserve"> </v>
      </c>
      <c r="AB46" s="450" t="str">
        <f t="shared" si="206"/>
        <v xml:space="preserve"> </v>
      </c>
      <c r="AC46" s="449" t="str">
        <f ca="1" t="shared" si="206"/>
        <v xml:space="preserve"> </v>
      </c>
      <c r="AD46" s="457" t="str">
        <f aca="true" t="shared" si="207" ref="AD46:AI46">IF(SUM(AD14:AD44)&gt;0,MAX(AD14:AD44)," ")</f>
        <v xml:space="preserve"> </v>
      </c>
      <c r="AE46" s="440" t="str">
        <f t="shared" si="207"/>
        <v xml:space="preserve"> </v>
      </c>
      <c r="AF46" s="438" t="str">
        <f>IF(SUM(AF14:AF44)&gt;0,MAX(AF14:AF44)," ")</f>
        <v xml:space="preserve"> </v>
      </c>
      <c r="AG46" s="296" t="str">
        <f ca="1">IF(AH45&lt;&gt;"",MAX(AG14:AG44),"")</f>
        <v/>
      </c>
      <c r="AH46" s="448" t="str">
        <f ca="1">IF(AG46=63200,"TNTC",AG46)</f>
        <v/>
      </c>
      <c r="AI46" s="449" t="str">
        <f t="shared" si="207"/>
        <v xml:space="preserve"> </v>
      </c>
      <c r="AJ46" s="452" t="str">
        <f ca="1">IF(SUM(AJ14:AJ44)&gt;0,MAX(AJ14:AJ44)," ")</f>
        <v xml:space="preserve"> </v>
      </c>
      <c r="AK46" s="446" t="str">
        <f>IF(SUM(AK14:AK44)&gt;0,MAX(AK14:AK44)," ")</f>
        <v xml:space="preserve"> </v>
      </c>
      <c r="AL46" s="270" t="str">
        <f ca="1">IF(SUM(AL14:AL44)&gt;0,MAX(AL14:AL44)," ")</f>
        <v xml:space="preserve"> </v>
      </c>
      <c r="AM46" s="289" t="str">
        <f>IF(SUM(AM14:AM44)&gt;0,MAX(AM14:AM44)," ")</f>
        <v xml:space="preserve"> </v>
      </c>
      <c r="AN46" s="600"/>
      <c r="AO46" s="601"/>
      <c r="AP46" s="601"/>
      <c r="AQ46" s="602"/>
      <c r="BB46" s="22"/>
      <c r="BD46" s="22"/>
      <c r="BF46" s="22"/>
      <c r="BH46" s="22"/>
      <c r="BJ46" s="22"/>
      <c r="BL46" s="22"/>
      <c r="BN46" s="22"/>
      <c r="BO46" s="22"/>
    </row>
    <row r="47" spans="1:67" ht="10.5" customHeight="1" thickBot="1" thickTop="1">
      <c r="A47" s="369" t="s">
        <v>17</v>
      </c>
      <c r="B47" s="370"/>
      <c r="C47" s="371"/>
      <c r="D47" s="375"/>
      <c r="E47" s="376"/>
      <c r="F47" s="377"/>
      <c r="G47" s="300" t="str">
        <f aca="true" t="shared" si="208" ref="G47:Q47">IF(SUM(G14:G44)&gt;0,MIN(G14:G44),"")</f>
        <v/>
      </c>
      <c r="H47" s="270" t="str">
        <f t="shared" si="208"/>
        <v/>
      </c>
      <c r="I47" s="299" t="str">
        <f t="shared" si="208"/>
        <v/>
      </c>
      <c r="J47" s="299" t="str">
        <f ca="1" t="shared" si="208"/>
        <v/>
      </c>
      <c r="K47" s="299" t="str">
        <f t="shared" si="208"/>
        <v/>
      </c>
      <c r="L47" s="299" t="str">
        <f ca="1" t="shared" si="208"/>
        <v/>
      </c>
      <c r="M47" s="299" t="str">
        <f t="shared" si="208"/>
        <v/>
      </c>
      <c r="N47" s="301" t="str">
        <f ca="1" t="shared" si="208"/>
        <v/>
      </c>
      <c r="O47" s="301" t="str">
        <f t="shared" si="208"/>
        <v/>
      </c>
      <c r="P47" s="302" t="str">
        <f ca="1">IF(SUM(P14:P44)&gt;0,MIN(P14:P44),"")</f>
        <v/>
      </c>
      <c r="Q47" s="303" t="str">
        <f t="shared" si="208"/>
        <v/>
      </c>
      <c r="R47" s="299" t="str">
        <f aca="true" t="shared" si="209" ref="R47:AC47">IF(SUM(R14:R44)&gt;0,MIN(R14:R44),"")</f>
        <v/>
      </c>
      <c r="S47" s="454" t="str">
        <f t="shared" si="209"/>
        <v/>
      </c>
      <c r="T47" s="270" t="str">
        <f t="shared" si="209"/>
        <v/>
      </c>
      <c r="U47" s="295" t="str">
        <f>IF(SUM(U14:U44)&gt;0,MIN(U14:U44),"")</f>
        <v/>
      </c>
      <c r="V47" s="302" t="str">
        <f t="shared" si="209"/>
        <v/>
      </c>
      <c r="W47" s="304" t="s">
        <v>32</v>
      </c>
      <c r="X47" s="305" t="str">
        <f t="shared" si="209"/>
        <v/>
      </c>
      <c r="Y47" s="297" t="str">
        <f t="shared" si="209"/>
        <v/>
      </c>
      <c r="Z47" s="465" t="str">
        <f t="shared" si="209"/>
        <v/>
      </c>
      <c r="AA47" s="466" t="str">
        <f ca="1" t="shared" si="209"/>
        <v/>
      </c>
      <c r="AB47" s="466" t="str">
        <f t="shared" si="209"/>
        <v/>
      </c>
      <c r="AC47" s="467" t="str">
        <f ca="1" t="shared" si="209"/>
        <v/>
      </c>
      <c r="AD47" s="447" t="str">
        <f aca="true" t="shared" si="210" ref="AD47:AJ47">IF(SUM(AD14:AD44)&gt;0,MIN(AD14:AD44),"")</f>
        <v/>
      </c>
      <c r="AE47" s="460" t="str">
        <f t="shared" si="210"/>
        <v/>
      </c>
      <c r="AF47" s="441" t="str">
        <f>IF(SUM(AF14:AF44)&gt;0,MIN(AF14:AF44),"")</f>
        <v/>
      </c>
      <c r="AG47" s="297"/>
      <c r="AH47" s="443" t="str">
        <f>IF(SUM(AH14:AH44)&gt;0,MIN(AH14:AH44),"")</f>
        <v/>
      </c>
      <c r="AI47" s="466" t="str">
        <f t="shared" si="210"/>
        <v/>
      </c>
      <c r="AJ47" s="466" t="str">
        <f ca="1" t="shared" si="210"/>
        <v/>
      </c>
      <c r="AK47" s="270" t="str">
        <f>IF(SUM(AK14:AK44)&gt;0,MIN(AK14:AK44),"")</f>
        <v/>
      </c>
      <c r="AL47" s="270" t="str">
        <f ca="1">IF(SUM(AL14:AL44)&gt;0,MIN(AL14:AL44),"")</f>
        <v/>
      </c>
      <c r="AM47" s="289" t="str">
        <f>IF(SUM(AM14:AM44)&gt;0,MIN(AM14:AM44),"")</f>
        <v/>
      </c>
      <c r="AN47" s="600"/>
      <c r="AO47" s="601"/>
      <c r="AP47" s="601"/>
      <c r="AQ47" s="602"/>
      <c r="BB47" s="22"/>
      <c r="BD47" s="22"/>
      <c r="BF47" s="22"/>
      <c r="BH47" s="22"/>
      <c r="BJ47" s="22"/>
      <c r="BL47" s="22"/>
      <c r="BM47" s="22"/>
      <c r="BO47" s="22"/>
    </row>
    <row r="48" spans="1:43" ht="10.5" customHeight="1" thickBot="1" thickTop="1">
      <c r="A48" s="305"/>
      <c r="B48" s="307"/>
      <c r="C48" s="307"/>
      <c r="D48" s="307"/>
      <c r="E48" s="381"/>
      <c r="F48" s="382"/>
      <c r="G48" s="305"/>
      <c r="H48" s="306"/>
      <c r="I48" s="307"/>
      <c r="J48" s="307"/>
      <c r="K48" s="307"/>
      <c r="L48" s="307"/>
      <c r="M48" s="307"/>
      <c r="N48" s="307"/>
      <c r="O48" s="307"/>
      <c r="P48" s="308"/>
      <c r="Q48" s="307"/>
      <c r="R48" s="307"/>
      <c r="S48" s="309"/>
      <c r="T48" s="307"/>
      <c r="U48" s="309"/>
      <c r="V48" s="308"/>
      <c r="W48" s="671" t="s">
        <v>89</v>
      </c>
      <c r="X48" s="672"/>
      <c r="Y48" s="672"/>
      <c r="Z48" s="673"/>
      <c r="AA48" s="310"/>
      <c r="AB48" s="311"/>
      <c r="AC48" s="307"/>
      <c r="AD48" s="459"/>
      <c r="AE48" s="307"/>
      <c r="AF48" s="312"/>
      <c r="AG48" s="313"/>
      <c r="AH48" s="442" t="str">
        <f ca="1">'E.coli Standalone Calculation'!H38</f>
        <v/>
      </c>
      <c r="AI48" s="314"/>
      <c r="AJ48" s="307"/>
      <c r="AK48" s="307"/>
      <c r="AL48" s="307"/>
      <c r="AM48" s="308"/>
      <c r="AN48" s="600"/>
      <c r="AO48" s="601"/>
      <c r="AP48" s="601"/>
      <c r="AQ48" s="602"/>
    </row>
    <row r="49" spans="1:43" ht="10.5" customHeight="1" thickBot="1" thickTop="1">
      <c r="A49" s="315"/>
      <c r="B49" s="317"/>
      <c r="C49" s="317"/>
      <c r="D49" s="317"/>
      <c r="E49" s="383"/>
      <c r="F49" s="384"/>
      <c r="G49" s="315"/>
      <c r="H49" s="316"/>
      <c r="I49" s="317"/>
      <c r="J49" s="317"/>
      <c r="K49" s="317"/>
      <c r="L49" s="317"/>
      <c r="M49" s="317"/>
      <c r="N49" s="317"/>
      <c r="O49" s="317"/>
      <c r="P49" s="318"/>
      <c r="Q49" s="317"/>
      <c r="R49" s="317"/>
      <c r="S49" s="319"/>
      <c r="T49" s="317"/>
      <c r="U49" s="319"/>
      <c r="V49" s="318"/>
      <c r="W49" s="674" t="s">
        <v>103</v>
      </c>
      <c r="X49" s="675"/>
      <c r="Y49" s="675"/>
      <c r="Z49" s="676"/>
      <c r="AA49" s="320"/>
      <c r="AB49" s="321"/>
      <c r="AC49" s="317"/>
      <c r="AD49" s="315"/>
      <c r="AE49" s="317"/>
      <c r="AF49" s="322"/>
      <c r="AG49" s="313"/>
      <c r="AH49" s="444" t="str">
        <f ca="1">'E.coli Standalone Calculation'!H41</f>
        <v/>
      </c>
      <c r="AI49" s="323"/>
      <c r="AJ49" s="317"/>
      <c r="AK49" s="317"/>
      <c r="AL49" s="317"/>
      <c r="AM49" s="318"/>
      <c r="AN49" s="600"/>
      <c r="AO49" s="601"/>
      <c r="AP49" s="601"/>
      <c r="AQ49" s="602"/>
    </row>
    <row r="50" spans="1:52" ht="14.4" customHeight="1" thickBot="1">
      <c r="A50" s="385" t="s">
        <v>88</v>
      </c>
      <c r="B50" s="386"/>
      <c r="C50" s="387">
        <f>COUNT(C14:C44)</f>
        <v>0</v>
      </c>
      <c r="D50" s="387">
        <f>COUNT(D14:D44)</f>
        <v>0</v>
      </c>
      <c r="E50" s="388">
        <f>COUNTA(E14:E44)</f>
        <v>0</v>
      </c>
      <c r="F50" s="389">
        <f>COUNTA(F14:F44)</f>
        <v>0</v>
      </c>
      <c r="G50" s="324">
        <f aca="true" t="shared" si="211" ref="G50:O50">COUNT(G14:G44)</f>
        <v>0</v>
      </c>
      <c r="H50" s="325">
        <f t="shared" si="211"/>
        <v>0</v>
      </c>
      <c r="I50" s="326">
        <f t="shared" si="211"/>
        <v>0</v>
      </c>
      <c r="J50" s="326">
        <f ca="1" t="shared" si="211"/>
        <v>0</v>
      </c>
      <c r="K50" s="327">
        <f t="shared" si="211"/>
        <v>0</v>
      </c>
      <c r="L50" s="325">
        <f ca="1" t="shared" si="211"/>
        <v>0</v>
      </c>
      <c r="M50" s="326">
        <f t="shared" si="211"/>
        <v>0</v>
      </c>
      <c r="N50" s="326">
        <f ca="1" t="shared" si="211"/>
        <v>0</v>
      </c>
      <c r="O50" s="328">
        <f t="shared" si="211"/>
        <v>0</v>
      </c>
      <c r="P50" s="329">
        <f ca="1">COUNT(P14:P44)</f>
        <v>0</v>
      </c>
      <c r="Q50" s="328">
        <f aca="true" t="shared" si="212" ref="Q50:V50">COUNT(Q14:Q44)</f>
        <v>0</v>
      </c>
      <c r="R50" s="330">
        <f t="shared" si="212"/>
        <v>0</v>
      </c>
      <c r="S50" s="331">
        <f t="shared" si="212"/>
        <v>0</v>
      </c>
      <c r="T50" s="330">
        <f t="shared" si="212"/>
        <v>0</v>
      </c>
      <c r="U50" s="330">
        <f t="shared" si="212"/>
        <v>0</v>
      </c>
      <c r="V50" s="329">
        <f t="shared" si="212"/>
        <v>0</v>
      </c>
      <c r="W50" s="396" t="s">
        <v>27</v>
      </c>
      <c r="X50" s="391">
        <f>COUNT(X14:X44)</f>
        <v>0</v>
      </c>
      <c r="Y50" s="326">
        <f>COUNT(Y11:Y44)</f>
        <v>0</v>
      </c>
      <c r="Z50" s="326">
        <f aca="true" t="shared" si="213" ref="Z50:AB50">COUNT(Z11:Z44)</f>
        <v>0</v>
      </c>
      <c r="AA50" s="326">
        <f ca="1" t="shared" si="213"/>
        <v>0</v>
      </c>
      <c r="AB50" s="326">
        <f t="shared" si="213"/>
        <v>0</v>
      </c>
      <c r="AC50" s="333">
        <f ca="1">COUNT(AC14:AC44)</f>
        <v>0</v>
      </c>
      <c r="AD50" s="300">
        <f>COUNT(AD14:AD44)</f>
        <v>0</v>
      </c>
      <c r="AE50" s="325">
        <f>COUNT(AE14:AE44)</f>
        <v>0</v>
      </c>
      <c r="AF50" s="326">
        <f>COUNT(AF14:AF44)</f>
        <v>0</v>
      </c>
      <c r="AG50" s="326">
        <f ca="1">COUNT(AG14:AG44)</f>
        <v>0</v>
      </c>
      <c r="AH50" s="445">
        <f ca="1">COUNT(AG14:AG44)</f>
        <v>0</v>
      </c>
      <c r="AI50" s="299">
        <f>COUNT(AI14:AI44)</f>
        <v>0</v>
      </c>
      <c r="AJ50" s="299">
        <f ca="1">COUNT(AJ14:AJ44)</f>
        <v>0</v>
      </c>
      <c r="AK50" s="326">
        <f>COUNT(AK14:AK44)</f>
        <v>0</v>
      </c>
      <c r="AL50" s="326">
        <f ca="1">COUNT(AL14:AL44)</f>
        <v>0</v>
      </c>
      <c r="AM50" s="334">
        <f>COUNT(AM14:AM44)</f>
        <v>0</v>
      </c>
      <c r="AN50" s="603"/>
      <c r="AO50" s="604"/>
      <c r="AP50" s="604"/>
      <c r="AQ50" s="605"/>
      <c r="AZ50" s="6"/>
    </row>
    <row r="51" spans="1:112" ht="15" customHeight="1">
      <c r="A51" s="649" t="s">
        <v>154</v>
      </c>
      <c r="B51" s="650"/>
      <c r="C51" s="650"/>
      <c r="D51" s="650"/>
      <c r="E51" s="651"/>
      <c r="F51" s="569" t="s">
        <v>53</v>
      </c>
      <c r="G51" s="570"/>
      <c r="H51" s="570"/>
      <c r="I51" s="570"/>
      <c r="J51" s="570"/>
      <c r="K51" s="571"/>
      <c r="L51" s="694" t="s">
        <v>56</v>
      </c>
      <c r="M51" s="695"/>
      <c r="N51" s="695"/>
      <c r="O51" s="695"/>
      <c r="P51" s="695"/>
      <c r="Q51" s="696"/>
      <c r="R51" s="48" t="s">
        <v>54</v>
      </c>
      <c r="S51" s="24"/>
      <c r="T51" s="24"/>
      <c r="U51" s="24"/>
      <c r="V51" s="231"/>
      <c r="W51" s="231"/>
      <c r="X51" s="512" t="s">
        <v>19</v>
      </c>
      <c r="Y51" s="513"/>
      <c r="Z51" s="513"/>
      <c r="AA51" s="513"/>
      <c r="AB51" s="513"/>
      <c r="AC51" s="513"/>
      <c r="AD51" s="513"/>
      <c r="AE51" s="513"/>
      <c r="AF51" s="513"/>
      <c r="AG51" s="513"/>
      <c r="AH51" s="513"/>
      <c r="AI51" s="513"/>
      <c r="AJ51" s="514"/>
      <c r="AK51" s="32"/>
      <c r="AL51" s="32"/>
      <c r="AM51" s="32"/>
      <c r="CZ51" s="6"/>
      <c r="DH51" s="1"/>
    </row>
    <row r="52" spans="1:39" ht="10.5" customHeight="1">
      <c r="A52" s="652"/>
      <c r="B52" s="653"/>
      <c r="C52" s="653"/>
      <c r="D52" s="653"/>
      <c r="E52" s="654"/>
      <c r="F52" s="572"/>
      <c r="G52" s="573"/>
      <c r="H52" s="573"/>
      <c r="I52" s="573"/>
      <c r="J52" s="573"/>
      <c r="K52" s="574"/>
      <c r="L52" s="590"/>
      <c r="M52" s="591"/>
      <c r="N52" s="591"/>
      <c r="O52" s="591"/>
      <c r="P52" s="591"/>
      <c r="Q52" s="592"/>
      <c r="R52" s="584"/>
      <c r="S52" s="585"/>
      <c r="T52" s="585"/>
      <c r="U52" s="585"/>
      <c r="V52" s="586"/>
      <c r="W52" s="233"/>
      <c r="X52" s="688"/>
      <c r="Y52" s="689"/>
      <c r="Z52" s="689"/>
      <c r="AA52" s="690"/>
      <c r="AB52" s="563" t="s">
        <v>21</v>
      </c>
      <c r="AC52" s="564"/>
      <c r="AD52" s="515" t="s">
        <v>22</v>
      </c>
      <c r="AE52" s="516"/>
      <c r="AF52" s="691" t="s">
        <v>23</v>
      </c>
      <c r="AG52" s="692"/>
      <c r="AH52" s="693"/>
      <c r="AI52" s="515" t="s">
        <v>24</v>
      </c>
      <c r="AJ52" s="606"/>
      <c r="AK52" s="32"/>
      <c r="AL52" s="32"/>
      <c r="AM52" s="32"/>
    </row>
    <row r="53" spans="1:39" ht="14.25" customHeight="1" thickBot="1">
      <c r="A53" s="652"/>
      <c r="B53" s="653"/>
      <c r="C53" s="653"/>
      <c r="D53" s="653"/>
      <c r="E53" s="654"/>
      <c r="F53" s="572"/>
      <c r="G53" s="573"/>
      <c r="H53" s="573"/>
      <c r="I53" s="573"/>
      <c r="J53" s="573"/>
      <c r="K53" s="574"/>
      <c r="L53" s="590"/>
      <c r="M53" s="591"/>
      <c r="N53" s="591"/>
      <c r="O53" s="591"/>
      <c r="P53" s="591"/>
      <c r="Q53" s="592"/>
      <c r="R53" s="584"/>
      <c r="S53" s="585"/>
      <c r="T53" s="585"/>
      <c r="U53" s="585"/>
      <c r="V53" s="586"/>
      <c r="W53" s="233"/>
      <c r="X53" s="668" t="s">
        <v>20</v>
      </c>
      <c r="Y53" s="669"/>
      <c r="Z53" s="669"/>
      <c r="AA53" s="670"/>
      <c r="AB53" s="561" t="str">
        <f>IF(I45=" "," NA",(+I45-Z45)/I45*100)</f>
        <v xml:space="preserve"> NA</v>
      </c>
      <c r="AC53" s="562" t="e">
        <f>IF(#REF!=" "," NA",(+#REF!-I88)/#REF!*100)</f>
        <v>#REF!</v>
      </c>
      <c r="AD53" s="561" t="str">
        <f>IF(K45=" "," NA",(+K45-AB45)/K45*100)</f>
        <v xml:space="preserve"> NA</v>
      </c>
      <c r="AE53" s="562" t="e">
        <f>IF(#REF!=" "," NA",(+#REF!-L88)/#REF!*100)</f>
        <v>#REF!</v>
      </c>
      <c r="AF53" s="565" t="str">
        <f>IF(M45=" "," NA",(+M45-AI45)/M45*100)</f>
        <v xml:space="preserve"> NA</v>
      </c>
      <c r="AG53" s="566" t="e">
        <f>IF(#REF!=" "," NA",(+#REF!-V88)/#REF!*100)</f>
        <v>#REF!</v>
      </c>
      <c r="AH53" s="567" t="e">
        <f>IF(#REF!=" "," NA",(+#REF!-W88)/#REF!*100)</f>
        <v>#REF!</v>
      </c>
      <c r="AI53" s="677" t="str">
        <f>IF(O45=" "," NA",(+O45-AK45)/O45*100)</f>
        <v xml:space="preserve"> NA</v>
      </c>
      <c r="AJ53" s="678" t="e">
        <f>IF(C88=" "," NA",(+C88-Z88)/C88*100)</f>
        <v>#DIV/0!</v>
      </c>
      <c r="AK53" s="32"/>
      <c r="AL53" s="32"/>
      <c r="AM53" s="32"/>
    </row>
    <row r="54" spans="1:39" ht="14.25" customHeight="1" thickBot="1">
      <c r="A54" s="652"/>
      <c r="B54" s="653"/>
      <c r="C54" s="653"/>
      <c r="D54" s="653"/>
      <c r="E54" s="654"/>
      <c r="F54" s="572"/>
      <c r="G54" s="573"/>
      <c r="H54" s="573"/>
      <c r="I54" s="573"/>
      <c r="J54" s="573"/>
      <c r="K54" s="574"/>
      <c r="L54" s="593"/>
      <c r="M54" s="594"/>
      <c r="N54" s="594"/>
      <c r="O54" s="594"/>
      <c r="P54" s="594"/>
      <c r="Q54" s="595"/>
      <c r="R54" s="587"/>
      <c r="S54" s="588"/>
      <c r="T54" s="588"/>
      <c r="U54" s="588"/>
      <c r="V54" s="589"/>
      <c r="W54" s="232"/>
      <c r="X54" s="596"/>
      <c r="Y54" s="596"/>
      <c r="Z54" s="596"/>
      <c r="AA54" s="596"/>
      <c r="AB54" s="596"/>
      <c r="AC54" s="596"/>
      <c r="AD54" s="596"/>
      <c r="AE54" s="596"/>
      <c r="AF54" s="596"/>
      <c r="AG54" s="596"/>
      <c r="AH54" s="596"/>
      <c r="AI54" s="596"/>
      <c r="AJ54" s="596"/>
      <c r="AK54" s="32"/>
      <c r="AL54" s="32"/>
      <c r="AM54" s="32"/>
    </row>
    <row r="55" spans="1:39" ht="14.25" customHeight="1">
      <c r="A55" s="652"/>
      <c r="B55" s="653"/>
      <c r="C55" s="653"/>
      <c r="D55" s="653"/>
      <c r="E55" s="654"/>
      <c r="F55" s="572"/>
      <c r="G55" s="573"/>
      <c r="H55" s="573"/>
      <c r="I55" s="573"/>
      <c r="J55" s="573"/>
      <c r="K55" s="574"/>
      <c r="L55" s="28" t="s">
        <v>55</v>
      </c>
      <c r="M55" s="29"/>
      <c r="N55" s="24"/>
      <c r="O55" s="24"/>
      <c r="P55" s="24"/>
      <c r="Q55" s="43"/>
      <c r="R55" s="48" t="s">
        <v>54</v>
      </c>
      <c r="S55" s="24"/>
      <c r="T55" s="24"/>
      <c r="U55" s="24"/>
      <c r="V55" s="231"/>
      <c r="W55" s="232"/>
      <c r="X55" s="679" t="s">
        <v>170</v>
      </c>
      <c r="Y55" s="680"/>
      <c r="Z55" s="680"/>
      <c r="AA55" s="680"/>
      <c r="AB55" s="680"/>
      <c r="AC55" s="680"/>
      <c r="AD55" s="680"/>
      <c r="AE55" s="680"/>
      <c r="AF55" s="680"/>
      <c r="AG55" s="680"/>
      <c r="AH55" s="680"/>
      <c r="AI55" s="680"/>
      <c r="AJ55" s="681"/>
      <c r="AK55" s="32"/>
      <c r="AL55" s="32"/>
      <c r="AM55" s="32"/>
    </row>
    <row r="56" spans="1:39" ht="14.25" customHeight="1">
      <c r="A56" s="652"/>
      <c r="B56" s="653"/>
      <c r="C56" s="653"/>
      <c r="D56" s="653"/>
      <c r="E56" s="654"/>
      <c r="F56" s="572"/>
      <c r="G56" s="573"/>
      <c r="H56" s="573"/>
      <c r="I56" s="573"/>
      <c r="J56" s="573"/>
      <c r="K56" s="574"/>
      <c r="L56" s="30" t="s">
        <v>57</v>
      </c>
      <c r="M56" s="25"/>
      <c r="N56" s="25"/>
      <c r="O56" s="25"/>
      <c r="P56" s="25"/>
      <c r="Q56" s="27"/>
      <c r="R56" s="584"/>
      <c r="S56" s="585"/>
      <c r="T56" s="585"/>
      <c r="U56" s="585"/>
      <c r="V56" s="586"/>
      <c r="W56" s="232"/>
      <c r="X56" s="682"/>
      <c r="Y56" s="683"/>
      <c r="Z56" s="683"/>
      <c r="AA56" s="683"/>
      <c r="AB56" s="683"/>
      <c r="AC56" s="683"/>
      <c r="AD56" s="683"/>
      <c r="AE56" s="683"/>
      <c r="AF56" s="683"/>
      <c r="AG56" s="683"/>
      <c r="AH56" s="683"/>
      <c r="AI56" s="683"/>
      <c r="AJ56" s="684"/>
      <c r="AK56" s="32"/>
      <c r="AL56" s="32"/>
      <c r="AM56" s="32"/>
    </row>
    <row r="57" spans="1:39" ht="14.25" customHeight="1">
      <c r="A57" s="652"/>
      <c r="B57" s="653"/>
      <c r="C57" s="653"/>
      <c r="D57" s="653"/>
      <c r="E57" s="654"/>
      <c r="F57" s="572"/>
      <c r="G57" s="573"/>
      <c r="H57" s="573"/>
      <c r="I57" s="573"/>
      <c r="J57" s="573"/>
      <c r="K57" s="574"/>
      <c r="L57" s="578"/>
      <c r="M57" s="579"/>
      <c r="N57" s="579"/>
      <c r="O57" s="579"/>
      <c r="P57" s="579"/>
      <c r="Q57" s="580"/>
      <c r="R57" s="584"/>
      <c r="S57" s="585"/>
      <c r="T57" s="585"/>
      <c r="U57" s="585"/>
      <c r="V57" s="586"/>
      <c r="W57" s="232"/>
      <c r="X57" s="682"/>
      <c r="Y57" s="683"/>
      <c r="Z57" s="683"/>
      <c r="AA57" s="683"/>
      <c r="AB57" s="683"/>
      <c r="AC57" s="683"/>
      <c r="AD57" s="683"/>
      <c r="AE57" s="683"/>
      <c r="AF57" s="683"/>
      <c r="AG57" s="683"/>
      <c r="AH57" s="683"/>
      <c r="AI57" s="683"/>
      <c r="AJ57" s="684"/>
      <c r="AK57" s="32"/>
      <c r="AL57" s="32"/>
      <c r="AM57" s="32"/>
    </row>
    <row r="58" spans="1:68" ht="14.25" customHeight="1" thickBot="1">
      <c r="A58" s="655"/>
      <c r="B58" s="656"/>
      <c r="C58" s="656"/>
      <c r="D58" s="656"/>
      <c r="E58" s="657"/>
      <c r="F58" s="575"/>
      <c r="G58" s="576"/>
      <c r="H58" s="576"/>
      <c r="I58" s="576"/>
      <c r="J58" s="576"/>
      <c r="K58" s="577"/>
      <c r="L58" s="581"/>
      <c r="M58" s="582"/>
      <c r="N58" s="582"/>
      <c r="O58" s="582"/>
      <c r="P58" s="582"/>
      <c r="Q58" s="583"/>
      <c r="R58" s="587"/>
      <c r="S58" s="588"/>
      <c r="T58" s="588"/>
      <c r="U58" s="588"/>
      <c r="V58" s="589"/>
      <c r="W58" s="232"/>
      <c r="X58" s="685"/>
      <c r="Y58" s="686"/>
      <c r="Z58" s="686"/>
      <c r="AA58" s="686"/>
      <c r="AB58" s="686"/>
      <c r="AC58" s="686"/>
      <c r="AD58" s="686"/>
      <c r="AE58" s="686"/>
      <c r="AF58" s="686"/>
      <c r="AG58" s="686"/>
      <c r="AH58" s="686"/>
      <c r="AI58" s="686"/>
      <c r="AJ58" s="687"/>
      <c r="AK58" s="32"/>
      <c r="AL58" s="32"/>
      <c r="AM58" s="32"/>
      <c r="AN58" s="35"/>
      <c r="AO58" s="35"/>
      <c r="AP58" s="35"/>
      <c r="AQ58" s="35"/>
      <c r="AR58" s="35"/>
      <c r="AS58" s="35"/>
      <c r="AT58" s="35"/>
      <c r="AU58" s="35"/>
      <c r="AV58" s="35"/>
      <c r="AW58" s="35"/>
      <c r="AX58" s="35"/>
      <c r="AY58" s="35"/>
      <c r="AZ58" s="559"/>
      <c r="BA58" s="559"/>
      <c r="BB58" s="559"/>
      <c r="BC58" s="559"/>
      <c r="BD58" s="559"/>
      <c r="BE58" s="559"/>
      <c r="BF58" s="559"/>
      <c r="BG58" s="559"/>
      <c r="BH58" s="559"/>
      <c r="BI58" s="559"/>
      <c r="BJ58" s="559"/>
      <c r="BK58" s="559"/>
      <c r="BL58" s="559"/>
      <c r="BM58" s="559"/>
      <c r="BN58" s="559"/>
      <c r="BO58" s="559"/>
      <c r="BP58" s="559"/>
    </row>
    <row r="59" spans="1:68" ht="15" customHeight="1">
      <c r="A59" s="560" t="s">
        <v>148</v>
      </c>
      <c r="B59" s="560"/>
      <c r="C59" s="560"/>
      <c r="D59" s="560"/>
      <c r="E59" s="560"/>
      <c r="F59" s="560"/>
      <c r="G59" s="560"/>
      <c r="H59" s="560"/>
      <c r="I59" s="560"/>
      <c r="J59" s="560"/>
      <c r="K59" s="560"/>
      <c r="L59" s="560"/>
      <c r="M59" s="560"/>
      <c r="N59" s="560"/>
      <c r="O59" s="560"/>
      <c r="P59" s="560"/>
      <c r="Q59" s="234"/>
      <c r="R59" s="234"/>
      <c r="S59" s="234"/>
      <c r="T59" s="234"/>
      <c r="U59" s="234"/>
      <c r="V59" s="234"/>
      <c r="W59" s="235"/>
      <c r="X59" s="235"/>
      <c r="Y59" s="235"/>
      <c r="Z59" s="235"/>
      <c r="AA59" s="235"/>
      <c r="AB59" s="235"/>
      <c r="AC59" s="235"/>
      <c r="AD59" s="568" t="s">
        <v>147</v>
      </c>
      <c r="AE59" s="568"/>
      <c r="AF59" s="568"/>
      <c r="AG59" s="568"/>
      <c r="AH59" s="568"/>
      <c r="AI59" s="568"/>
      <c r="AJ59" s="568"/>
      <c r="AK59" s="568"/>
      <c r="AL59" s="568"/>
      <c r="AM59" s="568"/>
      <c r="AN59" s="559"/>
      <c r="AO59" s="559"/>
      <c r="AP59" s="559"/>
      <c r="AQ59" s="559"/>
      <c r="AR59" s="559"/>
      <c r="AS59" s="559"/>
      <c r="AT59" s="559"/>
      <c r="AU59" s="559"/>
      <c r="AV59" s="559"/>
      <c r="AW59" s="559"/>
      <c r="AX59" s="559"/>
      <c r="AY59" s="559"/>
      <c r="AZ59" s="559"/>
      <c r="BA59" s="559"/>
      <c r="BB59" s="559"/>
      <c r="BC59" s="559"/>
      <c r="BD59" s="559"/>
      <c r="BE59" s="559"/>
      <c r="BF59" s="559"/>
      <c r="BG59" s="559"/>
      <c r="BH59" s="559"/>
      <c r="BI59" s="559"/>
      <c r="BJ59" s="559"/>
      <c r="BK59" s="559"/>
      <c r="BL59" s="559"/>
      <c r="BM59" s="559"/>
      <c r="BN59" s="559"/>
      <c r="BO59" s="559"/>
      <c r="BP59" s="559"/>
    </row>
    <row r="62" ht="16.5" customHeight="1"/>
    <row r="69" ht="13.5" customHeight="1"/>
    <row r="70" ht="13.5" customHeight="1"/>
    <row r="71" ht="72" customHeight="1"/>
    <row r="72" ht="15" customHeight="1"/>
    <row r="73" ht="12.75">
      <c r="E73" s="23"/>
    </row>
    <row r="112" ht="13.5" customHeight="1"/>
    <row r="113" ht="12.75" customHeight="1"/>
  </sheetData>
  <sheetProtection algorithmName="SHA-512" hashValue="8HjYAfSFsmF4nAgtJq+SJ1DdWs9EBG8wm/rWPWgugeEbLLxHVp2YcHBzSVqpRRBc2Xhc2deqoqdaNnTP+p2HYw==" saltValue="lh7SClarJdPhkrGG1UOjMQ==" spinCount="100000" sheet="1" selectLockedCells="1"/>
  <mergeCells count="108">
    <mergeCell ref="J3:K3"/>
    <mergeCell ref="AN3:AO3"/>
    <mergeCell ref="W4:AB4"/>
    <mergeCell ref="A51:E51"/>
    <mergeCell ref="A52:E58"/>
    <mergeCell ref="Z6:AB6"/>
    <mergeCell ref="AC5:AD5"/>
    <mergeCell ref="L3:M3"/>
    <mergeCell ref="L4:M4"/>
    <mergeCell ref="M5:V5"/>
    <mergeCell ref="W5:Y5"/>
    <mergeCell ref="Z5:AB5"/>
    <mergeCell ref="X53:AA53"/>
    <mergeCell ref="AD54:AE54"/>
    <mergeCell ref="AF54:AH54"/>
    <mergeCell ref="W48:Z48"/>
    <mergeCell ref="W49:Z49"/>
    <mergeCell ref="G8:P8"/>
    <mergeCell ref="O9:O10"/>
    <mergeCell ref="AI53:AJ53"/>
    <mergeCell ref="X55:AJ58"/>
    <mergeCell ref="X52:AA52"/>
    <mergeCell ref="AF52:AH52"/>
    <mergeCell ref="L51:Q51"/>
    <mergeCell ref="Q8:V8"/>
    <mergeCell ref="AA9:AA10"/>
    <mergeCell ref="Z9:Z10"/>
    <mergeCell ref="AK9:AK10"/>
    <mergeCell ref="P2:V2"/>
    <mergeCell ref="W6:Y6"/>
    <mergeCell ref="AC6:AD6"/>
    <mergeCell ref="AI5:AI7"/>
    <mergeCell ref="AF5:AH7"/>
    <mergeCell ref="P4:V4"/>
    <mergeCell ref="U9:U10"/>
    <mergeCell ref="V9:V10"/>
    <mergeCell ref="AN9:AQ50"/>
    <mergeCell ref="AB9:AB10"/>
    <mergeCell ref="AI52:AJ52"/>
    <mergeCell ref="AJ4:AM5"/>
    <mergeCell ref="AJ6:AM7"/>
    <mergeCell ref="AI9:AI10"/>
    <mergeCell ref="X8:AM8"/>
    <mergeCell ref="AL9:AL10"/>
    <mergeCell ref="AM9:AM10"/>
    <mergeCell ref="AC9:AC10"/>
    <mergeCell ref="AN8:AQ8"/>
    <mergeCell ref="AZ59:BP59"/>
    <mergeCell ref="AZ58:BP58"/>
    <mergeCell ref="A59:P59"/>
    <mergeCell ref="AB53:AC53"/>
    <mergeCell ref="AB52:AC52"/>
    <mergeCell ref="AD53:AE53"/>
    <mergeCell ref="AF53:AH53"/>
    <mergeCell ref="AN59:AY59"/>
    <mergeCell ref="AD59:AM59"/>
    <mergeCell ref="F51:K58"/>
    <mergeCell ref="L57:Q58"/>
    <mergeCell ref="R56:V58"/>
    <mergeCell ref="R52:V54"/>
    <mergeCell ref="L52:Q54"/>
    <mergeCell ref="X54:AA54"/>
    <mergeCell ref="AB54:AC54"/>
    <mergeCell ref="AI54:AJ54"/>
    <mergeCell ref="P1:V1"/>
    <mergeCell ref="J4:K4"/>
    <mergeCell ref="J1:O1"/>
    <mergeCell ref="N3:O3"/>
    <mergeCell ref="J5:L5"/>
    <mergeCell ref="Q9:Q10"/>
    <mergeCell ref="C9:C10"/>
    <mergeCell ref="D9:D10"/>
    <mergeCell ref="E9:E10"/>
    <mergeCell ref="F9:F10"/>
    <mergeCell ref="G9:G10"/>
    <mergeCell ref="H9:H10"/>
    <mergeCell ref="A8:D8"/>
    <mergeCell ref="E8:F8"/>
    <mergeCell ref="P3:V3"/>
    <mergeCell ref="C4:H4"/>
    <mergeCell ref="J7:M7"/>
    <mergeCell ref="R7:V7"/>
    <mergeCell ref="C1:I3"/>
    <mergeCell ref="J6:M6"/>
    <mergeCell ref="R6:V6"/>
    <mergeCell ref="O6:Q6"/>
    <mergeCell ref="J2:O2"/>
    <mergeCell ref="O7:Q7"/>
    <mergeCell ref="M9:M10"/>
    <mergeCell ref="N9:N10"/>
    <mergeCell ref="P9:P10"/>
    <mergeCell ref="R9:R10"/>
    <mergeCell ref="C11:F13"/>
    <mergeCell ref="X51:AJ51"/>
    <mergeCell ref="AD52:AE52"/>
    <mergeCell ref="I9:I10"/>
    <mergeCell ref="J9:J10"/>
    <mergeCell ref="S9:S10"/>
    <mergeCell ref="T9:T10"/>
    <mergeCell ref="K9:K10"/>
    <mergeCell ref="L9:L10"/>
    <mergeCell ref="AJ9:AJ10"/>
    <mergeCell ref="X9:X10"/>
    <mergeCell ref="Y9:Y10"/>
    <mergeCell ref="AD9:AD10"/>
    <mergeCell ref="AE9:AE10"/>
    <mergeCell ref="AF9:AF10"/>
    <mergeCell ref="AH9:AH10"/>
  </mergeCells>
  <printOptions horizontalCentered="1" verticalCentered="1"/>
  <pageMargins left="0.25" right="0.25" top="0" bottom="0" header="0.05" footer="0.05"/>
  <pageSetup fitToWidth="2" horizontalDpi="600" verticalDpi="600" orientation="portrait" scale="73" r:id="rId4"/>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H68"/>
  <sheetViews>
    <sheetView showGridLines="0" zoomScaleSheetLayoutView="40" workbookViewId="0" topLeftCell="A1">
      <pane xSplit="2" ySplit="10" topLeftCell="D11" activePane="bottomRight" state="frozen"/>
      <selection pane="topLeft" activeCell="N10" sqref="N10"/>
      <selection pane="topRight" activeCell="N10" sqref="N10"/>
      <selection pane="bottomLeft" activeCell="N10" sqref="N10"/>
      <selection pane="bottomRight" activeCell="T17" sqref="T17"/>
    </sheetView>
  </sheetViews>
  <sheetFormatPr defaultColWidth="6.7109375" defaultRowHeight="12.75"/>
  <cols>
    <col min="1" max="1" width="3.57421875" style="0" customWidth="1"/>
    <col min="2" max="2" width="3.421875" style="0" customWidth="1"/>
    <col min="3" max="3" width="4.421875" style="0" customWidth="1"/>
    <col min="4" max="4" width="5.421875" style="0" customWidth="1"/>
    <col min="5" max="6" width="5.8515625" style="0" customWidth="1"/>
    <col min="7" max="7" width="6.140625" style="0" customWidth="1"/>
    <col min="8" max="9" width="6.7109375" style="0" customWidth="1"/>
    <col min="10" max="10" width="7.7109375" style="0" customWidth="1"/>
    <col min="11" max="11" width="6.57421875" style="0" customWidth="1"/>
    <col min="12" max="12" width="7.7109375" style="0" customWidth="1"/>
    <col min="13" max="13" width="6.57421875" style="0" customWidth="1"/>
    <col min="14" max="14" width="7.7109375" style="0" customWidth="1"/>
    <col min="15" max="15" width="6.140625" style="0" customWidth="1"/>
    <col min="16" max="16" width="7.7109375" style="0" customWidth="1"/>
    <col min="17" max="17" width="6.140625" style="0" customWidth="1"/>
    <col min="18" max="18" width="6.00390625" style="0" customWidth="1"/>
    <col min="19" max="19" width="7.7109375" style="0" customWidth="1"/>
    <col min="20" max="20" width="6.421875" style="0" customWidth="1"/>
    <col min="21" max="21" width="6.28125" style="0" customWidth="1"/>
    <col min="22" max="22" width="6.7109375" style="0" customWidth="1"/>
    <col min="23" max="23" width="4.28125" style="0" customWidth="1"/>
    <col min="24" max="24" width="6.7109375" style="0" customWidth="1"/>
    <col min="25" max="25" width="7.00390625" style="0" customWidth="1"/>
    <col min="26" max="26" width="6.28125" style="0" customWidth="1"/>
    <col min="27" max="27" width="7.7109375" style="0" customWidth="1"/>
    <col min="28" max="28" width="5.140625" style="0" customWidth="1"/>
    <col min="29" max="29" width="7.7109375" style="0" customWidth="1"/>
    <col min="30" max="30" width="6.140625" style="0" customWidth="1"/>
    <col min="31" max="32" width="6.28125" style="0" customWidth="1"/>
    <col min="33" max="33" width="3.57421875" style="0" hidden="1" customWidth="1"/>
    <col min="34" max="34" width="6.421875" style="0" customWidth="1"/>
    <col min="35" max="35" width="5.28125" style="0" customWidth="1"/>
    <col min="36" max="36" width="7.7109375" style="0" customWidth="1"/>
    <col min="37" max="37" width="6.7109375" style="0" customWidth="1"/>
    <col min="38" max="38" width="7.7109375" style="0" customWidth="1"/>
    <col min="39" max="39" width="5.8515625" style="0" customWidth="1"/>
    <col min="40" max="40" width="5.140625" style="0" customWidth="1"/>
    <col min="41" max="41" width="5.421875" style="0" customWidth="1"/>
    <col min="42" max="43" width="9.7109375" style="0" customWidth="1"/>
    <col min="44" max="44" width="9.8515625" style="0" customWidth="1"/>
    <col min="45" max="45" width="10.7109375" style="0" customWidth="1"/>
  </cols>
  <sheetData>
    <row r="1" spans="1:84" ht="12.75" customHeight="1">
      <c r="A1" s="23"/>
      <c r="B1" s="23"/>
      <c r="C1" s="552" t="s">
        <v>127</v>
      </c>
      <c r="D1" s="552"/>
      <c r="E1" s="552"/>
      <c r="F1" s="552"/>
      <c r="G1" s="552"/>
      <c r="H1" s="552"/>
      <c r="I1" s="552"/>
      <c r="J1" s="528" t="s">
        <v>0</v>
      </c>
      <c r="K1" s="529"/>
      <c r="L1" s="529"/>
      <c r="M1" s="529"/>
      <c r="N1" s="529"/>
      <c r="O1" s="529"/>
      <c r="P1" s="768" t="s">
        <v>1</v>
      </c>
      <c r="Q1" s="769"/>
      <c r="R1" s="769"/>
      <c r="S1" s="769"/>
      <c r="T1" s="769"/>
      <c r="U1" s="769"/>
      <c r="V1" s="770"/>
      <c r="W1" s="82" t="s">
        <v>58</v>
      </c>
      <c r="X1" s="59"/>
      <c r="Y1" s="59"/>
      <c r="Z1" s="24"/>
      <c r="AA1" s="59"/>
      <c r="AB1" s="59"/>
      <c r="AC1" s="59"/>
      <c r="AD1" s="59"/>
      <c r="AE1" s="24"/>
      <c r="AF1" s="24"/>
      <c r="AG1" s="60"/>
      <c r="AH1" s="60"/>
      <c r="AI1" s="60"/>
      <c r="AJ1" s="60"/>
      <c r="AK1" s="60"/>
      <c r="AL1" s="60"/>
      <c r="AM1" s="61"/>
      <c r="AZ1" s="36"/>
      <c r="BY1" s="7"/>
      <c r="BZ1" s="7"/>
      <c r="CA1" s="8"/>
      <c r="CB1" s="8"/>
      <c r="CC1" s="8"/>
      <c r="CD1" s="8"/>
      <c r="CE1" s="8"/>
      <c r="CF1" s="8"/>
    </row>
    <row r="2" spans="1:68" ht="16.5" customHeight="1">
      <c r="A2" s="23"/>
      <c r="B2" s="23"/>
      <c r="C2" s="552"/>
      <c r="D2" s="552"/>
      <c r="E2" s="552"/>
      <c r="F2" s="552"/>
      <c r="G2" s="552"/>
      <c r="H2" s="552"/>
      <c r="I2" s="552"/>
      <c r="J2" s="771" t="str">
        <f>Jan!J2</f>
        <v>Exampleville</v>
      </c>
      <c r="K2" s="759"/>
      <c r="L2" s="759"/>
      <c r="M2" s="759"/>
      <c r="N2" s="759"/>
      <c r="O2" s="759"/>
      <c r="P2" s="772" t="str">
        <f>+Jan!P2</f>
        <v>IN0000000</v>
      </c>
      <c r="Q2" s="772"/>
      <c r="R2" s="772"/>
      <c r="S2" s="772"/>
      <c r="T2" s="772"/>
      <c r="U2" s="772"/>
      <c r="V2" s="773"/>
      <c r="W2" s="83" t="s">
        <v>125</v>
      </c>
      <c r="X2" s="25"/>
      <c r="Y2" s="25"/>
      <c r="Z2" s="23"/>
      <c r="AA2" s="23"/>
      <c r="AB2" s="25"/>
      <c r="AC2" s="25"/>
      <c r="AD2" s="25"/>
      <c r="AE2" s="23"/>
      <c r="AF2" s="23"/>
      <c r="AG2" s="23"/>
      <c r="AH2" s="23"/>
      <c r="AI2" s="23"/>
      <c r="AJ2" s="23"/>
      <c r="AK2" s="23"/>
      <c r="AL2" s="63"/>
      <c r="AM2" s="64"/>
      <c r="AN2" s="51"/>
      <c r="AO2" s="51"/>
      <c r="AP2" s="51"/>
      <c r="AQ2" s="51"/>
      <c r="AR2" s="51"/>
      <c r="AS2" s="51"/>
      <c r="AT2" s="2"/>
      <c r="AU2" s="2"/>
      <c r="AX2" s="2"/>
      <c r="AZ2" s="36"/>
      <c r="BJ2" s="2"/>
      <c r="BM2" s="2"/>
      <c r="BN2" s="2"/>
      <c r="BO2" s="2"/>
      <c r="BP2" s="2"/>
    </row>
    <row r="3" spans="1:68" ht="23.25" customHeight="1" thickBot="1">
      <c r="A3" s="23"/>
      <c r="B3" s="23"/>
      <c r="C3" s="552"/>
      <c r="D3" s="552"/>
      <c r="E3" s="552"/>
      <c r="F3" s="552"/>
      <c r="G3" s="552"/>
      <c r="H3" s="552"/>
      <c r="I3" s="552"/>
      <c r="J3" s="764" t="s">
        <v>47</v>
      </c>
      <c r="K3" s="765"/>
      <c r="L3" s="766" t="s">
        <v>3</v>
      </c>
      <c r="M3" s="765"/>
      <c r="N3" s="530" t="s">
        <v>43</v>
      </c>
      <c r="O3" s="530"/>
      <c r="P3" s="530" t="s">
        <v>39</v>
      </c>
      <c r="Q3" s="530"/>
      <c r="R3" s="530"/>
      <c r="S3" s="530"/>
      <c r="T3" s="530"/>
      <c r="U3" s="530"/>
      <c r="V3" s="545"/>
      <c r="W3" s="83" t="s">
        <v>126</v>
      </c>
      <c r="X3" s="25"/>
      <c r="Y3" s="25"/>
      <c r="Z3" s="23"/>
      <c r="AA3" s="23"/>
      <c r="AB3" s="25"/>
      <c r="AC3" s="25"/>
      <c r="AD3" s="25"/>
      <c r="AE3" s="23"/>
      <c r="AF3" s="23"/>
      <c r="AG3" s="42"/>
      <c r="AH3" s="42"/>
      <c r="AI3" s="42"/>
      <c r="AJ3" s="42"/>
      <c r="AL3" s="65"/>
      <c r="AM3" s="66"/>
      <c r="AN3" s="647"/>
      <c r="AO3" s="648"/>
      <c r="AP3" s="50"/>
      <c r="AQ3" s="50"/>
      <c r="AR3" s="50"/>
      <c r="AS3" s="52"/>
      <c r="AX3" s="2"/>
      <c r="AZ3" s="36"/>
      <c r="BG3" s="1"/>
      <c r="BH3" s="1"/>
      <c r="BI3" s="1"/>
      <c r="BO3" s="33"/>
      <c r="BP3" s="33"/>
    </row>
    <row r="4" spans="1:64" ht="15.75" customHeight="1" thickBot="1">
      <c r="A4" s="23"/>
      <c r="B4" s="23"/>
      <c r="C4" s="546" t="str">
        <f>Jan!C4</f>
        <v>State Form 53344 (R4 / 4-24)</v>
      </c>
      <c r="D4" s="546"/>
      <c r="E4" s="546"/>
      <c r="F4" s="546"/>
      <c r="G4" s="546"/>
      <c r="H4" s="546"/>
      <c r="I4" s="223" t="str">
        <f>CONCATENATE("2/1/",L4)</f>
        <v>2/1/2023</v>
      </c>
      <c r="J4" s="84" t="s">
        <v>136</v>
      </c>
      <c r="K4" s="85"/>
      <c r="L4" s="758">
        <f>+Jan!L4</f>
        <v>2023</v>
      </c>
      <c r="M4" s="758"/>
      <c r="N4" s="248">
        <f>+Jan!N4</f>
        <v>0.001</v>
      </c>
      <c r="O4" s="68" t="s">
        <v>38</v>
      </c>
      <c r="P4" s="759" t="str">
        <f>+Jan!P4</f>
        <v>555/555-5555</v>
      </c>
      <c r="Q4" s="759"/>
      <c r="R4" s="759"/>
      <c r="S4" s="759"/>
      <c r="T4" s="759"/>
      <c r="U4" s="759"/>
      <c r="V4" s="760"/>
      <c r="W4" s="700" t="str">
        <f>+Jan!W4</f>
        <v>State Form 53344 (R4 / 4-24)</v>
      </c>
      <c r="X4" s="701"/>
      <c r="Y4" s="701"/>
      <c r="Z4" s="701"/>
      <c r="AA4" s="701"/>
      <c r="AB4" s="701"/>
      <c r="AC4" s="23"/>
      <c r="AD4" s="23"/>
      <c r="AE4" s="23"/>
      <c r="AF4" s="224" t="s">
        <v>151</v>
      </c>
      <c r="AG4" s="24"/>
      <c r="AH4" s="24"/>
      <c r="AI4" s="26"/>
      <c r="AJ4" s="607" t="s">
        <v>153</v>
      </c>
      <c r="AK4" s="608"/>
      <c r="AL4" s="608"/>
      <c r="AM4" s="609"/>
      <c r="AN4" s="42"/>
      <c r="AO4" s="42"/>
      <c r="AP4" s="53"/>
      <c r="AQ4" s="53"/>
      <c r="AR4" s="53"/>
      <c r="AS4" s="53"/>
      <c r="AV4" s="2"/>
      <c r="AW4" s="2"/>
      <c r="AX4" s="2"/>
      <c r="AZ4" s="37"/>
      <c r="BK4" s="2"/>
      <c r="BL4" s="2"/>
    </row>
    <row r="5" spans="1:58" ht="13.5" customHeight="1" thickBot="1">
      <c r="A5" s="23"/>
      <c r="B5" s="23"/>
      <c r="C5" s="45"/>
      <c r="D5" s="45"/>
      <c r="E5" s="45"/>
      <c r="F5" s="45"/>
      <c r="G5" s="45"/>
      <c r="H5" s="45"/>
      <c r="I5" s="45"/>
      <c r="J5" s="531" t="s">
        <v>130</v>
      </c>
      <c r="K5" s="532"/>
      <c r="L5" s="532"/>
      <c r="M5" s="761" t="str">
        <f>Jan!M5</f>
        <v>wwtp@city.org</v>
      </c>
      <c r="N5" s="761"/>
      <c r="O5" s="761"/>
      <c r="P5" s="761"/>
      <c r="Q5" s="761"/>
      <c r="R5" s="761"/>
      <c r="S5" s="761"/>
      <c r="T5" s="761"/>
      <c r="U5" s="761"/>
      <c r="V5" s="762"/>
      <c r="W5" s="763" t="s">
        <v>0</v>
      </c>
      <c r="X5" s="667"/>
      <c r="Y5" s="662"/>
      <c r="Z5" s="661" t="s">
        <v>1</v>
      </c>
      <c r="AA5" s="667"/>
      <c r="AB5" s="662"/>
      <c r="AC5" s="661" t="s">
        <v>2</v>
      </c>
      <c r="AD5" s="662"/>
      <c r="AE5" s="225" t="s">
        <v>3</v>
      </c>
      <c r="AF5" s="638">
        <f>IF(SUM(X11:X39)&gt;0,SUM(X11:X39),SUM(G11:G39))</f>
        <v>0</v>
      </c>
      <c r="AG5" s="639"/>
      <c r="AH5" s="639"/>
      <c r="AI5" s="636" t="s">
        <v>152</v>
      </c>
      <c r="AJ5" s="610"/>
      <c r="AK5" s="611"/>
      <c r="AL5" s="611"/>
      <c r="AM5" s="612"/>
      <c r="AN5" s="23"/>
      <c r="AO5" s="23"/>
      <c r="AP5" s="23"/>
      <c r="AQ5" s="23"/>
      <c r="AR5" s="23"/>
      <c r="AS5" s="23"/>
      <c r="AX5" s="2"/>
      <c r="AZ5" s="15"/>
      <c r="BB5" s="15"/>
      <c r="BC5" s="2"/>
      <c r="BD5" s="15"/>
      <c r="BE5" s="2"/>
      <c r="BF5" s="15"/>
    </row>
    <row r="6" spans="1:58" ht="13.5" customHeight="1">
      <c r="A6" s="23"/>
      <c r="B6" s="23"/>
      <c r="C6" s="45"/>
      <c r="D6" s="45"/>
      <c r="E6" s="45"/>
      <c r="F6" s="45"/>
      <c r="G6" s="45"/>
      <c r="H6" s="45"/>
      <c r="I6" s="45"/>
      <c r="J6" s="553" t="s">
        <v>44</v>
      </c>
      <c r="K6" s="554"/>
      <c r="L6" s="554"/>
      <c r="M6" s="554"/>
      <c r="N6" s="56" t="s">
        <v>41</v>
      </c>
      <c r="O6" s="554" t="s">
        <v>4</v>
      </c>
      <c r="P6" s="554"/>
      <c r="Q6" s="554"/>
      <c r="R6" s="554" t="s">
        <v>40</v>
      </c>
      <c r="S6" s="554"/>
      <c r="T6" s="554"/>
      <c r="U6" s="554"/>
      <c r="V6" s="555"/>
      <c r="W6" s="767" t="str">
        <f>+J2</f>
        <v>Exampleville</v>
      </c>
      <c r="X6" s="632"/>
      <c r="Y6" s="633"/>
      <c r="Z6" s="658" t="str">
        <f>+P2</f>
        <v>IN0000000</v>
      </c>
      <c r="AA6" s="659"/>
      <c r="AB6" s="660"/>
      <c r="AC6" s="634" t="str">
        <f>+J4</f>
        <v>Feburary</v>
      </c>
      <c r="AD6" s="635"/>
      <c r="AE6" s="47">
        <f>+L4</f>
        <v>2023</v>
      </c>
      <c r="AF6" s="638"/>
      <c r="AG6" s="639"/>
      <c r="AH6" s="639"/>
      <c r="AI6" s="636"/>
      <c r="AJ6" s="755" t="str">
        <f>IF(SUM(X11:X39)&gt;0,+X40/N4,IF(SUM(G11:G39)&gt;0,+G40/N4,""))</f>
        <v/>
      </c>
      <c r="AK6" s="756"/>
      <c r="AL6" s="756"/>
      <c r="AM6" s="757"/>
      <c r="AN6" s="23"/>
      <c r="AO6" s="23"/>
      <c r="AP6" s="23"/>
      <c r="AQ6" s="23"/>
      <c r="AR6" s="23"/>
      <c r="AS6" s="23"/>
      <c r="AX6" s="2"/>
      <c r="AZ6" s="15"/>
      <c r="BB6" s="15"/>
      <c r="BC6" s="2"/>
      <c r="BD6" s="15"/>
      <c r="BE6" s="2"/>
      <c r="BF6" s="15"/>
    </row>
    <row r="7" spans="1:58" ht="13.5" customHeight="1" thickBot="1">
      <c r="A7" s="23"/>
      <c r="B7" s="23"/>
      <c r="C7" s="45"/>
      <c r="D7" s="45"/>
      <c r="E7" s="45"/>
      <c r="F7" s="45"/>
      <c r="G7" s="55"/>
      <c r="H7" s="55"/>
      <c r="I7" s="45"/>
      <c r="J7" s="718" t="str">
        <f>+Jan!J7</f>
        <v>Chris A. Operator</v>
      </c>
      <c r="K7" s="719"/>
      <c r="L7" s="719"/>
      <c r="M7" s="719"/>
      <c r="N7" s="70" t="str">
        <f>+Jan!N7</f>
        <v>V</v>
      </c>
      <c r="O7" s="720">
        <f>+Jan!O7</f>
        <v>9999</v>
      </c>
      <c r="P7" s="720"/>
      <c r="Q7" s="720"/>
      <c r="R7" s="748">
        <f>+Jan!R7</f>
        <v>43770</v>
      </c>
      <c r="S7" s="749"/>
      <c r="T7" s="749"/>
      <c r="U7" s="749"/>
      <c r="V7" s="750"/>
      <c r="W7" s="86"/>
      <c r="X7" s="72"/>
      <c r="Y7" s="72"/>
      <c r="Z7" s="73"/>
      <c r="AA7" s="74"/>
      <c r="AB7" s="74"/>
      <c r="AC7" s="74"/>
      <c r="AD7" s="74"/>
      <c r="AE7" s="75"/>
      <c r="AF7" s="640"/>
      <c r="AG7" s="641"/>
      <c r="AH7" s="641"/>
      <c r="AI7" s="637"/>
      <c r="AJ7" s="616"/>
      <c r="AK7" s="617"/>
      <c r="AL7" s="617"/>
      <c r="AM7" s="618"/>
      <c r="AN7" s="23"/>
      <c r="AO7" s="23"/>
      <c r="AP7" s="23"/>
      <c r="AQ7" s="23"/>
      <c r="AR7" s="23"/>
      <c r="AS7" s="23"/>
      <c r="AX7" s="2"/>
      <c r="AZ7" s="15"/>
      <c r="BB7" s="15"/>
      <c r="BC7" s="2"/>
      <c r="BD7" s="15"/>
      <c r="BE7" s="2"/>
      <c r="BF7" s="15"/>
    </row>
    <row r="8" spans="1:68" ht="29.25" customHeight="1" thickBot="1">
      <c r="A8" s="540" t="s">
        <v>108</v>
      </c>
      <c r="B8" s="541"/>
      <c r="C8" s="541"/>
      <c r="D8" s="542"/>
      <c r="E8" s="543" t="s">
        <v>155</v>
      </c>
      <c r="F8" s="544"/>
      <c r="G8" s="697" t="s">
        <v>5</v>
      </c>
      <c r="H8" s="698"/>
      <c r="I8" s="698"/>
      <c r="J8" s="698"/>
      <c r="K8" s="698"/>
      <c r="L8" s="698"/>
      <c r="M8" s="698"/>
      <c r="N8" s="698"/>
      <c r="O8" s="698"/>
      <c r="P8" s="699"/>
      <c r="Q8" s="697" t="s">
        <v>7</v>
      </c>
      <c r="R8" s="698"/>
      <c r="S8" s="698"/>
      <c r="T8" s="698"/>
      <c r="U8" s="698"/>
      <c r="V8" s="699"/>
      <c r="W8" s="244" t="s">
        <v>6</v>
      </c>
      <c r="X8" s="697" t="s">
        <v>8</v>
      </c>
      <c r="Y8" s="698"/>
      <c r="Z8" s="698"/>
      <c r="AA8" s="698"/>
      <c r="AB8" s="698"/>
      <c r="AC8" s="698"/>
      <c r="AD8" s="698"/>
      <c r="AE8" s="698"/>
      <c r="AF8" s="698"/>
      <c r="AG8" s="698"/>
      <c r="AH8" s="698"/>
      <c r="AI8" s="698"/>
      <c r="AJ8" s="698"/>
      <c r="AK8" s="698"/>
      <c r="AL8" s="698"/>
      <c r="AM8" s="699"/>
      <c r="AN8" s="751" t="s">
        <v>124</v>
      </c>
      <c r="AO8" s="752"/>
      <c r="AP8" s="752"/>
      <c r="AQ8" s="753"/>
      <c r="AR8" s="54"/>
      <c r="AS8" s="54"/>
      <c r="AT8" s="488"/>
      <c r="AU8" s="172"/>
      <c r="AV8" s="172"/>
      <c r="AW8" s="172"/>
      <c r="AX8" s="172"/>
      <c r="AY8" s="172"/>
      <c r="BA8" s="220"/>
      <c r="BB8" s="220"/>
      <c r="BC8" s="220"/>
      <c r="BD8" s="220"/>
      <c r="BE8" s="220"/>
      <c r="BF8" s="204"/>
      <c r="BG8" s="220"/>
      <c r="BH8" s="220"/>
      <c r="BI8" s="220"/>
      <c r="BJ8" s="220"/>
      <c r="BK8" s="220"/>
      <c r="BL8" s="220"/>
      <c r="BM8" s="220"/>
      <c r="BN8" s="220"/>
      <c r="BO8" s="220"/>
      <c r="BP8" s="220"/>
    </row>
    <row r="9" spans="1:68" ht="13.5" customHeight="1">
      <c r="A9" s="77"/>
      <c r="B9" s="77"/>
      <c r="C9" s="533" t="s">
        <v>129</v>
      </c>
      <c r="D9" s="533" t="s">
        <v>105</v>
      </c>
      <c r="E9" s="535" t="s">
        <v>106</v>
      </c>
      <c r="F9" s="537" t="s">
        <v>107</v>
      </c>
      <c r="G9" s="743" t="s">
        <v>52</v>
      </c>
      <c r="H9" s="705" t="s">
        <v>33</v>
      </c>
      <c r="I9" s="705" t="s">
        <v>11</v>
      </c>
      <c r="J9" s="705" t="s">
        <v>14</v>
      </c>
      <c r="K9" s="705" t="s">
        <v>109</v>
      </c>
      <c r="L9" s="705" t="s">
        <v>110</v>
      </c>
      <c r="M9" s="705" t="s">
        <v>12</v>
      </c>
      <c r="N9" s="708" t="str">
        <f>IF(+M9&lt;&gt;"",CONCATENATE(LEFT(M9,(LEN(+M9)-6)),"(lbs)"),"")</f>
        <v>Ammonia (lbs)</v>
      </c>
      <c r="O9" s="705" t="s">
        <v>111</v>
      </c>
      <c r="P9" s="713" t="str">
        <f>IF(+O9&lt;&gt;"",CONCATENATE(LEFT(O9,(LEN(+O9)-6)),"(lbs)"),"")</f>
        <v>Phosphorus (lbs)</v>
      </c>
      <c r="Q9" s="715" t="s">
        <v>112</v>
      </c>
      <c r="R9" s="504" t="s">
        <v>113</v>
      </c>
      <c r="S9" s="517" t="s">
        <v>114</v>
      </c>
      <c r="T9" s="517" t="s">
        <v>115</v>
      </c>
      <c r="U9" s="517" t="s">
        <v>13</v>
      </c>
      <c r="V9" s="717" t="s">
        <v>116</v>
      </c>
      <c r="W9" s="243"/>
      <c r="X9" s="703" t="s">
        <v>48</v>
      </c>
      <c r="Y9" s="517" t="s">
        <v>33</v>
      </c>
      <c r="Z9" s="517" t="s">
        <v>117</v>
      </c>
      <c r="AA9" s="504" t="s">
        <v>118</v>
      </c>
      <c r="AB9" s="517" t="s">
        <v>109</v>
      </c>
      <c r="AC9" s="706" t="s">
        <v>110</v>
      </c>
      <c r="AD9" s="712" t="s">
        <v>119</v>
      </c>
      <c r="AE9" s="517" t="s">
        <v>120</v>
      </c>
      <c r="AF9" s="517" t="s">
        <v>121</v>
      </c>
      <c r="AG9" s="236"/>
      <c r="AH9" s="504" t="s">
        <v>122</v>
      </c>
      <c r="AI9" s="517" t="s">
        <v>123</v>
      </c>
      <c r="AJ9" s="504" t="str">
        <f>IF(+AI9&lt;&gt;"",CONCATENATE(LEFT(AI9,(LEN(+AI9)-6)),"(lbs)"),"")</f>
        <v>Ammonia (lbs)</v>
      </c>
      <c r="AK9" s="517" t="s">
        <v>111</v>
      </c>
      <c r="AL9" s="504" t="str">
        <f>IF(+AK9&lt;&gt;"",CONCATENATE(LEFT(AK9,(LEN(+AK9)-6)),"(lbs)"),"")</f>
        <v>Phosphorus (lbs)</v>
      </c>
      <c r="AM9" s="702"/>
      <c r="AN9" s="709"/>
      <c r="AO9" s="710"/>
      <c r="AP9" s="710"/>
      <c r="AQ9" s="711"/>
      <c r="AR9" s="44"/>
      <c r="AS9" s="44"/>
      <c r="AT9" s="220"/>
      <c r="AU9" s="204"/>
      <c r="AV9" s="204"/>
      <c r="AW9" s="204"/>
      <c r="AX9" s="204"/>
      <c r="AY9" s="204"/>
      <c r="AZ9" s="51"/>
      <c r="BA9" s="34"/>
      <c r="BB9" s="34"/>
      <c r="BC9" s="34"/>
      <c r="BD9" s="34"/>
      <c r="BE9" s="34"/>
      <c r="BF9" s="489"/>
      <c r="BG9" s="34"/>
      <c r="BH9" s="34"/>
      <c r="BI9" s="34"/>
      <c r="BJ9" s="34"/>
      <c r="BK9" s="34"/>
      <c r="BL9" s="34"/>
      <c r="BM9" s="34"/>
      <c r="BN9" s="34"/>
      <c r="BO9" s="34"/>
      <c r="BP9" s="34"/>
    </row>
    <row r="10" spans="1:68" ht="100.5" customHeight="1" thickBot="1">
      <c r="A10" s="242" t="s">
        <v>9</v>
      </c>
      <c r="B10" s="242" t="s">
        <v>10</v>
      </c>
      <c r="C10" s="534"/>
      <c r="D10" s="742"/>
      <c r="E10" s="536"/>
      <c r="F10" s="536"/>
      <c r="G10" s="539"/>
      <c r="H10" s="501"/>
      <c r="I10" s="501"/>
      <c r="J10" s="501"/>
      <c r="K10" s="501"/>
      <c r="L10" s="501"/>
      <c r="M10" s="501"/>
      <c r="N10" s="501"/>
      <c r="O10" s="501"/>
      <c r="P10" s="714"/>
      <c r="Q10" s="716"/>
      <c r="R10" s="505"/>
      <c r="S10" s="518"/>
      <c r="T10" s="518"/>
      <c r="U10" s="518"/>
      <c r="V10" s="644"/>
      <c r="W10" s="245" t="s">
        <v>9</v>
      </c>
      <c r="X10" s="704"/>
      <c r="Y10" s="518"/>
      <c r="Z10" s="518"/>
      <c r="AA10" s="505"/>
      <c r="AB10" s="518"/>
      <c r="AC10" s="707"/>
      <c r="AD10" s="521"/>
      <c r="AE10" s="518"/>
      <c r="AF10" s="518"/>
      <c r="AG10" s="240" t="s">
        <v>34</v>
      </c>
      <c r="AH10" s="505"/>
      <c r="AI10" s="518"/>
      <c r="AJ10" s="505"/>
      <c r="AK10" s="518"/>
      <c r="AL10" s="505"/>
      <c r="AM10" s="623"/>
      <c r="AN10" s="600"/>
      <c r="AO10" s="601"/>
      <c r="AP10" s="601"/>
      <c r="AQ10" s="602"/>
      <c r="AR10" s="44"/>
      <c r="AS10" s="44"/>
      <c r="AT10" s="34"/>
      <c r="AU10" s="489"/>
      <c r="AV10" s="489"/>
      <c r="AW10" s="6"/>
      <c r="AX10" s="489"/>
      <c r="AY10" s="6"/>
      <c r="AZ10" s="220"/>
      <c r="BA10" s="34"/>
      <c r="BB10" s="34"/>
      <c r="BC10" s="34"/>
      <c r="BD10" s="34"/>
      <c r="BE10" s="34"/>
      <c r="BF10" s="489"/>
      <c r="BG10" s="34"/>
      <c r="BH10" s="34"/>
      <c r="BI10" s="34"/>
      <c r="BJ10" s="34"/>
      <c r="BK10" s="34"/>
      <c r="BL10" s="34"/>
      <c r="BM10" s="34"/>
      <c r="BN10" s="34"/>
      <c r="BO10" s="34"/>
      <c r="BP10" s="34"/>
    </row>
    <row r="11" spans="1:45" ht="10.5" customHeight="1">
      <c r="A11" s="335">
        <v>1</v>
      </c>
      <c r="B11" s="336" t="str">
        <f>TEXT(I$4+A11-1,"DDD")</f>
        <v>Wed</v>
      </c>
      <c r="C11" s="337"/>
      <c r="D11" s="338"/>
      <c r="E11" s="339"/>
      <c r="F11" s="340"/>
      <c r="G11" s="280"/>
      <c r="H11" s="341"/>
      <c r="I11" s="266"/>
      <c r="J11" s="253" t="str">
        <f ca="1">IF(CELL("type",I11)="L","",IF(I11*($G11+$X11)=0,"",IF($G11&gt;0,+$G11*I11*8.34,$X11*I11*8.34)))</f>
        <v/>
      </c>
      <c r="K11" s="266"/>
      <c r="L11" s="253" t="str">
        <f ca="1">IF(CELL("type",K11)="L","",IF(K11*($G11+$X11)=0,"",IF($G11&gt;0,+$G11*K11*8.34,$X11*K11*8.34)))</f>
        <v/>
      </c>
      <c r="M11" s="266"/>
      <c r="N11" s="253" t="str">
        <f ca="1">IF(CELL("type",M11)="L","",IF(M11*($G11+$X11)=0,"",IF($G11&gt;0,+$G11*M11*8.34,$X11*M11*8.34)))</f>
        <v/>
      </c>
      <c r="O11" s="281"/>
      <c r="P11" s="255" t="str">
        <f ca="1">IF(CELL("type",O11)="L","",IF(O11*($G11+$X11)=0,"",IF($G11&gt;0,+$G11*O11*8.34,$X11*O11*8.34)))</f>
        <v/>
      </c>
      <c r="Q11" s="282"/>
      <c r="R11" s="278"/>
      <c r="S11" s="342" t="str">
        <f aca="true" t="shared" si="0" ref="S11:S39">IF(Q11*R11=0,"",IF(Q11&lt;100,Q11*10000/R11,Q11*1000/R11))</f>
        <v/>
      </c>
      <c r="T11" s="343"/>
      <c r="U11" s="344"/>
      <c r="V11" s="338"/>
      <c r="W11" s="345">
        <f aca="true" t="shared" si="1" ref="W11:W39">+A11</f>
        <v>1</v>
      </c>
      <c r="X11" s="346"/>
      <c r="Y11" s="278"/>
      <c r="Z11" s="278"/>
      <c r="AA11" s="270" t="str">
        <f ca="1">IF(CELL("type",Z11)="L","",IF(Z11*($G11+$X11)=0,"",IF($G11&gt;0,+$G11*Z11*8.34,$X11*Z11*8.34)))</f>
        <v/>
      </c>
      <c r="AB11" s="278"/>
      <c r="AC11" s="289" t="str">
        <f ca="1">IF(CELL("type",AB11)="L","",IF(AB11*($G11+$X11)=0,"",IF($G11&gt;0,+$G11*AB11*8.34,$X11*AB11*8.34)))</f>
        <v/>
      </c>
      <c r="AD11" s="282"/>
      <c r="AE11" s="278"/>
      <c r="AF11" s="278"/>
      <c r="AG11" s="278" t="str">
        <f ca="1">IF(CELL("type",AH11)="b","",IF(AH11="tntc",63200,IF(AH11=0,1,AH11)))</f>
        <v/>
      </c>
      <c r="AH11" s="278"/>
      <c r="AI11" s="278"/>
      <c r="AJ11" s="262" t="str">
        <f ca="1">IF(CELL("type",AI11)="L","",IF(AI11*($G11+$X11)=0,"",IF($G11&gt;0,+$G11*AI11*8.34,$X11*AI11*8.34)))</f>
        <v/>
      </c>
      <c r="AK11" s="278"/>
      <c r="AL11" s="262" t="str">
        <f ca="1">IF(CELL("type",AK11)="L","",IF(AK11*($G11+$X11)=0,"",IF($G11&gt;0,+$G11*AK11*8.34,$X11*AK11*8.34)))</f>
        <v/>
      </c>
      <c r="AM11" s="283"/>
      <c r="AN11" s="600"/>
      <c r="AO11" s="601"/>
      <c r="AP11" s="601"/>
      <c r="AQ11" s="602"/>
      <c r="AR11" s="44"/>
      <c r="AS11" s="44"/>
    </row>
    <row r="12" spans="1:67" ht="10.5" customHeight="1">
      <c r="A12" s="347">
        <v>2</v>
      </c>
      <c r="B12" s="348" t="str">
        <f aca="true" t="shared" si="2" ref="B12:B38">TEXT(I$4+A12-1,"DDD")</f>
        <v>Thu</v>
      </c>
      <c r="C12" s="278"/>
      <c r="D12" s="284"/>
      <c r="E12" s="349"/>
      <c r="F12" s="350"/>
      <c r="G12" s="282"/>
      <c r="H12" s="343"/>
      <c r="I12" s="278"/>
      <c r="J12" s="253" t="str">
        <f aca="true" t="shared" si="3" ref="J12:L39">IF(CELL("type",I12)="L","",IF(I12*($G12+$X12)=0,"",IF($G12&gt;0,+$G12*I12*8.34,$X12*I12*8.34)))</f>
        <v/>
      </c>
      <c r="K12" s="278"/>
      <c r="L12" s="253" t="str">
        <f ca="1" t="shared" si="3"/>
        <v/>
      </c>
      <c r="M12" s="278"/>
      <c r="N12" s="253" t="str">
        <f aca="true" t="shared" si="4" ref="N12">IF(CELL("type",M12)="L","",IF(M12*($G12+$X12)=0,"",IF($G12&gt;0,+$G12*M12*8.34,$X12*M12*8.34)))</f>
        <v/>
      </c>
      <c r="O12" s="284"/>
      <c r="P12" s="255" t="str">
        <f aca="true" t="shared" si="5" ref="P12">IF(CELL("type",O12)="L","",IF(O12*($G12+$X12)=0,"",IF($G12&gt;0,+$G12*O12*8.34,$X12*O12*8.34)))</f>
        <v/>
      </c>
      <c r="Q12" s="282"/>
      <c r="R12" s="278"/>
      <c r="S12" s="342" t="str">
        <f t="shared" si="0"/>
        <v/>
      </c>
      <c r="T12" s="343"/>
      <c r="U12" s="344"/>
      <c r="V12" s="283"/>
      <c r="W12" s="351">
        <f t="shared" si="1"/>
        <v>2</v>
      </c>
      <c r="X12" s="285"/>
      <c r="Y12" s="278"/>
      <c r="Z12" s="278"/>
      <c r="AA12" s="270" t="str">
        <f aca="true" t="shared" si="6" ref="AA12">IF(CELL("type",Z12)="L","",IF(Z12*($G12+$X12)=0,"",IF($G12&gt;0,+$G12*Z12*8.34,$X12*Z12*8.34)))</f>
        <v/>
      </c>
      <c r="AB12" s="278"/>
      <c r="AC12" s="289" t="str">
        <f aca="true" t="shared" si="7" ref="AC12">IF(CELL("type",AB12)="L","",IF(AB12*($G12+$X12)=0,"",IF($G12&gt;0,+$G12*AB12*8.34,$X12*AB12*8.34)))</f>
        <v/>
      </c>
      <c r="AD12" s="285"/>
      <c r="AE12" s="278"/>
      <c r="AF12" s="278"/>
      <c r="AG12" s="278" t="str">
        <f aca="true" t="shared" si="8" ref="AG12:AG39">IF(CELL("type",AH12)="b","",IF(AH12="tntc",63200,IF(AH12=0,1,AH12)))</f>
        <v/>
      </c>
      <c r="AH12" s="278"/>
      <c r="AI12" s="278"/>
      <c r="AJ12" s="262" t="str">
        <f aca="true" t="shared" si="9" ref="AJ12">IF(CELL("type",AI12)="L","",IF(AI12*($G12+$X12)=0,"",IF($G12&gt;0,+$G12*AI12*8.34,$X12*AI12*8.34)))</f>
        <v/>
      </c>
      <c r="AK12" s="278"/>
      <c r="AL12" s="262" t="str">
        <f aca="true" t="shared" si="10" ref="AL12">IF(CELL("type",AK12)="L","",IF(AK12*($G12+$X12)=0,"",IF($G12&gt;0,+$G12*AK12*8.34,$X12*AK12*8.34)))</f>
        <v/>
      </c>
      <c r="AM12" s="283"/>
      <c r="AN12" s="600"/>
      <c r="AO12" s="601"/>
      <c r="AP12" s="601"/>
      <c r="AQ12" s="602"/>
      <c r="AR12" s="44"/>
      <c r="AS12" s="44"/>
      <c r="BB12" s="22"/>
      <c r="BD12" s="22"/>
      <c r="BF12" s="22"/>
      <c r="BJ12" s="22"/>
      <c r="BL12" s="22"/>
      <c r="BN12" s="22"/>
      <c r="BO12" s="22"/>
    </row>
    <row r="13" spans="1:67" ht="10.5" customHeight="1">
      <c r="A13" s="347">
        <v>3</v>
      </c>
      <c r="B13" s="348" t="str">
        <f t="shared" si="2"/>
        <v>Fri</v>
      </c>
      <c r="C13" s="278"/>
      <c r="D13" s="284"/>
      <c r="E13" s="349"/>
      <c r="F13" s="350"/>
      <c r="G13" s="282"/>
      <c r="H13" s="343"/>
      <c r="I13" s="278"/>
      <c r="J13" s="253" t="str">
        <f ca="1" t="shared" si="3"/>
        <v/>
      </c>
      <c r="K13" s="278"/>
      <c r="L13" s="253" t="str">
        <f ca="1" t="shared" si="3"/>
        <v/>
      </c>
      <c r="M13" s="278"/>
      <c r="N13" s="253" t="str">
        <f aca="true" t="shared" si="11" ref="N13">IF(CELL("type",M13)="L","",IF(M13*($G13+$X13)=0,"",IF($G13&gt;0,+$G13*M13*8.34,$X13*M13*8.34)))</f>
        <v/>
      </c>
      <c r="O13" s="284"/>
      <c r="P13" s="255" t="str">
        <f aca="true" t="shared" si="12" ref="P13">IF(CELL("type",O13)="L","",IF(O13*($G13+$X13)=0,"",IF($G13&gt;0,+$G13*O13*8.34,$X13*O13*8.34)))</f>
        <v/>
      </c>
      <c r="Q13" s="282"/>
      <c r="R13" s="278"/>
      <c r="S13" s="342" t="str">
        <f t="shared" si="0"/>
        <v/>
      </c>
      <c r="T13" s="343"/>
      <c r="U13" s="344"/>
      <c r="V13" s="283"/>
      <c r="W13" s="352">
        <f t="shared" si="1"/>
        <v>3</v>
      </c>
      <c r="X13" s="285"/>
      <c r="Y13" s="278"/>
      <c r="Z13" s="278"/>
      <c r="AA13" s="270" t="str">
        <f aca="true" t="shared" si="13" ref="AA13">IF(CELL("type",Z13)="L","",IF(Z13*($G13+$X13)=0,"",IF($G13&gt;0,+$G13*Z13*8.34,$X13*Z13*8.34)))</f>
        <v/>
      </c>
      <c r="AB13" s="278"/>
      <c r="AC13" s="289" t="str">
        <f aca="true" t="shared" si="14" ref="AC13">IF(CELL("type",AB13)="L","",IF(AB13*($G13+$X13)=0,"",IF($G13&gt;0,+$G13*AB13*8.34,$X13*AB13*8.34)))</f>
        <v/>
      </c>
      <c r="AD13" s="285"/>
      <c r="AE13" s="278"/>
      <c r="AF13" s="278"/>
      <c r="AG13" s="278" t="str">
        <f ca="1" t="shared" si="8"/>
        <v/>
      </c>
      <c r="AH13" s="278"/>
      <c r="AI13" s="278"/>
      <c r="AJ13" s="262" t="str">
        <f aca="true" t="shared" si="15" ref="AJ13">IF(CELL("type",AI13)="L","",IF(AI13*($G13+$X13)=0,"",IF($G13&gt;0,+$G13*AI13*8.34,$X13*AI13*8.34)))</f>
        <v/>
      </c>
      <c r="AK13" s="278"/>
      <c r="AL13" s="262" t="str">
        <f aca="true" t="shared" si="16" ref="AL13">IF(CELL("type",AK13)="L","",IF(AK13*($G13+$X13)=0,"",IF($G13&gt;0,+$G13*AK13*8.34,$X13*AK13*8.34)))</f>
        <v/>
      </c>
      <c r="AM13" s="283"/>
      <c r="AN13" s="600"/>
      <c r="AO13" s="601"/>
      <c r="AP13" s="601"/>
      <c r="AQ13" s="602"/>
      <c r="AR13" s="44"/>
      <c r="AS13" s="44"/>
      <c r="BB13" s="22"/>
      <c r="BD13" s="22"/>
      <c r="BF13" s="22"/>
      <c r="BJ13" s="22"/>
      <c r="BL13" s="22"/>
      <c r="BN13" s="22"/>
      <c r="BO13" s="22"/>
    </row>
    <row r="14" spans="1:67" ht="10.5" customHeight="1">
      <c r="A14" s="347">
        <v>4</v>
      </c>
      <c r="B14" s="348" t="str">
        <f t="shared" si="2"/>
        <v>Sat</v>
      </c>
      <c r="C14" s="278"/>
      <c r="D14" s="284"/>
      <c r="E14" s="349"/>
      <c r="F14" s="350"/>
      <c r="G14" s="282"/>
      <c r="H14" s="343"/>
      <c r="I14" s="278"/>
      <c r="J14" s="253" t="str">
        <f ca="1" t="shared" si="3"/>
        <v/>
      </c>
      <c r="K14" s="278"/>
      <c r="L14" s="253" t="str">
        <f ca="1" t="shared" si="3"/>
        <v/>
      </c>
      <c r="M14" s="278"/>
      <c r="N14" s="253" t="str">
        <f aca="true" t="shared" si="17" ref="N14">IF(CELL("type",M14)="L","",IF(M14*($G14+$X14)=0,"",IF($G14&gt;0,+$G14*M14*8.34,$X14*M14*8.34)))</f>
        <v/>
      </c>
      <c r="O14" s="284"/>
      <c r="P14" s="255" t="str">
        <f aca="true" t="shared" si="18" ref="P14">IF(CELL("type",O14)="L","",IF(O14*($G14+$X14)=0,"",IF($G14&gt;0,+$G14*O14*8.34,$X14*O14*8.34)))</f>
        <v/>
      </c>
      <c r="Q14" s="282"/>
      <c r="R14" s="278"/>
      <c r="S14" s="342" t="str">
        <f t="shared" si="0"/>
        <v/>
      </c>
      <c r="T14" s="343"/>
      <c r="U14" s="344"/>
      <c r="V14" s="283"/>
      <c r="W14" s="352">
        <f t="shared" si="1"/>
        <v>4</v>
      </c>
      <c r="X14" s="285"/>
      <c r="Y14" s="278"/>
      <c r="Z14" s="278"/>
      <c r="AA14" s="270" t="str">
        <f aca="true" t="shared" si="19" ref="AA14">IF(CELL("type",Z14)="L","",IF(Z14*($G14+$X14)=0,"",IF($G14&gt;0,+$G14*Z14*8.34,$X14*Z14*8.34)))</f>
        <v/>
      </c>
      <c r="AB14" s="278"/>
      <c r="AC14" s="289" t="str">
        <f aca="true" t="shared" si="20" ref="AC14">IF(CELL("type",AB14)="L","",IF(AB14*($G14+$X14)=0,"",IF($G14&gt;0,+$G14*AB14*8.34,$X14*AB14*8.34)))</f>
        <v/>
      </c>
      <c r="AD14" s="285"/>
      <c r="AE14" s="278"/>
      <c r="AF14" s="278"/>
      <c r="AG14" s="278" t="str">
        <f ca="1" t="shared" si="8"/>
        <v/>
      </c>
      <c r="AH14" s="278"/>
      <c r="AI14" s="278"/>
      <c r="AJ14" s="262" t="str">
        <f aca="true" t="shared" si="21" ref="AJ14">IF(CELL("type",AI14)="L","",IF(AI14*($G14+$X14)=0,"",IF($G14&gt;0,+$G14*AI14*8.34,$X14*AI14*8.34)))</f>
        <v/>
      </c>
      <c r="AK14" s="278"/>
      <c r="AL14" s="262" t="str">
        <f aca="true" t="shared" si="22" ref="AL14">IF(CELL("type",AK14)="L","",IF(AK14*($G14+$X14)=0,"",IF($G14&gt;0,+$G14*AK14*8.34,$X14*AK14*8.34)))</f>
        <v/>
      </c>
      <c r="AM14" s="283"/>
      <c r="AN14" s="600"/>
      <c r="AO14" s="601"/>
      <c r="AP14" s="601"/>
      <c r="AQ14" s="602"/>
      <c r="AR14" s="44"/>
      <c r="AS14" s="44"/>
      <c r="BB14" s="22"/>
      <c r="BD14" s="22"/>
      <c r="BF14" s="22"/>
      <c r="BJ14" s="22"/>
      <c r="BL14" s="22"/>
      <c r="BN14" s="22"/>
      <c r="BO14" s="22"/>
    </row>
    <row r="15" spans="1:67" ht="10.5" customHeight="1">
      <c r="A15" s="353">
        <v>5</v>
      </c>
      <c r="B15" s="348" t="str">
        <f t="shared" si="2"/>
        <v>Sun</v>
      </c>
      <c r="C15" s="287"/>
      <c r="D15" s="288"/>
      <c r="E15" s="349"/>
      <c r="F15" s="354"/>
      <c r="G15" s="286"/>
      <c r="H15" s="355"/>
      <c r="I15" s="287"/>
      <c r="J15" s="253" t="str">
        <f ca="1" t="shared" si="3"/>
        <v/>
      </c>
      <c r="K15" s="287"/>
      <c r="L15" s="253" t="str">
        <f ca="1" t="shared" si="3"/>
        <v/>
      </c>
      <c r="M15" s="287"/>
      <c r="N15" s="253" t="str">
        <f aca="true" t="shared" si="23" ref="N15">IF(CELL("type",M15)="L","",IF(M15*($G15+$X15)=0,"",IF($G15&gt;0,+$G15*M15*8.34,$X15*M15*8.34)))</f>
        <v/>
      </c>
      <c r="O15" s="288"/>
      <c r="P15" s="255" t="str">
        <f aca="true" t="shared" si="24" ref="P15">IF(CELL("type",O15)="L","",IF(O15*($G15+$X15)=0,"",IF($G15&gt;0,+$G15*O15*8.34,$X15*O15*8.34)))</f>
        <v/>
      </c>
      <c r="Q15" s="282"/>
      <c r="R15" s="278"/>
      <c r="S15" s="342" t="str">
        <f t="shared" si="0"/>
        <v/>
      </c>
      <c r="T15" s="343"/>
      <c r="U15" s="344"/>
      <c r="V15" s="283"/>
      <c r="W15" s="352">
        <f t="shared" si="1"/>
        <v>5</v>
      </c>
      <c r="X15" s="282"/>
      <c r="Y15" s="278"/>
      <c r="Z15" s="278"/>
      <c r="AA15" s="270" t="str">
        <f aca="true" t="shared" si="25" ref="AA15">IF(CELL("type",Z15)="L","",IF(Z15*($G15+$X15)=0,"",IF($G15&gt;0,+$G15*Z15*8.34,$X15*Z15*8.34)))</f>
        <v/>
      </c>
      <c r="AB15" s="278"/>
      <c r="AC15" s="289" t="str">
        <f aca="true" t="shared" si="26" ref="AC15">IF(CELL("type",AB15)="L","",IF(AB15*($G15+$X15)=0,"",IF($G15&gt;0,+$G15*AB15*8.34,$X15*AB15*8.34)))</f>
        <v/>
      </c>
      <c r="AD15" s="285"/>
      <c r="AE15" s="278"/>
      <c r="AF15" s="278"/>
      <c r="AG15" s="278" t="str">
        <f ca="1" t="shared" si="8"/>
        <v/>
      </c>
      <c r="AH15" s="278"/>
      <c r="AI15" s="278"/>
      <c r="AJ15" s="262" t="str">
        <f aca="true" t="shared" si="27" ref="AJ15">IF(CELL("type",AI15)="L","",IF(AI15*($G15+$X15)=0,"",IF($G15&gt;0,+$G15*AI15*8.34,$X15*AI15*8.34)))</f>
        <v/>
      </c>
      <c r="AK15" s="278"/>
      <c r="AL15" s="262" t="str">
        <f aca="true" t="shared" si="28" ref="AL15">IF(CELL("type",AK15)="L","",IF(AK15*($G15+$X15)=0,"",IF($G15&gt;0,+$G15*AK15*8.34,$X15*AK15*8.34)))</f>
        <v/>
      </c>
      <c r="AM15" s="283"/>
      <c r="AN15" s="600"/>
      <c r="AO15" s="601"/>
      <c r="AP15" s="601"/>
      <c r="AQ15" s="602"/>
      <c r="AR15" s="44"/>
      <c r="AS15" s="44"/>
      <c r="BB15" s="22"/>
      <c r="BD15" s="22"/>
      <c r="BF15" s="22"/>
      <c r="BJ15" s="22"/>
      <c r="BL15" s="22"/>
      <c r="BN15" s="22"/>
      <c r="BO15" s="22"/>
    </row>
    <row r="16" spans="1:67" ht="10.5" customHeight="1">
      <c r="A16" s="347">
        <v>6</v>
      </c>
      <c r="B16" s="348" t="str">
        <f t="shared" si="2"/>
        <v>Mon</v>
      </c>
      <c r="C16" s="278"/>
      <c r="D16" s="283"/>
      <c r="E16" s="339"/>
      <c r="F16" s="340"/>
      <c r="G16" s="282"/>
      <c r="H16" s="343"/>
      <c r="I16" s="278"/>
      <c r="J16" s="253" t="str">
        <f ca="1" t="shared" si="3"/>
        <v/>
      </c>
      <c r="K16" s="278"/>
      <c r="L16" s="253" t="str">
        <f ca="1" t="shared" si="3"/>
        <v/>
      </c>
      <c r="M16" s="278"/>
      <c r="N16" s="253" t="str">
        <f aca="true" t="shared" si="29" ref="N16">IF(CELL("type",M16)="L","",IF(M16*($G16+$X16)=0,"",IF($G16&gt;0,+$G16*M16*8.34,$X16*M16*8.34)))</f>
        <v/>
      </c>
      <c r="O16" s="278"/>
      <c r="P16" s="255" t="str">
        <f aca="true" t="shared" si="30" ref="P16">IF(CELL("type",O16)="L","",IF(O16*($G16+$X16)=0,"",IF($G16&gt;0,+$G16*O16*8.34,$X16*O16*8.34)))</f>
        <v/>
      </c>
      <c r="Q16" s="282"/>
      <c r="R16" s="278"/>
      <c r="S16" s="342" t="str">
        <f t="shared" si="0"/>
        <v/>
      </c>
      <c r="T16" s="343"/>
      <c r="U16" s="344"/>
      <c r="V16" s="283"/>
      <c r="W16" s="352">
        <f t="shared" si="1"/>
        <v>6</v>
      </c>
      <c r="X16" s="285"/>
      <c r="Y16" s="278"/>
      <c r="Z16" s="278"/>
      <c r="AA16" s="270" t="str">
        <f aca="true" t="shared" si="31" ref="AA16">IF(CELL("type",Z16)="L","",IF(Z16*($G16+$X16)=0,"",IF($G16&gt;0,+$G16*Z16*8.34,$X16*Z16*8.34)))</f>
        <v/>
      </c>
      <c r="AB16" s="278"/>
      <c r="AC16" s="289" t="str">
        <f aca="true" t="shared" si="32" ref="AC16">IF(CELL("type",AB16)="L","",IF(AB16*($G16+$X16)=0,"",IF($G16&gt;0,+$G16*AB16*8.34,$X16*AB16*8.34)))</f>
        <v/>
      </c>
      <c r="AD16" s="285"/>
      <c r="AE16" s="278"/>
      <c r="AF16" s="278"/>
      <c r="AG16" s="278" t="str">
        <f ca="1" t="shared" si="8"/>
        <v/>
      </c>
      <c r="AH16" s="278"/>
      <c r="AI16" s="278"/>
      <c r="AJ16" s="262" t="str">
        <f aca="true" t="shared" si="33" ref="AJ16">IF(CELL("type",AI16)="L","",IF(AI16*($G16+$X16)=0,"",IF($G16&gt;0,+$G16*AI16*8.34,$X16*AI16*8.34)))</f>
        <v/>
      </c>
      <c r="AK16" s="278"/>
      <c r="AL16" s="262" t="str">
        <f aca="true" t="shared" si="34" ref="AL16">IF(CELL("type",AK16)="L","",IF(AK16*($G16+$X16)=0,"",IF($G16&gt;0,+$G16*AK16*8.34,$X16*AK16*8.34)))</f>
        <v/>
      </c>
      <c r="AM16" s="283"/>
      <c r="AN16" s="600"/>
      <c r="AO16" s="601"/>
      <c r="AP16" s="601"/>
      <c r="AQ16" s="602"/>
      <c r="AR16" s="44"/>
      <c r="AS16" s="44"/>
      <c r="BB16" s="22"/>
      <c r="BD16" s="22"/>
      <c r="BF16" s="22"/>
      <c r="BJ16" s="22"/>
      <c r="BL16" s="22"/>
      <c r="BN16" s="22"/>
      <c r="BO16" s="22"/>
    </row>
    <row r="17" spans="1:67" ht="10.5" customHeight="1">
      <c r="A17" s="347">
        <v>7</v>
      </c>
      <c r="B17" s="348" t="str">
        <f t="shared" si="2"/>
        <v>Tue</v>
      </c>
      <c r="C17" s="278"/>
      <c r="D17" s="284"/>
      <c r="E17" s="349"/>
      <c r="F17" s="350"/>
      <c r="G17" s="282"/>
      <c r="H17" s="343"/>
      <c r="I17" s="278"/>
      <c r="J17" s="253" t="str">
        <f ca="1" t="shared" si="3"/>
        <v/>
      </c>
      <c r="K17" s="278"/>
      <c r="L17" s="253" t="str">
        <f ca="1" t="shared" si="3"/>
        <v/>
      </c>
      <c r="M17" s="278"/>
      <c r="N17" s="253" t="str">
        <f aca="true" t="shared" si="35" ref="N17">IF(CELL("type",M17)="L","",IF(M17*($G17+$X17)=0,"",IF($G17&gt;0,+$G17*M17*8.34,$X17*M17*8.34)))</f>
        <v/>
      </c>
      <c r="O17" s="278"/>
      <c r="P17" s="255" t="str">
        <f aca="true" t="shared" si="36" ref="P17">IF(CELL("type",O17)="L","",IF(O17*($G17+$X17)=0,"",IF($G17&gt;0,+$G17*O17*8.34,$X17*O17*8.34)))</f>
        <v/>
      </c>
      <c r="Q17" s="282"/>
      <c r="R17" s="278"/>
      <c r="S17" s="342" t="str">
        <f t="shared" si="0"/>
        <v/>
      </c>
      <c r="T17" s="343"/>
      <c r="U17" s="344"/>
      <c r="V17" s="283"/>
      <c r="W17" s="352">
        <f t="shared" si="1"/>
        <v>7</v>
      </c>
      <c r="X17" s="285"/>
      <c r="Y17" s="278"/>
      <c r="Z17" s="278"/>
      <c r="AA17" s="270" t="str">
        <f aca="true" t="shared" si="37" ref="AA17">IF(CELL("type",Z17)="L","",IF(Z17*($G17+$X17)=0,"",IF($G17&gt;0,+$G17*Z17*8.34,$X17*Z17*8.34)))</f>
        <v/>
      </c>
      <c r="AB17" s="278"/>
      <c r="AC17" s="289" t="str">
        <f aca="true" t="shared" si="38" ref="AC17">IF(CELL("type",AB17)="L","",IF(AB17*($G17+$X17)=0,"",IF($G17&gt;0,+$G17*AB17*8.34,$X17*AB17*8.34)))</f>
        <v/>
      </c>
      <c r="AD17" s="285"/>
      <c r="AE17" s="278"/>
      <c r="AF17" s="278"/>
      <c r="AG17" s="278" t="str">
        <f ca="1" t="shared" si="8"/>
        <v/>
      </c>
      <c r="AH17" s="278"/>
      <c r="AI17" s="278"/>
      <c r="AJ17" s="262" t="str">
        <f aca="true" t="shared" si="39" ref="AJ17">IF(CELL("type",AI17)="L","",IF(AI17*($G17+$X17)=0,"",IF($G17&gt;0,+$G17*AI17*8.34,$X17*AI17*8.34)))</f>
        <v/>
      </c>
      <c r="AK17" s="278"/>
      <c r="AL17" s="262" t="str">
        <f aca="true" t="shared" si="40" ref="AL17">IF(CELL("type",AK17)="L","",IF(AK17*($G17+$X17)=0,"",IF($G17&gt;0,+$G17*AK17*8.34,$X17*AK17*8.34)))</f>
        <v/>
      </c>
      <c r="AM17" s="283"/>
      <c r="AN17" s="600"/>
      <c r="AO17" s="601"/>
      <c r="AP17" s="601"/>
      <c r="AQ17" s="602"/>
      <c r="AR17" s="44"/>
      <c r="AS17" s="44"/>
      <c r="BB17" s="22"/>
      <c r="BD17" s="22"/>
      <c r="BF17" s="22"/>
      <c r="BJ17" s="22"/>
      <c r="BL17" s="22"/>
      <c r="BN17" s="22"/>
      <c r="BO17" s="22"/>
    </row>
    <row r="18" spans="1:67" ht="10.5" customHeight="1">
      <c r="A18" s="347">
        <v>8</v>
      </c>
      <c r="B18" s="348" t="str">
        <f t="shared" si="2"/>
        <v>Wed</v>
      </c>
      <c r="C18" s="278"/>
      <c r="D18" s="284"/>
      <c r="E18" s="349"/>
      <c r="F18" s="350"/>
      <c r="G18" s="282"/>
      <c r="H18" s="343"/>
      <c r="I18" s="278"/>
      <c r="J18" s="253" t="str">
        <f ca="1" t="shared" si="3"/>
        <v/>
      </c>
      <c r="K18" s="278"/>
      <c r="L18" s="253" t="str">
        <f ca="1" t="shared" si="3"/>
        <v/>
      </c>
      <c r="M18" s="278"/>
      <c r="N18" s="253" t="str">
        <f aca="true" t="shared" si="41" ref="N18">IF(CELL("type",M18)="L","",IF(M18*($G18+$X18)=0,"",IF($G18&gt;0,+$G18*M18*8.34,$X18*M18*8.34)))</f>
        <v/>
      </c>
      <c r="O18" s="278"/>
      <c r="P18" s="255" t="str">
        <f aca="true" t="shared" si="42" ref="P18">IF(CELL("type",O18)="L","",IF(O18*($G18+$X18)=0,"",IF($G18&gt;0,+$G18*O18*8.34,$X18*O18*8.34)))</f>
        <v/>
      </c>
      <c r="Q18" s="282"/>
      <c r="R18" s="278"/>
      <c r="S18" s="342" t="str">
        <f t="shared" si="0"/>
        <v/>
      </c>
      <c r="T18" s="343"/>
      <c r="U18" s="344"/>
      <c r="V18" s="283"/>
      <c r="W18" s="352">
        <f t="shared" si="1"/>
        <v>8</v>
      </c>
      <c r="X18" s="285"/>
      <c r="Y18" s="278"/>
      <c r="Z18" s="278"/>
      <c r="AA18" s="270" t="str">
        <f aca="true" t="shared" si="43" ref="AA18">IF(CELL("type",Z18)="L","",IF(Z18*($G18+$X18)=0,"",IF($G18&gt;0,+$G18*Z18*8.34,$X18*Z18*8.34)))</f>
        <v/>
      </c>
      <c r="AB18" s="278"/>
      <c r="AC18" s="289" t="str">
        <f aca="true" t="shared" si="44" ref="AC18">IF(CELL("type",AB18)="L","",IF(AB18*($G18+$X18)=0,"",IF($G18&gt;0,+$G18*AB18*8.34,$X18*AB18*8.34)))</f>
        <v/>
      </c>
      <c r="AD18" s="285"/>
      <c r="AE18" s="278"/>
      <c r="AF18" s="278"/>
      <c r="AG18" s="278" t="str">
        <f ca="1" t="shared" si="8"/>
        <v/>
      </c>
      <c r="AH18" s="278"/>
      <c r="AI18" s="278"/>
      <c r="AJ18" s="262" t="str">
        <f aca="true" t="shared" si="45" ref="AJ18">IF(CELL("type",AI18)="L","",IF(AI18*($G18+$X18)=0,"",IF($G18&gt;0,+$G18*AI18*8.34,$X18*AI18*8.34)))</f>
        <v/>
      </c>
      <c r="AK18" s="278"/>
      <c r="AL18" s="262" t="str">
        <f aca="true" t="shared" si="46" ref="AL18">IF(CELL("type",AK18)="L","",IF(AK18*($G18+$X18)=0,"",IF($G18&gt;0,+$G18*AK18*8.34,$X18*AK18*8.34)))</f>
        <v/>
      </c>
      <c r="AM18" s="283"/>
      <c r="AN18" s="600"/>
      <c r="AO18" s="601"/>
      <c r="AP18" s="601"/>
      <c r="AQ18" s="602"/>
      <c r="AR18" s="44"/>
      <c r="AS18" s="44"/>
      <c r="BB18" s="22"/>
      <c r="BD18" s="22"/>
      <c r="BF18" s="22"/>
      <c r="BJ18" s="22"/>
      <c r="BL18" s="22"/>
      <c r="BN18" s="22"/>
      <c r="BO18" s="22"/>
    </row>
    <row r="19" spans="1:67" ht="10.5" customHeight="1">
      <c r="A19" s="347">
        <v>9</v>
      </c>
      <c r="B19" s="348" t="str">
        <f t="shared" si="2"/>
        <v>Thu</v>
      </c>
      <c r="C19" s="278"/>
      <c r="D19" s="284"/>
      <c r="E19" s="349"/>
      <c r="F19" s="350"/>
      <c r="G19" s="282"/>
      <c r="H19" s="343"/>
      <c r="I19" s="278"/>
      <c r="J19" s="253" t="str">
        <f ca="1" t="shared" si="3"/>
        <v/>
      </c>
      <c r="K19" s="278"/>
      <c r="L19" s="253" t="str">
        <f ca="1" t="shared" si="3"/>
        <v/>
      </c>
      <c r="M19" s="278"/>
      <c r="N19" s="253" t="str">
        <f aca="true" t="shared" si="47" ref="N19">IF(CELL("type",M19)="L","",IF(M19*($G19+$X19)=0,"",IF($G19&gt;0,+$G19*M19*8.34,$X19*M19*8.34)))</f>
        <v/>
      </c>
      <c r="O19" s="278"/>
      <c r="P19" s="255" t="str">
        <f aca="true" t="shared" si="48" ref="P19">IF(CELL("type",O19)="L","",IF(O19*($G19+$X19)=0,"",IF($G19&gt;0,+$G19*O19*8.34,$X19*O19*8.34)))</f>
        <v/>
      </c>
      <c r="Q19" s="282"/>
      <c r="R19" s="278"/>
      <c r="S19" s="342" t="str">
        <f t="shared" si="0"/>
        <v/>
      </c>
      <c r="T19" s="343"/>
      <c r="U19" s="344"/>
      <c r="V19" s="283"/>
      <c r="W19" s="352">
        <f t="shared" si="1"/>
        <v>9</v>
      </c>
      <c r="X19" s="285"/>
      <c r="Y19" s="278"/>
      <c r="Z19" s="278"/>
      <c r="AA19" s="270" t="str">
        <f aca="true" t="shared" si="49" ref="AA19">IF(CELL("type",Z19)="L","",IF(Z19*($G19+$X19)=0,"",IF($G19&gt;0,+$G19*Z19*8.34,$X19*Z19*8.34)))</f>
        <v/>
      </c>
      <c r="AB19" s="278"/>
      <c r="AC19" s="289" t="str">
        <f aca="true" t="shared" si="50" ref="AC19">IF(CELL("type",AB19)="L","",IF(AB19*($G19+$X19)=0,"",IF($G19&gt;0,+$G19*AB19*8.34,$X19*AB19*8.34)))</f>
        <v/>
      </c>
      <c r="AD19" s="285"/>
      <c r="AE19" s="278"/>
      <c r="AF19" s="278"/>
      <c r="AG19" s="278" t="str">
        <f ca="1" t="shared" si="8"/>
        <v/>
      </c>
      <c r="AH19" s="278"/>
      <c r="AI19" s="278"/>
      <c r="AJ19" s="262" t="str">
        <f aca="true" t="shared" si="51" ref="AJ19">IF(CELL("type",AI19)="L","",IF(AI19*($G19+$X19)=0,"",IF($G19&gt;0,+$G19*AI19*8.34,$X19*AI19*8.34)))</f>
        <v/>
      </c>
      <c r="AK19" s="278"/>
      <c r="AL19" s="262" t="str">
        <f aca="true" t="shared" si="52" ref="AL19">IF(CELL("type",AK19)="L","",IF(AK19*($G19+$X19)=0,"",IF($G19&gt;0,+$G19*AK19*8.34,$X19*AK19*8.34)))</f>
        <v/>
      </c>
      <c r="AM19" s="283"/>
      <c r="AN19" s="600"/>
      <c r="AO19" s="601"/>
      <c r="AP19" s="601"/>
      <c r="AQ19" s="602"/>
      <c r="AR19" s="44"/>
      <c r="AS19" s="44"/>
      <c r="BB19" s="22"/>
      <c r="BD19" s="22"/>
      <c r="BF19" s="22"/>
      <c r="BJ19" s="22"/>
      <c r="BL19" s="22"/>
      <c r="BN19" s="22"/>
      <c r="BO19" s="22"/>
    </row>
    <row r="20" spans="1:67" ht="10.5" customHeight="1">
      <c r="A20" s="353">
        <v>10</v>
      </c>
      <c r="B20" s="348" t="str">
        <f t="shared" si="2"/>
        <v>Fri</v>
      </c>
      <c r="C20" s="287"/>
      <c r="D20" s="283"/>
      <c r="E20" s="349"/>
      <c r="F20" s="354"/>
      <c r="G20" s="282"/>
      <c r="H20" s="343"/>
      <c r="I20" s="278"/>
      <c r="J20" s="253" t="str">
        <f ca="1" t="shared" si="3"/>
        <v/>
      </c>
      <c r="K20" s="278"/>
      <c r="L20" s="253" t="str">
        <f ca="1" t="shared" si="3"/>
        <v/>
      </c>
      <c r="M20" s="278"/>
      <c r="N20" s="253" t="str">
        <f aca="true" t="shared" si="53" ref="N20">IF(CELL("type",M20)="L","",IF(M20*($G20+$X20)=0,"",IF($G20&gt;0,+$G20*M20*8.34,$X20*M20*8.34)))</f>
        <v/>
      </c>
      <c r="O20" s="278"/>
      <c r="P20" s="255" t="str">
        <f aca="true" t="shared" si="54" ref="P20">IF(CELL("type",O20)="L","",IF(O20*($G20+$X20)=0,"",IF($G20&gt;0,+$G20*O20*8.34,$X20*O20*8.34)))</f>
        <v/>
      </c>
      <c r="Q20" s="282"/>
      <c r="R20" s="278"/>
      <c r="S20" s="342" t="str">
        <f t="shared" si="0"/>
        <v/>
      </c>
      <c r="T20" s="343"/>
      <c r="U20" s="344"/>
      <c r="V20" s="283"/>
      <c r="W20" s="352">
        <f t="shared" si="1"/>
        <v>10</v>
      </c>
      <c r="X20" s="285"/>
      <c r="Y20" s="278"/>
      <c r="Z20" s="278"/>
      <c r="AA20" s="270" t="str">
        <f aca="true" t="shared" si="55" ref="AA20">IF(CELL("type",Z20)="L","",IF(Z20*($G20+$X20)=0,"",IF($G20&gt;0,+$G20*Z20*8.34,$X20*Z20*8.34)))</f>
        <v/>
      </c>
      <c r="AB20" s="278"/>
      <c r="AC20" s="289" t="str">
        <f aca="true" t="shared" si="56" ref="AC20">IF(CELL("type",AB20)="L","",IF(AB20*($G20+$X20)=0,"",IF($G20&gt;0,+$G20*AB20*8.34,$X20*AB20*8.34)))</f>
        <v/>
      </c>
      <c r="AD20" s="285"/>
      <c r="AE20" s="278"/>
      <c r="AF20" s="278"/>
      <c r="AG20" s="278" t="str">
        <f ca="1" t="shared" si="8"/>
        <v/>
      </c>
      <c r="AH20" s="278"/>
      <c r="AI20" s="278"/>
      <c r="AJ20" s="262" t="str">
        <f aca="true" t="shared" si="57" ref="AJ20">IF(CELL("type",AI20)="L","",IF(AI20*($G20+$X20)=0,"",IF($G20&gt;0,+$G20*AI20*8.34,$X20*AI20*8.34)))</f>
        <v/>
      </c>
      <c r="AK20" s="278"/>
      <c r="AL20" s="262" t="str">
        <f aca="true" t="shared" si="58" ref="AL20">IF(CELL("type",AK20)="L","",IF(AK20*($G20+$X20)=0,"",IF($G20&gt;0,+$G20*AK20*8.34,$X20*AK20*8.34)))</f>
        <v/>
      </c>
      <c r="AM20" s="283"/>
      <c r="AN20" s="600"/>
      <c r="AO20" s="601"/>
      <c r="AP20" s="601"/>
      <c r="AQ20" s="602"/>
      <c r="AR20" s="44"/>
      <c r="AS20" s="44"/>
      <c r="BB20" s="22"/>
      <c r="BD20" s="22"/>
      <c r="BF20" s="22"/>
      <c r="BJ20" s="22"/>
      <c r="BL20" s="22"/>
      <c r="BN20" s="22"/>
      <c r="BO20" s="22"/>
    </row>
    <row r="21" spans="1:67" ht="10.5" customHeight="1">
      <c r="A21" s="347">
        <v>11</v>
      </c>
      <c r="B21" s="348" t="str">
        <f t="shared" si="2"/>
        <v>Sat</v>
      </c>
      <c r="C21" s="278"/>
      <c r="D21" s="281"/>
      <c r="E21" s="339"/>
      <c r="F21" s="340"/>
      <c r="G21" s="282"/>
      <c r="H21" s="343"/>
      <c r="I21" s="278"/>
      <c r="J21" s="253" t="str">
        <f ca="1" t="shared" si="3"/>
        <v/>
      </c>
      <c r="K21" s="278"/>
      <c r="L21" s="253" t="str">
        <f ca="1" t="shared" si="3"/>
        <v/>
      </c>
      <c r="M21" s="278"/>
      <c r="N21" s="253" t="str">
        <f aca="true" t="shared" si="59" ref="N21">IF(CELL("type",M21)="L","",IF(M21*($G21+$X21)=0,"",IF($G21&gt;0,+$G21*M21*8.34,$X21*M21*8.34)))</f>
        <v/>
      </c>
      <c r="O21" s="278"/>
      <c r="P21" s="255" t="str">
        <f aca="true" t="shared" si="60" ref="P21">IF(CELL("type",O21)="L","",IF(O21*($G21+$X21)=0,"",IF($G21&gt;0,+$G21*O21*8.34,$X21*O21*8.34)))</f>
        <v/>
      </c>
      <c r="Q21" s="282"/>
      <c r="R21" s="278"/>
      <c r="S21" s="342" t="str">
        <f t="shared" si="0"/>
        <v/>
      </c>
      <c r="T21" s="343"/>
      <c r="U21" s="344"/>
      <c r="V21" s="283"/>
      <c r="W21" s="352">
        <f t="shared" si="1"/>
        <v>11</v>
      </c>
      <c r="X21" s="285"/>
      <c r="Y21" s="278"/>
      <c r="Z21" s="278"/>
      <c r="AA21" s="270" t="str">
        <f aca="true" t="shared" si="61" ref="AA21">IF(CELL("type",Z21)="L","",IF(Z21*($G21+$X21)=0,"",IF($G21&gt;0,+$G21*Z21*8.34,$X21*Z21*8.34)))</f>
        <v/>
      </c>
      <c r="AB21" s="278"/>
      <c r="AC21" s="289" t="str">
        <f aca="true" t="shared" si="62" ref="AC21">IF(CELL("type",AB21)="L","",IF(AB21*($G21+$X21)=0,"",IF($G21&gt;0,+$G21*AB21*8.34,$X21*AB21*8.34)))</f>
        <v/>
      </c>
      <c r="AD21" s="285"/>
      <c r="AE21" s="278"/>
      <c r="AF21" s="278"/>
      <c r="AG21" s="278" t="str">
        <f ca="1" t="shared" si="8"/>
        <v/>
      </c>
      <c r="AH21" s="278"/>
      <c r="AI21" s="278"/>
      <c r="AJ21" s="262" t="str">
        <f aca="true" t="shared" si="63" ref="AJ21">IF(CELL("type",AI21)="L","",IF(AI21*($G21+$X21)=0,"",IF($G21&gt;0,+$G21*AI21*8.34,$X21*AI21*8.34)))</f>
        <v/>
      </c>
      <c r="AK21" s="278"/>
      <c r="AL21" s="262" t="str">
        <f aca="true" t="shared" si="64" ref="AL21">IF(CELL("type",AK21)="L","",IF(AK21*($G21+$X21)=0,"",IF($G21&gt;0,+$G21*AK21*8.34,$X21*AK21*8.34)))</f>
        <v/>
      </c>
      <c r="AM21" s="283"/>
      <c r="AN21" s="600"/>
      <c r="AO21" s="601"/>
      <c r="AP21" s="601"/>
      <c r="AQ21" s="602"/>
      <c r="AR21" s="44"/>
      <c r="AS21" s="44"/>
      <c r="BB21" s="22"/>
      <c r="BD21" s="22"/>
      <c r="BF21" s="22"/>
      <c r="BJ21" s="22"/>
      <c r="BL21" s="22"/>
      <c r="BN21" s="22"/>
      <c r="BO21" s="22"/>
    </row>
    <row r="22" spans="1:67" ht="10.5" customHeight="1">
      <c r="A22" s="347">
        <v>12</v>
      </c>
      <c r="B22" s="348" t="str">
        <f t="shared" si="2"/>
        <v>Sun</v>
      </c>
      <c r="C22" s="278"/>
      <c r="D22" s="284"/>
      <c r="E22" s="349"/>
      <c r="F22" s="350"/>
      <c r="G22" s="282"/>
      <c r="H22" s="343"/>
      <c r="I22" s="278"/>
      <c r="J22" s="253" t="str">
        <f ca="1" t="shared" si="3"/>
        <v/>
      </c>
      <c r="K22" s="278"/>
      <c r="L22" s="253" t="str">
        <f ca="1" t="shared" si="3"/>
        <v/>
      </c>
      <c r="M22" s="278"/>
      <c r="N22" s="253" t="str">
        <f aca="true" t="shared" si="65" ref="N22">IF(CELL("type",M22)="L","",IF(M22*($G22+$X22)=0,"",IF($G22&gt;0,+$G22*M22*8.34,$X22*M22*8.34)))</f>
        <v/>
      </c>
      <c r="O22" s="278"/>
      <c r="P22" s="255" t="str">
        <f aca="true" t="shared" si="66" ref="P22">IF(CELL("type",O22)="L","",IF(O22*($G22+$X22)=0,"",IF($G22&gt;0,+$G22*O22*8.34,$X22*O22*8.34)))</f>
        <v/>
      </c>
      <c r="Q22" s="282"/>
      <c r="R22" s="278"/>
      <c r="S22" s="342" t="str">
        <f t="shared" si="0"/>
        <v/>
      </c>
      <c r="T22" s="343"/>
      <c r="U22" s="344"/>
      <c r="V22" s="283"/>
      <c r="W22" s="352">
        <f t="shared" si="1"/>
        <v>12</v>
      </c>
      <c r="X22" s="285"/>
      <c r="Y22" s="278"/>
      <c r="Z22" s="278"/>
      <c r="AA22" s="270" t="str">
        <f aca="true" t="shared" si="67" ref="AA22">IF(CELL("type",Z22)="L","",IF(Z22*($G22+$X22)=0,"",IF($G22&gt;0,+$G22*Z22*8.34,$X22*Z22*8.34)))</f>
        <v/>
      </c>
      <c r="AB22" s="278"/>
      <c r="AC22" s="289" t="str">
        <f aca="true" t="shared" si="68" ref="AC22">IF(CELL("type",AB22)="L","",IF(AB22*($G22+$X22)=0,"",IF($G22&gt;0,+$G22*AB22*8.34,$X22*AB22*8.34)))</f>
        <v/>
      </c>
      <c r="AD22" s="285"/>
      <c r="AE22" s="278"/>
      <c r="AF22" s="278"/>
      <c r="AG22" s="278" t="str">
        <f ca="1" t="shared" si="8"/>
        <v/>
      </c>
      <c r="AH22" s="278"/>
      <c r="AI22" s="278"/>
      <c r="AJ22" s="262" t="str">
        <f aca="true" t="shared" si="69" ref="AJ22">IF(CELL("type",AI22)="L","",IF(AI22*($G22+$X22)=0,"",IF($G22&gt;0,+$G22*AI22*8.34,$X22*AI22*8.34)))</f>
        <v/>
      </c>
      <c r="AK22" s="278"/>
      <c r="AL22" s="262" t="str">
        <f aca="true" t="shared" si="70" ref="AL22">IF(CELL("type",AK22)="L","",IF(AK22*($G22+$X22)=0,"",IF($G22&gt;0,+$G22*AK22*8.34,$X22*AK22*8.34)))</f>
        <v/>
      </c>
      <c r="AM22" s="283"/>
      <c r="AN22" s="600"/>
      <c r="AO22" s="601"/>
      <c r="AP22" s="601"/>
      <c r="AQ22" s="602"/>
      <c r="AR22" s="44"/>
      <c r="AS22" s="44"/>
      <c r="BB22" s="22"/>
      <c r="BD22" s="22"/>
      <c r="BF22" s="22"/>
      <c r="BJ22" s="22"/>
      <c r="BL22" s="22"/>
      <c r="BN22" s="22"/>
      <c r="BO22" s="22"/>
    </row>
    <row r="23" spans="1:67" ht="10.5" customHeight="1">
      <c r="A23" s="347">
        <v>13</v>
      </c>
      <c r="B23" s="348" t="str">
        <f t="shared" si="2"/>
        <v>Mon</v>
      </c>
      <c r="C23" s="278"/>
      <c r="D23" s="284"/>
      <c r="E23" s="349"/>
      <c r="F23" s="350"/>
      <c r="G23" s="282"/>
      <c r="H23" s="343"/>
      <c r="I23" s="278"/>
      <c r="J23" s="253" t="str">
        <f ca="1" t="shared" si="3"/>
        <v/>
      </c>
      <c r="K23" s="278"/>
      <c r="L23" s="253" t="str">
        <f ca="1" t="shared" si="3"/>
        <v/>
      </c>
      <c r="M23" s="278"/>
      <c r="N23" s="253" t="str">
        <f aca="true" t="shared" si="71" ref="N23">IF(CELL("type",M23)="L","",IF(M23*($G23+$X23)=0,"",IF($G23&gt;0,+$G23*M23*8.34,$X23*M23*8.34)))</f>
        <v/>
      </c>
      <c r="O23" s="278"/>
      <c r="P23" s="255" t="str">
        <f aca="true" t="shared" si="72" ref="P23">IF(CELL("type",O23)="L","",IF(O23*($G23+$X23)=0,"",IF($G23&gt;0,+$G23*O23*8.34,$X23*O23*8.34)))</f>
        <v/>
      </c>
      <c r="Q23" s="282"/>
      <c r="R23" s="278"/>
      <c r="S23" s="342" t="str">
        <f t="shared" si="0"/>
        <v/>
      </c>
      <c r="T23" s="343"/>
      <c r="U23" s="344"/>
      <c r="V23" s="283"/>
      <c r="W23" s="352">
        <f t="shared" si="1"/>
        <v>13</v>
      </c>
      <c r="X23" s="285"/>
      <c r="Y23" s="278"/>
      <c r="Z23" s="278"/>
      <c r="AA23" s="270" t="str">
        <f aca="true" t="shared" si="73" ref="AA23">IF(CELL("type",Z23)="L","",IF(Z23*($G23+$X23)=0,"",IF($G23&gt;0,+$G23*Z23*8.34,$X23*Z23*8.34)))</f>
        <v/>
      </c>
      <c r="AB23" s="278"/>
      <c r="AC23" s="289" t="str">
        <f aca="true" t="shared" si="74" ref="AC23">IF(CELL("type",AB23)="L","",IF(AB23*($G23+$X23)=0,"",IF($G23&gt;0,+$G23*AB23*8.34,$X23*AB23*8.34)))</f>
        <v/>
      </c>
      <c r="AD23" s="285"/>
      <c r="AE23" s="278"/>
      <c r="AF23" s="278"/>
      <c r="AG23" s="278" t="str">
        <f ca="1" t="shared" si="8"/>
        <v/>
      </c>
      <c r="AH23" s="278"/>
      <c r="AI23" s="278"/>
      <c r="AJ23" s="262" t="str">
        <f aca="true" t="shared" si="75" ref="AJ23">IF(CELL("type",AI23)="L","",IF(AI23*($G23+$X23)=0,"",IF($G23&gt;0,+$G23*AI23*8.34,$X23*AI23*8.34)))</f>
        <v/>
      </c>
      <c r="AK23" s="278"/>
      <c r="AL23" s="262" t="str">
        <f aca="true" t="shared" si="76" ref="AL23">IF(CELL("type",AK23)="L","",IF(AK23*($G23+$X23)=0,"",IF($G23&gt;0,+$G23*AK23*8.34,$X23*AK23*8.34)))</f>
        <v/>
      </c>
      <c r="AM23" s="283"/>
      <c r="AN23" s="600"/>
      <c r="AO23" s="601"/>
      <c r="AP23" s="601"/>
      <c r="AQ23" s="602"/>
      <c r="AR23" s="44"/>
      <c r="AS23" s="44"/>
      <c r="BB23" s="22"/>
      <c r="BD23" s="22"/>
      <c r="BF23" s="22"/>
      <c r="BJ23" s="22"/>
      <c r="BL23" s="22"/>
      <c r="BN23" s="22"/>
      <c r="BO23" s="22"/>
    </row>
    <row r="24" spans="1:67" ht="10.5" customHeight="1">
      <c r="A24" s="347">
        <v>14</v>
      </c>
      <c r="B24" s="348" t="str">
        <f t="shared" si="2"/>
        <v>Tue</v>
      </c>
      <c r="C24" s="278"/>
      <c r="D24" s="284"/>
      <c r="E24" s="349"/>
      <c r="F24" s="350"/>
      <c r="G24" s="282"/>
      <c r="H24" s="343"/>
      <c r="I24" s="278"/>
      <c r="J24" s="253" t="str">
        <f ca="1" t="shared" si="3"/>
        <v/>
      </c>
      <c r="K24" s="278"/>
      <c r="L24" s="253" t="str">
        <f ca="1" t="shared" si="3"/>
        <v/>
      </c>
      <c r="M24" s="278"/>
      <c r="N24" s="253" t="str">
        <f aca="true" t="shared" si="77" ref="N24">IF(CELL("type",M24)="L","",IF(M24*($G24+$X24)=0,"",IF($G24&gt;0,+$G24*M24*8.34,$X24*M24*8.34)))</f>
        <v/>
      </c>
      <c r="O24" s="278"/>
      <c r="P24" s="255" t="str">
        <f aca="true" t="shared" si="78" ref="P24">IF(CELL("type",O24)="L","",IF(O24*($G24+$X24)=0,"",IF($G24&gt;0,+$G24*O24*8.34,$X24*O24*8.34)))</f>
        <v/>
      </c>
      <c r="Q24" s="282"/>
      <c r="R24" s="278"/>
      <c r="S24" s="342" t="str">
        <f t="shared" si="0"/>
        <v/>
      </c>
      <c r="T24" s="343"/>
      <c r="U24" s="344"/>
      <c r="V24" s="283"/>
      <c r="W24" s="352">
        <f t="shared" si="1"/>
        <v>14</v>
      </c>
      <c r="X24" s="285"/>
      <c r="Y24" s="278"/>
      <c r="Z24" s="278"/>
      <c r="AA24" s="270" t="str">
        <f aca="true" t="shared" si="79" ref="AA24">IF(CELL("type",Z24)="L","",IF(Z24*($G24+$X24)=0,"",IF($G24&gt;0,+$G24*Z24*8.34,$X24*Z24*8.34)))</f>
        <v/>
      </c>
      <c r="AB24" s="278"/>
      <c r="AC24" s="289" t="str">
        <f aca="true" t="shared" si="80" ref="AC24">IF(CELL("type",AB24)="L","",IF(AB24*($G24+$X24)=0,"",IF($G24&gt;0,+$G24*AB24*8.34,$X24*AB24*8.34)))</f>
        <v/>
      </c>
      <c r="AD24" s="285"/>
      <c r="AE24" s="278"/>
      <c r="AF24" s="278"/>
      <c r="AG24" s="278" t="str">
        <f ca="1" t="shared" si="8"/>
        <v/>
      </c>
      <c r="AH24" s="278"/>
      <c r="AI24" s="278"/>
      <c r="AJ24" s="262" t="str">
        <f aca="true" t="shared" si="81" ref="AJ24">IF(CELL("type",AI24)="L","",IF(AI24*($G24+$X24)=0,"",IF($G24&gt;0,+$G24*AI24*8.34,$X24*AI24*8.34)))</f>
        <v/>
      </c>
      <c r="AK24" s="278"/>
      <c r="AL24" s="262" t="str">
        <f aca="true" t="shared" si="82" ref="AL24">IF(CELL("type",AK24)="L","",IF(AK24*($G24+$X24)=0,"",IF($G24&gt;0,+$G24*AK24*8.34,$X24*AK24*8.34)))</f>
        <v/>
      </c>
      <c r="AM24" s="283"/>
      <c r="AN24" s="600"/>
      <c r="AO24" s="601"/>
      <c r="AP24" s="601"/>
      <c r="AQ24" s="602"/>
      <c r="AR24" s="44"/>
      <c r="AS24" s="44"/>
      <c r="BB24" s="22"/>
      <c r="BD24" s="22"/>
      <c r="BF24" s="22"/>
      <c r="BJ24" s="22"/>
      <c r="BL24" s="22"/>
      <c r="BN24" s="22"/>
      <c r="BO24" s="22"/>
    </row>
    <row r="25" spans="1:67" ht="11.25" customHeight="1">
      <c r="A25" s="353">
        <v>15</v>
      </c>
      <c r="B25" s="348" t="str">
        <f t="shared" si="2"/>
        <v>Wed</v>
      </c>
      <c r="C25" s="287"/>
      <c r="D25" s="288"/>
      <c r="E25" s="349"/>
      <c r="F25" s="354"/>
      <c r="G25" s="282"/>
      <c r="H25" s="343"/>
      <c r="I25" s="278"/>
      <c r="J25" s="253" t="str">
        <f ca="1" t="shared" si="3"/>
        <v/>
      </c>
      <c r="K25" s="278"/>
      <c r="L25" s="253" t="str">
        <f ca="1" t="shared" si="3"/>
        <v/>
      </c>
      <c r="M25" s="278"/>
      <c r="N25" s="253" t="str">
        <f aca="true" t="shared" si="83" ref="N25">IF(CELL("type",M25)="L","",IF(M25*($G25+$X25)=0,"",IF($G25&gt;0,+$G25*M25*8.34,$X25*M25*8.34)))</f>
        <v/>
      </c>
      <c r="O25" s="278"/>
      <c r="P25" s="255" t="str">
        <f aca="true" t="shared" si="84" ref="P25">IF(CELL("type",O25)="L","",IF(O25*($G25+$X25)=0,"",IF($G25&gt;0,+$G25*O25*8.34,$X25*O25*8.34)))</f>
        <v/>
      </c>
      <c r="Q25" s="282"/>
      <c r="R25" s="278"/>
      <c r="S25" s="342" t="str">
        <f t="shared" si="0"/>
        <v/>
      </c>
      <c r="T25" s="343"/>
      <c r="U25" s="344"/>
      <c r="V25" s="283"/>
      <c r="W25" s="352">
        <f t="shared" si="1"/>
        <v>15</v>
      </c>
      <c r="X25" s="285"/>
      <c r="Y25" s="278"/>
      <c r="Z25" s="278"/>
      <c r="AA25" s="270" t="str">
        <f aca="true" t="shared" si="85" ref="AA25">IF(CELL("type",Z25)="L","",IF(Z25*($G25+$X25)=0,"",IF($G25&gt;0,+$G25*Z25*8.34,$X25*Z25*8.34)))</f>
        <v/>
      </c>
      <c r="AB25" s="278"/>
      <c r="AC25" s="289" t="str">
        <f aca="true" t="shared" si="86" ref="AC25">IF(CELL("type",AB25)="L","",IF(AB25*($G25+$X25)=0,"",IF($G25&gt;0,+$G25*AB25*8.34,$X25*AB25*8.34)))</f>
        <v/>
      </c>
      <c r="AD25" s="285"/>
      <c r="AE25" s="278"/>
      <c r="AF25" s="278"/>
      <c r="AG25" s="278" t="str">
        <f ca="1" t="shared" si="8"/>
        <v/>
      </c>
      <c r="AH25" s="278"/>
      <c r="AI25" s="278"/>
      <c r="AJ25" s="262" t="str">
        <f aca="true" t="shared" si="87" ref="AJ25">IF(CELL("type",AI25)="L","",IF(AI25*($G25+$X25)=0,"",IF($G25&gt;0,+$G25*AI25*8.34,$X25*AI25*8.34)))</f>
        <v/>
      </c>
      <c r="AK25" s="278"/>
      <c r="AL25" s="262" t="str">
        <f aca="true" t="shared" si="88" ref="AL25">IF(CELL("type",AK25)="L","",IF(AK25*($G25+$X25)=0,"",IF($G25&gt;0,+$G25*AK25*8.34,$X25*AK25*8.34)))</f>
        <v/>
      </c>
      <c r="AM25" s="283"/>
      <c r="AN25" s="600"/>
      <c r="AO25" s="601"/>
      <c r="AP25" s="601"/>
      <c r="AQ25" s="602"/>
      <c r="AR25" s="44"/>
      <c r="AS25" s="44"/>
      <c r="BB25" s="22"/>
      <c r="BD25" s="22"/>
      <c r="BF25" s="22"/>
      <c r="BJ25" s="22"/>
      <c r="BL25" s="22"/>
      <c r="BN25" s="22"/>
      <c r="BO25" s="22"/>
    </row>
    <row r="26" spans="1:67" ht="10.5" customHeight="1">
      <c r="A26" s="347">
        <v>16</v>
      </c>
      <c r="B26" s="348" t="str">
        <f t="shared" si="2"/>
        <v>Thu</v>
      </c>
      <c r="C26" s="278"/>
      <c r="D26" s="283"/>
      <c r="E26" s="339"/>
      <c r="F26" s="340"/>
      <c r="G26" s="282"/>
      <c r="H26" s="343"/>
      <c r="I26" s="278"/>
      <c r="J26" s="253" t="str">
        <f ca="1" t="shared" si="3"/>
        <v/>
      </c>
      <c r="K26" s="278"/>
      <c r="L26" s="253" t="str">
        <f ca="1" t="shared" si="3"/>
        <v/>
      </c>
      <c r="M26" s="278"/>
      <c r="N26" s="253" t="str">
        <f aca="true" t="shared" si="89" ref="N26">IF(CELL("type",M26)="L","",IF(M26*($G26+$X26)=0,"",IF($G26&gt;0,+$G26*M26*8.34,$X26*M26*8.34)))</f>
        <v/>
      </c>
      <c r="O26" s="278"/>
      <c r="P26" s="255" t="str">
        <f aca="true" t="shared" si="90" ref="P26">IF(CELL("type",O26)="L","",IF(O26*($G26+$X26)=0,"",IF($G26&gt;0,+$G26*O26*8.34,$X26*O26*8.34)))</f>
        <v/>
      </c>
      <c r="Q26" s="282"/>
      <c r="R26" s="278"/>
      <c r="S26" s="342" t="str">
        <f t="shared" si="0"/>
        <v/>
      </c>
      <c r="T26" s="343"/>
      <c r="U26" s="344"/>
      <c r="V26" s="283"/>
      <c r="W26" s="352">
        <f t="shared" si="1"/>
        <v>16</v>
      </c>
      <c r="X26" s="285"/>
      <c r="Y26" s="278"/>
      <c r="Z26" s="278"/>
      <c r="AA26" s="270" t="str">
        <f aca="true" t="shared" si="91" ref="AA26">IF(CELL("type",Z26)="L","",IF(Z26*($G26+$X26)=0,"",IF($G26&gt;0,+$G26*Z26*8.34,$X26*Z26*8.34)))</f>
        <v/>
      </c>
      <c r="AB26" s="278"/>
      <c r="AC26" s="289" t="str">
        <f aca="true" t="shared" si="92" ref="AC26">IF(CELL("type",AB26)="L","",IF(AB26*($G26+$X26)=0,"",IF($G26&gt;0,+$G26*AB26*8.34,$X26*AB26*8.34)))</f>
        <v/>
      </c>
      <c r="AD26" s="285"/>
      <c r="AE26" s="278"/>
      <c r="AF26" s="278"/>
      <c r="AG26" s="278" t="str">
        <f ca="1" t="shared" si="8"/>
        <v/>
      </c>
      <c r="AH26" s="278"/>
      <c r="AI26" s="278"/>
      <c r="AJ26" s="262" t="str">
        <f aca="true" t="shared" si="93" ref="AJ26">IF(CELL("type",AI26)="L","",IF(AI26*($G26+$X26)=0,"",IF($G26&gt;0,+$G26*AI26*8.34,$X26*AI26*8.34)))</f>
        <v/>
      </c>
      <c r="AK26" s="278"/>
      <c r="AL26" s="262" t="str">
        <f aca="true" t="shared" si="94" ref="AL26">IF(CELL("type",AK26)="L","",IF(AK26*($G26+$X26)=0,"",IF($G26&gt;0,+$G26*AK26*8.34,$X26*AK26*8.34)))</f>
        <v/>
      </c>
      <c r="AM26" s="283"/>
      <c r="AN26" s="600"/>
      <c r="AO26" s="601"/>
      <c r="AP26" s="601"/>
      <c r="AQ26" s="602"/>
      <c r="AR26" s="44"/>
      <c r="AS26" s="44"/>
      <c r="BB26" s="22"/>
      <c r="BD26" s="22"/>
      <c r="BF26" s="22"/>
      <c r="BJ26" s="22"/>
      <c r="BL26" s="22"/>
      <c r="BN26" s="22"/>
      <c r="BO26" s="22"/>
    </row>
    <row r="27" spans="1:67" ht="10.5" customHeight="1">
      <c r="A27" s="347">
        <v>17</v>
      </c>
      <c r="B27" s="348" t="str">
        <f t="shared" si="2"/>
        <v>Fri</v>
      </c>
      <c r="C27" s="278"/>
      <c r="D27" s="284"/>
      <c r="E27" s="349"/>
      <c r="F27" s="350"/>
      <c r="G27" s="282"/>
      <c r="H27" s="343"/>
      <c r="I27" s="278"/>
      <c r="J27" s="253" t="str">
        <f ca="1" t="shared" si="3"/>
        <v/>
      </c>
      <c r="K27" s="278"/>
      <c r="L27" s="253" t="str">
        <f ca="1" t="shared" si="3"/>
        <v/>
      </c>
      <c r="M27" s="278"/>
      <c r="N27" s="253" t="str">
        <f aca="true" t="shared" si="95" ref="N27">IF(CELL("type",M27)="L","",IF(M27*($G27+$X27)=0,"",IF($G27&gt;0,+$G27*M27*8.34,$X27*M27*8.34)))</f>
        <v/>
      </c>
      <c r="O27" s="278"/>
      <c r="P27" s="255" t="str">
        <f aca="true" t="shared" si="96" ref="P27">IF(CELL("type",O27)="L","",IF(O27*($G27+$X27)=0,"",IF($G27&gt;0,+$G27*O27*8.34,$X27*O27*8.34)))</f>
        <v/>
      </c>
      <c r="Q27" s="282"/>
      <c r="R27" s="278"/>
      <c r="S27" s="342" t="str">
        <f t="shared" si="0"/>
        <v/>
      </c>
      <c r="T27" s="343"/>
      <c r="U27" s="344"/>
      <c r="V27" s="283"/>
      <c r="W27" s="352">
        <f t="shared" si="1"/>
        <v>17</v>
      </c>
      <c r="X27" s="285"/>
      <c r="Y27" s="278"/>
      <c r="Z27" s="278"/>
      <c r="AA27" s="270" t="str">
        <f aca="true" t="shared" si="97" ref="AA27">IF(CELL("type",Z27)="L","",IF(Z27*($G27+$X27)=0,"",IF($G27&gt;0,+$G27*Z27*8.34,$X27*Z27*8.34)))</f>
        <v/>
      </c>
      <c r="AB27" s="278"/>
      <c r="AC27" s="289" t="str">
        <f aca="true" t="shared" si="98" ref="AC27">IF(CELL("type",AB27)="L","",IF(AB27*($G27+$X27)=0,"",IF($G27&gt;0,+$G27*AB27*8.34,$X27*AB27*8.34)))</f>
        <v/>
      </c>
      <c r="AD27" s="285"/>
      <c r="AE27" s="278"/>
      <c r="AF27" s="278"/>
      <c r="AG27" s="278" t="str">
        <f ca="1" t="shared" si="8"/>
        <v/>
      </c>
      <c r="AH27" s="278"/>
      <c r="AI27" s="278"/>
      <c r="AJ27" s="262" t="str">
        <f aca="true" t="shared" si="99" ref="AJ27">IF(CELL("type",AI27)="L","",IF(AI27*($G27+$X27)=0,"",IF($G27&gt;0,+$G27*AI27*8.34,$X27*AI27*8.34)))</f>
        <v/>
      </c>
      <c r="AK27" s="278"/>
      <c r="AL27" s="262" t="str">
        <f aca="true" t="shared" si="100" ref="AL27">IF(CELL("type",AK27)="L","",IF(AK27*($G27+$X27)=0,"",IF($G27&gt;0,+$G27*AK27*8.34,$X27*AK27*8.34)))</f>
        <v/>
      </c>
      <c r="AM27" s="283"/>
      <c r="AN27" s="600"/>
      <c r="AO27" s="601"/>
      <c r="AP27" s="601"/>
      <c r="AQ27" s="602"/>
      <c r="AR27" s="44"/>
      <c r="AS27" s="44"/>
      <c r="BB27" s="22"/>
      <c r="BD27" s="22"/>
      <c r="BF27" s="22"/>
      <c r="BJ27" s="22"/>
      <c r="BL27" s="22"/>
      <c r="BN27" s="22"/>
      <c r="BO27" s="22"/>
    </row>
    <row r="28" spans="1:67" ht="10.5" customHeight="1">
      <c r="A28" s="347">
        <v>18</v>
      </c>
      <c r="B28" s="348" t="str">
        <f t="shared" si="2"/>
        <v>Sat</v>
      </c>
      <c r="C28" s="278"/>
      <c r="D28" s="284"/>
      <c r="E28" s="349"/>
      <c r="F28" s="350"/>
      <c r="G28" s="282"/>
      <c r="H28" s="343"/>
      <c r="I28" s="278"/>
      <c r="J28" s="253" t="str">
        <f ca="1" t="shared" si="3"/>
        <v/>
      </c>
      <c r="K28" s="278"/>
      <c r="L28" s="253" t="str">
        <f ca="1" t="shared" si="3"/>
        <v/>
      </c>
      <c r="M28" s="278"/>
      <c r="N28" s="253" t="str">
        <f aca="true" t="shared" si="101" ref="N28">IF(CELL("type",M28)="L","",IF(M28*($G28+$X28)=0,"",IF($G28&gt;0,+$G28*M28*8.34,$X28*M28*8.34)))</f>
        <v/>
      </c>
      <c r="O28" s="278"/>
      <c r="P28" s="255" t="str">
        <f aca="true" t="shared" si="102" ref="P28">IF(CELL("type",O28)="L","",IF(O28*($G28+$X28)=0,"",IF($G28&gt;0,+$G28*O28*8.34,$X28*O28*8.34)))</f>
        <v/>
      </c>
      <c r="Q28" s="282"/>
      <c r="R28" s="278"/>
      <c r="S28" s="342" t="str">
        <f t="shared" si="0"/>
        <v/>
      </c>
      <c r="T28" s="343"/>
      <c r="U28" s="344"/>
      <c r="V28" s="283"/>
      <c r="W28" s="352">
        <f t="shared" si="1"/>
        <v>18</v>
      </c>
      <c r="X28" s="285"/>
      <c r="Y28" s="278"/>
      <c r="Z28" s="278"/>
      <c r="AA28" s="270" t="str">
        <f aca="true" t="shared" si="103" ref="AA28">IF(CELL("type",Z28)="L","",IF(Z28*($G28+$X28)=0,"",IF($G28&gt;0,+$G28*Z28*8.34,$X28*Z28*8.34)))</f>
        <v/>
      </c>
      <c r="AB28" s="278"/>
      <c r="AC28" s="289" t="str">
        <f aca="true" t="shared" si="104" ref="AC28">IF(CELL("type",AB28)="L","",IF(AB28*($G28+$X28)=0,"",IF($G28&gt;0,+$G28*AB28*8.34,$X28*AB28*8.34)))</f>
        <v/>
      </c>
      <c r="AD28" s="285"/>
      <c r="AE28" s="278"/>
      <c r="AF28" s="278"/>
      <c r="AG28" s="278" t="str">
        <f ca="1" t="shared" si="8"/>
        <v/>
      </c>
      <c r="AH28" s="278"/>
      <c r="AI28" s="278"/>
      <c r="AJ28" s="262" t="str">
        <f aca="true" t="shared" si="105" ref="AJ28">IF(CELL("type",AI28)="L","",IF(AI28*($G28+$X28)=0,"",IF($G28&gt;0,+$G28*AI28*8.34,$X28*AI28*8.34)))</f>
        <v/>
      </c>
      <c r="AK28" s="278"/>
      <c r="AL28" s="262" t="str">
        <f aca="true" t="shared" si="106" ref="AL28">IF(CELL("type",AK28)="L","",IF(AK28*($G28+$X28)=0,"",IF($G28&gt;0,+$G28*AK28*8.34,$X28*AK28*8.34)))</f>
        <v/>
      </c>
      <c r="AM28" s="283"/>
      <c r="AN28" s="600"/>
      <c r="AO28" s="601"/>
      <c r="AP28" s="601"/>
      <c r="AQ28" s="602"/>
      <c r="AR28" s="44"/>
      <c r="AS28" s="44"/>
      <c r="BB28" s="22"/>
      <c r="BD28" s="22"/>
      <c r="BF28" s="22"/>
      <c r="BJ28" s="22"/>
      <c r="BL28" s="22"/>
      <c r="BN28" s="22"/>
      <c r="BO28" s="22"/>
    </row>
    <row r="29" spans="1:67" ht="10.5" customHeight="1">
      <c r="A29" s="347">
        <v>19</v>
      </c>
      <c r="B29" s="348" t="str">
        <f t="shared" si="2"/>
        <v>Sun</v>
      </c>
      <c r="C29" s="278"/>
      <c r="D29" s="284"/>
      <c r="E29" s="349"/>
      <c r="F29" s="350"/>
      <c r="G29" s="282"/>
      <c r="H29" s="343"/>
      <c r="I29" s="278"/>
      <c r="J29" s="253" t="str">
        <f ca="1" t="shared" si="3"/>
        <v/>
      </c>
      <c r="K29" s="278"/>
      <c r="L29" s="253" t="str">
        <f ca="1" t="shared" si="3"/>
        <v/>
      </c>
      <c r="M29" s="278"/>
      <c r="N29" s="253" t="str">
        <f aca="true" t="shared" si="107" ref="N29">IF(CELL("type",M29)="L","",IF(M29*($G29+$X29)=0,"",IF($G29&gt;0,+$G29*M29*8.34,$X29*M29*8.34)))</f>
        <v/>
      </c>
      <c r="O29" s="278"/>
      <c r="P29" s="255" t="str">
        <f aca="true" t="shared" si="108" ref="P29">IF(CELL("type",O29)="L","",IF(O29*($G29+$X29)=0,"",IF($G29&gt;0,+$G29*O29*8.34,$X29*O29*8.34)))</f>
        <v/>
      </c>
      <c r="Q29" s="282"/>
      <c r="R29" s="278"/>
      <c r="S29" s="342" t="str">
        <f t="shared" si="0"/>
        <v/>
      </c>
      <c r="T29" s="343"/>
      <c r="U29" s="344"/>
      <c r="V29" s="283"/>
      <c r="W29" s="352">
        <f t="shared" si="1"/>
        <v>19</v>
      </c>
      <c r="X29" s="285"/>
      <c r="Y29" s="278"/>
      <c r="Z29" s="278"/>
      <c r="AA29" s="270" t="str">
        <f aca="true" t="shared" si="109" ref="AA29">IF(CELL("type",Z29)="L","",IF(Z29*($G29+$X29)=0,"",IF($G29&gt;0,+$G29*Z29*8.34,$X29*Z29*8.34)))</f>
        <v/>
      </c>
      <c r="AB29" s="278"/>
      <c r="AC29" s="289" t="str">
        <f aca="true" t="shared" si="110" ref="AC29">IF(CELL("type",AB29)="L","",IF(AB29*($G29+$X29)=0,"",IF($G29&gt;0,+$G29*AB29*8.34,$X29*AB29*8.34)))</f>
        <v/>
      </c>
      <c r="AD29" s="285"/>
      <c r="AE29" s="278"/>
      <c r="AF29" s="278"/>
      <c r="AG29" s="278" t="str">
        <f ca="1" t="shared" si="8"/>
        <v/>
      </c>
      <c r="AH29" s="278"/>
      <c r="AI29" s="278"/>
      <c r="AJ29" s="262" t="str">
        <f aca="true" t="shared" si="111" ref="AJ29">IF(CELL("type",AI29)="L","",IF(AI29*($G29+$X29)=0,"",IF($G29&gt;0,+$G29*AI29*8.34,$X29*AI29*8.34)))</f>
        <v/>
      </c>
      <c r="AK29" s="278"/>
      <c r="AL29" s="262" t="str">
        <f aca="true" t="shared" si="112" ref="AL29">IF(CELL("type",AK29)="L","",IF(AK29*($G29+$X29)=0,"",IF($G29&gt;0,+$G29*AK29*8.34,$X29*AK29*8.34)))</f>
        <v/>
      </c>
      <c r="AM29" s="283"/>
      <c r="AN29" s="600"/>
      <c r="AO29" s="601"/>
      <c r="AP29" s="601"/>
      <c r="AQ29" s="602"/>
      <c r="AR29" s="44"/>
      <c r="AS29" s="44"/>
      <c r="BB29" s="22"/>
      <c r="BD29" s="22"/>
      <c r="BF29" s="22"/>
      <c r="BJ29" s="22"/>
      <c r="BL29" s="22"/>
      <c r="BN29" s="22"/>
      <c r="BO29" s="22"/>
    </row>
    <row r="30" spans="1:67" ht="10.5" customHeight="1">
      <c r="A30" s="347">
        <v>20</v>
      </c>
      <c r="B30" s="348" t="str">
        <f t="shared" si="2"/>
        <v>Mon</v>
      </c>
      <c r="C30" s="278"/>
      <c r="D30" s="288"/>
      <c r="E30" s="356"/>
      <c r="F30" s="357"/>
      <c r="G30" s="282"/>
      <c r="H30" s="343"/>
      <c r="I30" s="278"/>
      <c r="J30" s="253" t="str">
        <f ca="1" t="shared" si="3"/>
        <v/>
      </c>
      <c r="K30" s="278"/>
      <c r="L30" s="253" t="str">
        <f ca="1" t="shared" si="3"/>
        <v/>
      </c>
      <c r="M30" s="278"/>
      <c r="N30" s="253" t="str">
        <f aca="true" t="shared" si="113" ref="N30">IF(CELL("type",M30)="L","",IF(M30*($G30+$X30)=0,"",IF($G30&gt;0,+$G30*M30*8.34,$X30*M30*8.34)))</f>
        <v/>
      </c>
      <c r="O30" s="278"/>
      <c r="P30" s="255" t="str">
        <f aca="true" t="shared" si="114" ref="P30">IF(CELL("type",O30)="L","",IF(O30*($G30+$X30)=0,"",IF($G30&gt;0,+$G30*O30*8.34,$X30*O30*8.34)))</f>
        <v/>
      </c>
      <c r="Q30" s="282"/>
      <c r="R30" s="278"/>
      <c r="S30" s="342" t="str">
        <f t="shared" si="0"/>
        <v/>
      </c>
      <c r="T30" s="343"/>
      <c r="U30" s="344"/>
      <c r="V30" s="283"/>
      <c r="W30" s="352">
        <f t="shared" si="1"/>
        <v>20</v>
      </c>
      <c r="X30" s="285"/>
      <c r="Y30" s="278"/>
      <c r="Z30" s="278"/>
      <c r="AA30" s="270" t="str">
        <f aca="true" t="shared" si="115" ref="AA30">IF(CELL("type",Z30)="L","",IF(Z30*($G30+$X30)=0,"",IF($G30&gt;0,+$G30*Z30*8.34,$X30*Z30*8.34)))</f>
        <v/>
      </c>
      <c r="AB30" s="278"/>
      <c r="AC30" s="289" t="str">
        <f aca="true" t="shared" si="116" ref="AC30">IF(CELL("type",AB30)="L","",IF(AB30*($G30+$X30)=0,"",IF($G30&gt;0,+$G30*AB30*8.34,$X30*AB30*8.34)))</f>
        <v/>
      </c>
      <c r="AD30" s="285"/>
      <c r="AE30" s="278"/>
      <c r="AF30" s="278"/>
      <c r="AG30" s="278" t="str">
        <f ca="1" t="shared" si="8"/>
        <v/>
      </c>
      <c r="AH30" s="278"/>
      <c r="AI30" s="278"/>
      <c r="AJ30" s="262" t="str">
        <f aca="true" t="shared" si="117" ref="AJ30">IF(CELL("type",AI30)="L","",IF(AI30*($G30+$X30)=0,"",IF($G30&gt;0,+$G30*AI30*8.34,$X30*AI30*8.34)))</f>
        <v/>
      </c>
      <c r="AK30" s="278"/>
      <c r="AL30" s="262" t="str">
        <f aca="true" t="shared" si="118" ref="AL30">IF(CELL("type",AK30)="L","",IF(AK30*($G30+$X30)=0,"",IF($G30&gt;0,+$G30*AK30*8.34,$X30*AK30*8.34)))</f>
        <v/>
      </c>
      <c r="AM30" s="283"/>
      <c r="AN30" s="600"/>
      <c r="AO30" s="601"/>
      <c r="AP30" s="601"/>
      <c r="AQ30" s="602"/>
      <c r="AR30" s="44"/>
      <c r="AS30" s="44"/>
      <c r="BB30" s="22"/>
      <c r="BD30" s="22"/>
      <c r="BF30" s="22"/>
      <c r="BJ30" s="22"/>
      <c r="BL30" s="22"/>
      <c r="BN30" s="22"/>
      <c r="BO30" s="22"/>
    </row>
    <row r="31" spans="1:67" ht="10.5" customHeight="1">
      <c r="A31" s="347">
        <v>21</v>
      </c>
      <c r="B31" s="348" t="str">
        <f t="shared" si="2"/>
        <v>Tue</v>
      </c>
      <c r="C31" s="266"/>
      <c r="D31" s="283"/>
      <c r="E31" s="349"/>
      <c r="F31" s="354"/>
      <c r="G31" s="282"/>
      <c r="H31" s="343"/>
      <c r="I31" s="278"/>
      <c r="J31" s="253" t="str">
        <f ca="1" t="shared" si="3"/>
        <v/>
      </c>
      <c r="K31" s="278"/>
      <c r="L31" s="253" t="str">
        <f ca="1" t="shared" si="3"/>
        <v/>
      </c>
      <c r="M31" s="278"/>
      <c r="N31" s="253" t="str">
        <f aca="true" t="shared" si="119" ref="N31">IF(CELL("type",M31)="L","",IF(M31*($G31+$X31)=0,"",IF($G31&gt;0,+$G31*M31*8.34,$X31*M31*8.34)))</f>
        <v/>
      </c>
      <c r="O31" s="278"/>
      <c r="P31" s="255" t="str">
        <f aca="true" t="shared" si="120" ref="P31">IF(CELL("type",O31)="L","",IF(O31*($G31+$X31)=0,"",IF($G31&gt;0,+$G31*O31*8.34,$X31*O31*8.34)))</f>
        <v/>
      </c>
      <c r="Q31" s="282"/>
      <c r="R31" s="278"/>
      <c r="S31" s="342" t="str">
        <f t="shared" si="0"/>
        <v/>
      </c>
      <c r="T31" s="343"/>
      <c r="U31" s="344"/>
      <c r="V31" s="283"/>
      <c r="W31" s="352">
        <f t="shared" si="1"/>
        <v>21</v>
      </c>
      <c r="X31" s="285"/>
      <c r="Y31" s="278"/>
      <c r="Z31" s="278"/>
      <c r="AA31" s="270" t="str">
        <f aca="true" t="shared" si="121" ref="AA31">IF(CELL("type",Z31)="L","",IF(Z31*($G31+$X31)=0,"",IF($G31&gt;0,+$G31*Z31*8.34,$X31*Z31*8.34)))</f>
        <v/>
      </c>
      <c r="AB31" s="278"/>
      <c r="AC31" s="289" t="str">
        <f aca="true" t="shared" si="122" ref="AC31">IF(CELL("type",AB31)="L","",IF(AB31*($G31+$X31)=0,"",IF($G31&gt;0,+$G31*AB31*8.34,$X31*AB31*8.34)))</f>
        <v/>
      </c>
      <c r="AD31" s="285"/>
      <c r="AE31" s="278"/>
      <c r="AF31" s="278"/>
      <c r="AG31" s="278" t="str">
        <f ca="1" t="shared" si="8"/>
        <v/>
      </c>
      <c r="AH31" s="278"/>
      <c r="AI31" s="278"/>
      <c r="AJ31" s="262" t="str">
        <f aca="true" t="shared" si="123" ref="AJ31">IF(CELL("type",AI31)="L","",IF(AI31*($G31+$X31)=0,"",IF($G31&gt;0,+$G31*AI31*8.34,$X31*AI31*8.34)))</f>
        <v/>
      </c>
      <c r="AK31" s="278"/>
      <c r="AL31" s="262" t="str">
        <f aca="true" t="shared" si="124" ref="AL31">IF(CELL("type",AK31)="L","",IF(AK31*($G31+$X31)=0,"",IF($G31&gt;0,+$G31*AK31*8.34,$X31*AK31*8.34)))</f>
        <v/>
      </c>
      <c r="AM31" s="283"/>
      <c r="AN31" s="600"/>
      <c r="AO31" s="601"/>
      <c r="AP31" s="601"/>
      <c r="AQ31" s="602"/>
      <c r="AR31" s="44"/>
      <c r="AS31" s="44"/>
      <c r="BB31" s="22"/>
      <c r="BD31" s="22"/>
      <c r="BF31" s="22"/>
      <c r="BJ31" s="22"/>
      <c r="BL31" s="22"/>
      <c r="BN31" s="22"/>
      <c r="BO31" s="22"/>
    </row>
    <row r="32" spans="1:67" ht="10.5" customHeight="1">
      <c r="A32" s="347">
        <v>22</v>
      </c>
      <c r="B32" s="348" t="str">
        <f t="shared" si="2"/>
        <v>Wed</v>
      </c>
      <c r="C32" s="278"/>
      <c r="D32" s="284"/>
      <c r="E32" s="349"/>
      <c r="F32" s="350"/>
      <c r="G32" s="282"/>
      <c r="H32" s="343"/>
      <c r="I32" s="278"/>
      <c r="J32" s="253" t="str">
        <f ca="1" t="shared" si="3"/>
        <v/>
      </c>
      <c r="K32" s="278"/>
      <c r="L32" s="253" t="str">
        <f ca="1" t="shared" si="3"/>
        <v/>
      </c>
      <c r="M32" s="278"/>
      <c r="N32" s="253" t="str">
        <f aca="true" t="shared" si="125" ref="N32">IF(CELL("type",M32)="L","",IF(M32*($G32+$X32)=0,"",IF($G32&gt;0,+$G32*M32*8.34,$X32*M32*8.34)))</f>
        <v/>
      </c>
      <c r="O32" s="278"/>
      <c r="P32" s="255" t="str">
        <f aca="true" t="shared" si="126" ref="P32">IF(CELL("type",O32)="L","",IF(O32*($G32+$X32)=0,"",IF($G32&gt;0,+$G32*O32*8.34,$X32*O32*8.34)))</f>
        <v/>
      </c>
      <c r="Q32" s="282"/>
      <c r="R32" s="278"/>
      <c r="S32" s="342" t="str">
        <f t="shared" si="0"/>
        <v/>
      </c>
      <c r="T32" s="343"/>
      <c r="U32" s="344"/>
      <c r="V32" s="283"/>
      <c r="W32" s="352">
        <f t="shared" si="1"/>
        <v>22</v>
      </c>
      <c r="X32" s="285"/>
      <c r="Y32" s="278"/>
      <c r="Z32" s="278"/>
      <c r="AA32" s="270" t="str">
        <f aca="true" t="shared" si="127" ref="AA32">IF(CELL("type",Z32)="L","",IF(Z32*($G32+$X32)=0,"",IF($G32&gt;0,+$G32*Z32*8.34,$X32*Z32*8.34)))</f>
        <v/>
      </c>
      <c r="AB32" s="278"/>
      <c r="AC32" s="289" t="str">
        <f aca="true" t="shared" si="128" ref="AC32">IF(CELL("type",AB32)="L","",IF(AB32*($G32+$X32)=0,"",IF($G32&gt;0,+$G32*AB32*8.34,$X32*AB32*8.34)))</f>
        <v/>
      </c>
      <c r="AD32" s="285"/>
      <c r="AE32" s="278"/>
      <c r="AF32" s="278"/>
      <c r="AG32" s="278" t="str">
        <f ca="1" t="shared" si="8"/>
        <v/>
      </c>
      <c r="AH32" s="278"/>
      <c r="AI32" s="278"/>
      <c r="AJ32" s="262" t="str">
        <f aca="true" t="shared" si="129" ref="AJ32">IF(CELL("type",AI32)="L","",IF(AI32*($G32+$X32)=0,"",IF($G32&gt;0,+$G32*AI32*8.34,$X32*AI32*8.34)))</f>
        <v/>
      </c>
      <c r="AK32" s="278"/>
      <c r="AL32" s="262" t="str">
        <f aca="true" t="shared" si="130" ref="AL32">IF(CELL("type",AK32)="L","",IF(AK32*($G32+$X32)=0,"",IF($G32&gt;0,+$G32*AK32*8.34,$X32*AK32*8.34)))</f>
        <v/>
      </c>
      <c r="AM32" s="283"/>
      <c r="AN32" s="600"/>
      <c r="AO32" s="601"/>
      <c r="AP32" s="601"/>
      <c r="AQ32" s="602"/>
      <c r="AR32" s="44"/>
      <c r="AS32" s="44"/>
      <c r="BB32" s="22"/>
      <c r="BD32" s="22"/>
      <c r="BF32" s="22"/>
      <c r="BJ32" s="22"/>
      <c r="BL32" s="22"/>
      <c r="BN32" s="22"/>
      <c r="BO32" s="22"/>
    </row>
    <row r="33" spans="1:67" ht="10.5" customHeight="1">
      <c r="A33" s="347">
        <v>23</v>
      </c>
      <c r="B33" s="348" t="str">
        <f t="shared" si="2"/>
        <v>Thu</v>
      </c>
      <c r="C33" s="278"/>
      <c r="D33" s="284"/>
      <c r="E33" s="349"/>
      <c r="F33" s="350"/>
      <c r="G33" s="282"/>
      <c r="H33" s="343"/>
      <c r="I33" s="278"/>
      <c r="J33" s="253" t="str">
        <f ca="1" t="shared" si="3"/>
        <v/>
      </c>
      <c r="K33" s="278"/>
      <c r="L33" s="253" t="str">
        <f ca="1" t="shared" si="3"/>
        <v/>
      </c>
      <c r="M33" s="278"/>
      <c r="N33" s="253" t="str">
        <f aca="true" t="shared" si="131" ref="N33">IF(CELL("type",M33)="L","",IF(M33*($G33+$X33)=0,"",IF($G33&gt;0,+$G33*M33*8.34,$X33*M33*8.34)))</f>
        <v/>
      </c>
      <c r="O33" s="278"/>
      <c r="P33" s="255" t="str">
        <f aca="true" t="shared" si="132" ref="P33">IF(CELL("type",O33)="L","",IF(O33*($G33+$X33)=0,"",IF($G33&gt;0,+$G33*O33*8.34,$X33*O33*8.34)))</f>
        <v/>
      </c>
      <c r="Q33" s="282"/>
      <c r="R33" s="278"/>
      <c r="S33" s="342" t="str">
        <f t="shared" si="0"/>
        <v/>
      </c>
      <c r="T33" s="343"/>
      <c r="U33" s="344"/>
      <c r="V33" s="283"/>
      <c r="W33" s="352">
        <f t="shared" si="1"/>
        <v>23</v>
      </c>
      <c r="X33" s="285"/>
      <c r="Y33" s="278"/>
      <c r="Z33" s="278"/>
      <c r="AA33" s="270" t="str">
        <f aca="true" t="shared" si="133" ref="AA33">IF(CELL("type",Z33)="L","",IF(Z33*($G33+$X33)=0,"",IF($G33&gt;0,+$G33*Z33*8.34,$X33*Z33*8.34)))</f>
        <v/>
      </c>
      <c r="AB33" s="278"/>
      <c r="AC33" s="289" t="str">
        <f aca="true" t="shared" si="134" ref="AC33">IF(CELL("type",AB33)="L","",IF(AB33*($G33+$X33)=0,"",IF($G33&gt;0,+$G33*AB33*8.34,$X33*AB33*8.34)))</f>
        <v/>
      </c>
      <c r="AD33" s="285"/>
      <c r="AE33" s="278"/>
      <c r="AF33" s="278"/>
      <c r="AG33" s="278" t="str">
        <f ca="1" t="shared" si="8"/>
        <v/>
      </c>
      <c r="AH33" s="278"/>
      <c r="AI33" s="278"/>
      <c r="AJ33" s="262" t="str">
        <f aca="true" t="shared" si="135" ref="AJ33">IF(CELL("type",AI33)="L","",IF(AI33*($G33+$X33)=0,"",IF($G33&gt;0,+$G33*AI33*8.34,$X33*AI33*8.34)))</f>
        <v/>
      </c>
      <c r="AK33" s="278"/>
      <c r="AL33" s="262" t="str">
        <f aca="true" t="shared" si="136" ref="AL33">IF(CELL("type",AK33)="L","",IF(AK33*($G33+$X33)=0,"",IF($G33&gt;0,+$G33*AK33*8.34,$X33*AK33*8.34)))</f>
        <v/>
      </c>
      <c r="AM33" s="283"/>
      <c r="AN33" s="600"/>
      <c r="AO33" s="601"/>
      <c r="AP33" s="601"/>
      <c r="AQ33" s="602"/>
      <c r="AR33" s="44"/>
      <c r="AS33" s="44"/>
      <c r="BB33" s="22"/>
      <c r="BD33" s="22"/>
      <c r="BF33" s="22"/>
      <c r="BJ33" s="22"/>
      <c r="BL33" s="22"/>
      <c r="BN33" s="22"/>
      <c r="BO33" s="22"/>
    </row>
    <row r="34" spans="1:67" ht="10.5" customHeight="1">
      <c r="A34" s="347">
        <v>24</v>
      </c>
      <c r="B34" s="348" t="str">
        <f t="shared" si="2"/>
        <v>Fri</v>
      </c>
      <c r="C34" s="278"/>
      <c r="D34" s="284"/>
      <c r="E34" s="349"/>
      <c r="F34" s="350"/>
      <c r="G34" s="282"/>
      <c r="H34" s="343"/>
      <c r="I34" s="278"/>
      <c r="J34" s="253" t="str">
        <f ca="1" t="shared" si="3"/>
        <v/>
      </c>
      <c r="K34" s="278"/>
      <c r="L34" s="253" t="str">
        <f ca="1" t="shared" si="3"/>
        <v/>
      </c>
      <c r="M34" s="278"/>
      <c r="N34" s="253" t="str">
        <f aca="true" t="shared" si="137" ref="N34">IF(CELL("type",M34)="L","",IF(M34*($G34+$X34)=0,"",IF($G34&gt;0,+$G34*M34*8.34,$X34*M34*8.34)))</f>
        <v/>
      </c>
      <c r="O34" s="278"/>
      <c r="P34" s="255" t="str">
        <f aca="true" t="shared" si="138" ref="P34">IF(CELL("type",O34)="L","",IF(O34*($G34+$X34)=0,"",IF($G34&gt;0,+$G34*O34*8.34,$X34*O34*8.34)))</f>
        <v/>
      </c>
      <c r="Q34" s="282"/>
      <c r="R34" s="278"/>
      <c r="S34" s="342" t="str">
        <f t="shared" si="0"/>
        <v/>
      </c>
      <c r="T34" s="343"/>
      <c r="U34" s="344"/>
      <c r="V34" s="283"/>
      <c r="W34" s="352">
        <f t="shared" si="1"/>
        <v>24</v>
      </c>
      <c r="X34" s="285"/>
      <c r="Y34" s="278"/>
      <c r="Z34" s="278"/>
      <c r="AA34" s="270" t="str">
        <f aca="true" t="shared" si="139" ref="AA34">IF(CELL("type",Z34)="L","",IF(Z34*($G34+$X34)=0,"",IF($G34&gt;0,+$G34*Z34*8.34,$X34*Z34*8.34)))</f>
        <v/>
      </c>
      <c r="AB34" s="278"/>
      <c r="AC34" s="289" t="str">
        <f aca="true" t="shared" si="140" ref="AC34">IF(CELL("type",AB34)="L","",IF(AB34*($G34+$X34)=0,"",IF($G34&gt;0,+$G34*AB34*8.34,$X34*AB34*8.34)))</f>
        <v/>
      </c>
      <c r="AD34" s="285"/>
      <c r="AE34" s="278"/>
      <c r="AF34" s="278"/>
      <c r="AG34" s="278" t="str">
        <f ca="1" t="shared" si="8"/>
        <v/>
      </c>
      <c r="AH34" s="278"/>
      <c r="AI34" s="278"/>
      <c r="AJ34" s="262" t="str">
        <f aca="true" t="shared" si="141" ref="AJ34">IF(CELL("type",AI34)="L","",IF(AI34*($G34+$X34)=0,"",IF($G34&gt;0,+$G34*AI34*8.34,$X34*AI34*8.34)))</f>
        <v/>
      </c>
      <c r="AK34" s="278"/>
      <c r="AL34" s="262" t="str">
        <f aca="true" t="shared" si="142" ref="AL34">IF(CELL("type",AK34)="L","",IF(AK34*($G34+$X34)=0,"",IF($G34&gt;0,+$G34*AK34*8.34,$X34*AK34*8.34)))</f>
        <v/>
      </c>
      <c r="AM34" s="283"/>
      <c r="AN34" s="600"/>
      <c r="AO34" s="601"/>
      <c r="AP34" s="601"/>
      <c r="AQ34" s="602"/>
      <c r="AR34" s="44"/>
      <c r="AS34" s="44"/>
      <c r="BB34" s="22"/>
      <c r="BD34" s="22"/>
      <c r="BF34" s="22"/>
      <c r="BJ34" s="22"/>
      <c r="BL34" s="22"/>
      <c r="BN34" s="22"/>
      <c r="BO34" s="22"/>
    </row>
    <row r="35" spans="1:67" ht="10.5" customHeight="1">
      <c r="A35" s="347">
        <v>25</v>
      </c>
      <c r="B35" s="348" t="str">
        <f t="shared" si="2"/>
        <v>Sat</v>
      </c>
      <c r="C35" s="287"/>
      <c r="D35" s="288"/>
      <c r="E35" s="349"/>
      <c r="F35" s="357"/>
      <c r="G35" s="282"/>
      <c r="H35" s="343"/>
      <c r="I35" s="278"/>
      <c r="J35" s="253" t="str">
        <f ca="1" t="shared" si="3"/>
        <v/>
      </c>
      <c r="K35" s="278"/>
      <c r="L35" s="253" t="str">
        <f ca="1" t="shared" si="3"/>
        <v/>
      </c>
      <c r="M35" s="278"/>
      <c r="N35" s="253" t="str">
        <f aca="true" t="shared" si="143" ref="N35">IF(CELL("type",M35)="L","",IF(M35*($G35+$X35)=0,"",IF($G35&gt;0,+$G35*M35*8.34,$X35*M35*8.34)))</f>
        <v/>
      </c>
      <c r="O35" s="278"/>
      <c r="P35" s="255" t="str">
        <f aca="true" t="shared" si="144" ref="P35">IF(CELL("type",O35)="L","",IF(O35*($G35+$X35)=0,"",IF($G35&gt;0,+$G35*O35*8.34,$X35*O35*8.34)))</f>
        <v/>
      </c>
      <c r="Q35" s="282"/>
      <c r="R35" s="278"/>
      <c r="S35" s="342" t="str">
        <f t="shared" si="0"/>
        <v/>
      </c>
      <c r="T35" s="343"/>
      <c r="U35" s="344"/>
      <c r="V35" s="283"/>
      <c r="W35" s="352">
        <f t="shared" si="1"/>
        <v>25</v>
      </c>
      <c r="X35" s="285"/>
      <c r="Y35" s="278"/>
      <c r="Z35" s="278"/>
      <c r="AA35" s="270" t="str">
        <f aca="true" t="shared" si="145" ref="AA35">IF(CELL("type",Z35)="L","",IF(Z35*($G35+$X35)=0,"",IF($G35&gt;0,+$G35*Z35*8.34,$X35*Z35*8.34)))</f>
        <v/>
      </c>
      <c r="AB35" s="278"/>
      <c r="AC35" s="289" t="str">
        <f aca="true" t="shared" si="146" ref="AC35">IF(CELL("type",AB35)="L","",IF(AB35*($G35+$X35)=0,"",IF($G35&gt;0,+$G35*AB35*8.34,$X35*AB35*8.34)))</f>
        <v/>
      </c>
      <c r="AD35" s="285"/>
      <c r="AE35" s="278"/>
      <c r="AF35" s="278"/>
      <c r="AG35" s="278" t="str">
        <f ca="1" t="shared" si="8"/>
        <v/>
      </c>
      <c r="AH35" s="278"/>
      <c r="AI35" s="278"/>
      <c r="AJ35" s="262" t="str">
        <f aca="true" t="shared" si="147" ref="AJ35">IF(CELL("type",AI35)="L","",IF(AI35*($G35+$X35)=0,"",IF($G35&gt;0,+$G35*AI35*8.34,$X35*AI35*8.34)))</f>
        <v/>
      </c>
      <c r="AK35" s="278"/>
      <c r="AL35" s="262" t="str">
        <f aca="true" t="shared" si="148" ref="AL35">IF(CELL("type",AK35)="L","",IF(AK35*($G35+$X35)=0,"",IF($G35&gt;0,+$G35*AK35*8.34,$X35*AK35*8.34)))</f>
        <v/>
      </c>
      <c r="AM35" s="283"/>
      <c r="AN35" s="600"/>
      <c r="AO35" s="601"/>
      <c r="AP35" s="601"/>
      <c r="AQ35" s="602"/>
      <c r="AR35" s="44"/>
      <c r="AS35" s="44"/>
      <c r="BB35" s="22"/>
      <c r="BD35" s="22"/>
      <c r="BF35" s="22"/>
      <c r="BJ35" s="22"/>
      <c r="BL35" s="22"/>
      <c r="BN35" s="22"/>
      <c r="BO35" s="22"/>
    </row>
    <row r="36" spans="1:67" ht="10.5" customHeight="1">
      <c r="A36" s="347">
        <v>26</v>
      </c>
      <c r="B36" s="348" t="str">
        <f t="shared" si="2"/>
        <v>Sun</v>
      </c>
      <c r="C36" s="278"/>
      <c r="D36" s="283"/>
      <c r="E36" s="339"/>
      <c r="F36" s="354"/>
      <c r="G36" s="282"/>
      <c r="H36" s="343"/>
      <c r="I36" s="278"/>
      <c r="J36" s="253" t="str">
        <f ca="1" t="shared" si="3"/>
        <v/>
      </c>
      <c r="K36" s="278"/>
      <c r="L36" s="253" t="str">
        <f ca="1" t="shared" si="3"/>
        <v/>
      </c>
      <c r="M36" s="278"/>
      <c r="N36" s="253" t="str">
        <f aca="true" t="shared" si="149" ref="N36">IF(CELL("type",M36)="L","",IF(M36*($G36+$X36)=0,"",IF($G36&gt;0,+$G36*M36*8.34,$X36*M36*8.34)))</f>
        <v/>
      </c>
      <c r="O36" s="278"/>
      <c r="P36" s="255" t="str">
        <f aca="true" t="shared" si="150" ref="P36">IF(CELL("type",O36)="L","",IF(O36*($G36+$X36)=0,"",IF($G36&gt;0,+$G36*O36*8.34,$X36*O36*8.34)))</f>
        <v/>
      </c>
      <c r="Q36" s="282"/>
      <c r="R36" s="278"/>
      <c r="S36" s="342" t="str">
        <f t="shared" si="0"/>
        <v/>
      </c>
      <c r="T36" s="343"/>
      <c r="U36" s="344"/>
      <c r="V36" s="283"/>
      <c r="W36" s="352">
        <f t="shared" si="1"/>
        <v>26</v>
      </c>
      <c r="X36" s="285"/>
      <c r="Y36" s="278"/>
      <c r="Z36" s="278"/>
      <c r="AA36" s="270" t="str">
        <f aca="true" t="shared" si="151" ref="AA36">IF(CELL("type",Z36)="L","",IF(Z36*($G36+$X36)=0,"",IF($G36&gt;0,+$G36*Z36*8.34,$X36*Z36*8.34)))</f>
        <v/>
      </c>
      <c r="AB36" s="278"/>
      <c r="AC36" s="289" t="str">
        <f aca="true" t="shared" si="152" ref="AC36">IF(CELL("type",AB36)="L","",IF(AB36*($G36+$X36)=0,"",IF($G36&gt;0,+$G36*AB36*8.34,$X36*AB36*8.34)))</f>
        <v/>
      </c>
      <c r="AD36" s="285"/>
      <c r="AE36" s="278"/>
      <c r="AF36" s="278"/>
      <c r="AG36" s="278" t="str">
        <f ca="1" t="shared" si="8"/>
        <v/>
      </c>
      <c r="AH36" s="278"/>
      <c r="AI36" s="278"/>
      <c r="AJ36" s="262" t="str">
        <f aca="true" t="shared" si="153" ref="AJ36">IF(CELL("type",AI36)="L","",IF(AI36*($G36+$X36)=0,"",IF($G36&gt;0,+$G36*AI36*8.34,$X36*AI36*8.34)))</f>
        <v/>
      </c>
      <c r="AK36" s="278"/>
      <c r="AL36" s="262" t="str">
        <f aca="true" t="shared" si="154" ref="AL36">IF(CELL("type",AK36)="L","",IF(AK36*($G36+$X36)=0,"",IF($G36&gt;0,+$G36*AK36*8.34,$X36*AK36*8.34)))</f>
        <v/>
      </c>
      <c r="AM36" s="283"/>
      <c r="AN36" s="600"/>
      <c r="AO36" s="601"/>
      <c r="AP36" s="601"/>
      <c r="AQ36" s="602"/>
      <c r="AR36" s="44"/>
      <c r="AS36" s="44"/>
      <c r="BB36" s="22"/>
      <c r="BD36" s="22"/>
      <c r="BF36" s="22"/>
      <c r="BJ36" s="22"/>
      <c r="BL36" s="22"/>
      <c r="BN36" s="22"/>
      <c r="BO36" s="22"/>
    </row>
    <row r="37" spans="1:67" ht="10.5" customHeight="1">
      <c r="A37" s="347">
        <v>27</v>
      </c>
      <c r="B37" s="348" t="str">
        <f t="shared" si="2"/>
        <v>Mon</v>
      </c>
      <c r="C37" s="278"/>
      <c r="D37" s="284"/>
      <c r="E37" s="349"/>
      <c r="F37" s="350"/>
      <c r="G37" s="282"/>
      <c r="H37" s="343"/>
      <c r="I37" s="278"/>
      <c r="J37" s="253" t="str">
        <f ca="1" t="shared" si="3"/>
        <v/>
      </c>
      <c r="K37" s="278"/>
      <c r="L37" s="253" t="str">
        <f ca="1" t="shared" si="3"/>
        <v/>
      </c>
      <c r="M37" s="278"/>
      <c r="N37" s="253" t="str">
        <f aca="true" t="shared" si="155" ref="N37">IF(CELL("type",M37)="L","",IF(M37*($G37+$X37)=0,"",IF($G37&gt;0,+$G37*M37*8.34,$X37*M37*8.34)))</f>
        <v/>
      </c>
      <c r="O37" s="278"/>
      <c r="P37" s="255" t="str">
        <f aca="true" t="shared" si="156" ref="P37">IF(CELL("type",O37)="L","",IF(O37*($G37+$X37)=0,"",IF($G37&gt;0,+$G37*O37*8.34,$X37*O37*8.34)))</f>
        <v/>
      </c>
      <c r="Q37" s="282"/>
      <c r="R37" s="278"/>
      <c r="S37" s="342" t="str">
        <f t="shared" si="0"/>
        <v/>
      </c>
      <c r="T37" s="343"/>
      <c r="U37" s="344"/>
      <c r="V37" s="283"/>
      <c r="W37" s="352">
        <f t="shared" si="1"/>
        <v>27</v>
      </c>
      <c r="X37" s="285"/>
      <c r="Y37" s="278"/>
      <c r="Z37" s="278"/>
      <c r="AA37" s="270" t="str">
        <f aca="true" t="shared" si="157" ref="AA37">IF(CELL("type",Z37)="L","",IF(Z37*($G37+$X37)=0,"",IF($G37&gt;0,+$G37*Z37*8.34,$X37*Z37*8.34)))</f>
        <v/>
      </c>
      <c r="AB37" s="278"/>
      <c r="AC37" s="289" t="str">
        <f aca="true" t="shared" si="158" ref="AC37">IF(CELL("type",AB37)="L","",IF(AB37*($G37+$X37)=0,"",IF($G37&gt;0,+$G37*AB37*8.34,$X37*AB37*8.34)))</f>
        <v/>
      </c>
      <c r="AD37" s="285"/>
      <c r="AE37" s="278"/>
      <c r="AF37" s="278"/>
      <c r="AG37" s="278" t="str">
        <f ca="1" t="shared" si="8"/>
        <v/>
      </c>
      <c r="AH37" s="278"/>
      <c r="AI37" s="278"/>
      <c r="AJ37" s="262" t="str">
        <f aca="true" t="shared" si="159" ref="AJ37">IF(CELL("type",AI37)="L","",IF(AI37*($G37+$X37)=0,"",IF($G37&gt;0,+$G37*AI37*8.34,$X37*AI37*8.34)))</f>
        <v/>
      </c>
      <c r="AK37" s="278"/>
      <c r="AL37" s="262" t="str">
        <f aca="true" t="shared" si="160" ref="AL37">IF(CELL("type",AK37)="L","",IF(AK37*($G37+$X37)=0,"",IF($G37&gt;0,+$G37*AK37*8.34,$X37*AK37*8.34)))</f>
        <v/>
      </c>
      <c r="AM37" s="283"/>
      <c r="AN37" s="600"/>
      <c r="AO37" s="601"/>
      <c r="AP37" s="601"/>
      <c r="AQ37" s="602"/>
      <c r="AR37" s="44"/>
      <c r="AS37" s="44"/>
      <c r="BB37" s="22"/>
      <c r="BD37" s="22"/>
      <c r="BF37" s="22"/>
      <c r="BJ37" s="22"/>
      <c r="BL37" s="22"/>
      <c r="BN37" s="22"/>
      <c r="BO37" s="22"/>
    </row>
    <row r="38" spans="1:67" ht="10.5" customHeight="1" thickBot="1">
      <c r="A38" s="347">
        <v>28</v>
      </c>
      <c r="B38" s="348" t="str">
        <f t="shared" si="2"/>
        <v>Tue</v>
      </c>
      <c r="C38" s="278"/>
      <c r="D38" s="284"/>
      <c r="E38" s="349"/>
      <c r="F38" s="350"/>
      <c r="G38" s="282"/>
      <c r="H38" s="343"/>
      <c r="I38" s="278"/>
      <c r="J38" s="253" t="str">
        <f ca="1" t="shared" si="3"/>
        <v/>
      </c>
      <c r="K38" s="278"/>
      <c r="L38" s="253" t="str">
        <f ca="1" t="shared" si="3"/>
        <v/>
      </c>
      <c r="M38" s="278"/>
      <c r="N38" s="253" t="str">
        <f aca="true" t="shared" si="161" ref="N38">IF(CELL("type",M38)="L","",IF(M38*($G38+$X38)=0,"",IF($G38&gt;0,+$G38*M38*8.34,$X38*M38*8.34)))</f>
        <v/>
      </c>
      <c r="O38" s="278"/>
      <c r="P38" s="255" t="str">
        <f aca="true" t="shared" si="162" ref="P38">IF(CELL("type",O38)="L","",IF(O38*($G38+$X38)=0,"",IF($G38&gt;0,+$G38*O38*8.34,$X38*O38*8.34)))</f>
        <v/>
      </c>
      <c r="Q38" s="282"/>
      <c r="R38" s="278"/>
      <c r="S38" s="342" t="str">
        <f t="shared" si="0"/>
        <v/>
      </c>
      <c r="T38" s="343"/>
      <c r="U38" s="344"/>
      <c r="V38" s="283"/>
      <c r="W38" s="352">
        <f t="shared" si="1"/>
        <v>28</v>
      </c>
      <c r="X38" s="285"/>
      <c r="Y38" s="278"/>
      <c r="Z38" s="278"/>
      <c r="AA38" s="270" t="str">
        <f aca="true" t="shared" si="163" ref="AA38">IF(CELL("type",Z38)="L","",IF(Z38*($G38+$X38)=0,"",IF($G38&gt;0,+$G38*Z38*8.34,$X38*Z38*8.34)))</f>
        <v/>
      </c>
      <c r="AB38" s="278"/>
      <c r="AC38" s="289" t="str">
        <f aca="true" t="shared" si="164" ref="AC38">IF(CELL("type",AB38)="L","",IF(AB38*($G38+$X38)=0,"",IF($G38&gt;0,+$G38*AB38*8.34,$X38*AB38*8.34)))</f>
        <v/>
      </c>
      <c r="AD38" s="285"/>
      <c r="AE38" s="278"/>
      <c r="AF38" s="278"/>
      <c r="AG38" s="278" t="str">
        <f ca="1" t="shared" si="8"/>
        <v/>
      </c>
      <c r="AH38" s="278"/>
      <c r="AI38" s="278"/>
      <c r="AJ38" s="262" t="str">
        <f aca="true" t="shared" si="165" ref="AJ38">IF(CELL("type",AI38)="L","",IF(AI38*($G38+$X38)=0,"",IF($G38&gt;0,+$G38*AI38*8.34,$X38*AI38*8.34)))</f>
        <v/>
      </c>
      <c r="AK38" s="278"/>
      <c r="AL38" s="262" t="str">
        <f aca="true" t="shared" si="166" ref="AL38">IF(CELL("type",AK38)="L","",IF(AK38*($G38+$X38)=0,"",IF($G38&gt;0,+$G38*AK38*8.34,$X38*AK38*8.34)))</f>
        <v/>
      </c>
      <c r="AM38" s="283"/>
      <c r="AN38" s="600"/>
      <c r="AO38" s="601"/>
      <c r="AP38" s="601"/>
      <c r="AQ38" s="602"/>
      <c r="AR38" s="44"/>
      <c r="AS38" s="44"/>
      <c r="BB38" s="22"/>
      <c r="BD38" s="22"/>
      <c r="BF38" s="22"/>
      <c r="BJ38" s="22"/>
      <c r="BL38" s="22"/>
      <c r="BN38" s="22"/>
      <c r="BO38" s="22"/>
    </row>
    <row r="39" spans="1:67" ht="10.5" customHeight="1" thickBot="1">
      <c r="A39" s="347" t="str">
        <f>IF(INT(L4/4)=+L4/4,29,"")</f>
        <v/>
      </c>
      <c r="B39" s="348" t="str">
        <f>IF(A39=29,TEXT(I$4+A39-1,"DDD"),"")</f>
        <v/>
      </c>
      <c r="C39" s="278"/>
      <c r="D39" s="284"/>
      <c r="E39" s="349"/>
      <c r="F39" s="350"/>
      <c r="G39" s="282"/>
      <c r="H39" s="343"/>
      <c r="I39" s="278"/>
      <c r="J39" s="253" t="str">
        <f ca="1" t="shared" si="3"/>
        <v/>
      </c>
      <c r="K39" s="278"/>
      <c r="L39" s="253" t="str">
        <f ca="1" t="shared" si="3"/>
        <v/>
      </c>
      <c r="M39" s="278"/>
      <c r="N39" s="253" t="str">
        <f aca="true" t="shared" si="167" ref="N39">IF(CELL("type",M39)="L","",IF(M39*($G39+$X39)=0,"",IF($G39&gt;0,+$G39*M39*8.34,$X39*M39*8.34)))</f>
        <v/>
      </c>
      <c r="O39" s="278"/>
      <c r="P39" s="255" t="str">
        <f aca="true" t="shared" si="168" ref="P39">IF(CELL("type",O39)="L","",IF(O39*($G39+$X39)=0,"",IF($G39&gt;0,+$G39*O39*8.34,$X39*O39*8.34)))</f>
        <v/>
      </c>
      <c r="Q39" s="282"/>
      <c r="R39" s="278"/>
      <c r="S39" s="342" t="str">
        <f t="shared" si="0"/>
        <v/>
      </c>
      <c r="T39" s="343"/>
      <c r="U39" s="344"/>
      <c r="V39" s="283"/>
      <c r="W39" s="352" t="str">
        <f t="shared" si="1"/>
        <v/>
      </c>
      <c r="X39" s="285"/>
      <c r="Y39" s="278"/>
      <c r="Z39" s="278"/>
      <c r="AA39" s="270" t="str">
        <f aca="true" t="shared" si="169" ref="AA39">IF(CELL("type",Z39)="L","",IF(Z39*($G39+$X39)=0,"",IF($G39&gt;0,+$G39*Z39*8.34,$X39*Z39*8.34)))</f>
        <v/>
      </c>
      <c r="AB39" s="278"/>
      <c r="AC39" s="289" t="str">
        <f aca="true" t="shared" si="170" ref="AC39">IF(CELL("type",AB39)="L","",IF(AB39*($G39+$X39)=0,"",IF($G39&gt;0,+$G39*AB39*8.34,$X39*AB39*8.34)))</f>
        <v/>
      </c>
      <c r="AD39" s="285"/>
      <c r="AE39" s="278"/>
      <c r="AF39" s="278"/>
      <c r="AG39" s="278" t="str">
        <f ca="1" t="shared" si="8"/>
        <v/>
      </c>
      <c r="AH39" s="278"/>
      <c r="AI39" s="278"/>
      <c r="AJ39" s="262" t="str">
        <f aca="true" t="shared" si="171" ref="AJ39">IF(CELL("type",AI39)="L","",IF(AI39*($G39+$X39)=0,"",IF($G39&gt;0,+$G39*AI39*8.34,$X39*AI39*8.34)))</f>
        <v/>
      </c>
      <c r="AK39" s="278"/>
      <c r="AL39" s="262" t="str">
        <f aca="true" t="shared" si="172" ref="AL39">IF(CELL("type",AK39)="L","",IF(AK39*($G39+$X39)=0,"",IF($G39&gt;0,+$G39*AK39*8.34,$X39*AK39*8.34)))</f>
        <v/>
      </c>
      <c r="AM39" s="283"/>
      <c r="AN39" s="600"/>
      <c r="AO39" s="601"/>
      <c r="AP39" s="601"/>
      <c r="AQ39" s="602"/>
      <c r="AR39" s="3"/>
      <c r="AS39" s="3"/>
      <c r="BB39" s="22"/>
      <c r="BD39" s="22"/>
      <c r="BF39" s="22"/>
      <c r="BJ39" s="22"/>
      <c r="BL39" s="22"/>
      <c r="BN39" s="22"/>
      <c r="BO39" s="22"/>
    </row>
    <row r="40" spans="1:67" ht="10.5" customHeight="1" thickBot="1" thickTop="1">
      <c r="A40" s="360" t="s">
        <v>15</v>
      </c>
      <c r="B40" s="361"/>
      <c r="C40" s="362"/>
      <c r="D40" s="362"/>
      <c r="E40" s="363"/>
      <c r="F40" s="364"/>
      <c r="G40" s="292" t="str">
        <f>IF(SUM(G11:G39)&gt;0,AVERAGE(G11:G39)," ")</f>
        <v xml:space="preserve"> </v>
      </c>
      <c r="H40" s="365"/>
      <c r="I40" s="366" t="str">
        <f aca="true" t="shared" si="173" ref="I40:V40">IF(SUM(I11:I39)&gt;0,AVERAGE(I11:I39)," ")</f>
        <v xml:space="preserve"> </v>
      </c>
      <c r="J40" s="253" t="str">
        <f ca="1" t="shared" si="173"/>
        <v xml:space="preserve"> </v>
      </c>
      <c r="K40" s="366" t="str">
        <f t="shared" si="173"/>
        <v xml:space="preserve"> </v>
      </c>
      <c r="L40" s="253" t="str">
        <f ca="1" t="shared" si="173"/>
        <v xml:space="preserve"> </v>
      </c>
      <c r="M40" s="253" t="str">
        <f t="shared" si="173"/>
        <v xml:space="preserve"> </v>
      </c>
      <c r="N40" s="262" t="str">
        <f ca="1" t="shared" si="173"/>
        <v xml:space="preserve"> </v>
      </c>
      <c r="O40" s="262" t="str">
        <f t="shared" si="173"/>
        <v xml:space="preserve"> </v>
      </c>
      <c r="P40" s="255" t="str">
        <f ca="1" t="shared" si="173"/>
        <v xml:space="preserve"> </v>
      </c>
      <c r="Q40" s="367" t="str">
        <f t="shared" si="173"/>
        <v xml:space="preserve"> </v>
      </c>
      <c r="R40" s="366" t="str">
        <f t="shared" si="173"/>
        <v xml:space="preserve"> </v>
      </c>
      <c r="S40" s="366" t="str">
        <f t="shared" si="173"/>
        <v xml:space="preserve"> </v>
      </c>
      <c r="T40" s="368" t="str">
        <f t="shared" si="173"/>
        <v xml:space="preserve"> </v>
      </c>
      <c r="U40" s="366" t="str">
        <f t="shared" si="173"/>
        <v xml:space="preserve"> </v>
      </c>
      <c r="V40" s="255" t="str">
        <f t="shared" si="173"/>
        <v xml:space="preserve"> </v>
      </c>
      <c r="W40" s="456" t="s">
        <v>30</v>
      </c>
      <c r="X40" s="464" t="str">
        <f aca="true" t="shared" si="174" ref="X40:AF40">IF(SUM(X11:X39)&gt;0,AVERAGE(X11:X39)," ")</f>
        <v xml:space="preserve"> </v>
      </c>
      <c r="Y40" s="471" t="str">
        <f t="shared" si="174"/>
        <v xml:space="preserve"> </v>
      </c>
      <c r="Z40" s="453" t="str">
        <f t="shared" si="174"/>
        <v xml:space="preserve"> </v>
      </c>
      <c r="AA40" s="450" t="str">
        <f ca="1" t="shared" si="174"/>
        <v xml:space="preserve"> </v>
      </c>
      <c r="AB40" s="449" t="str">
        <f t="shared" si="174"/>
        <v xml:space="preserve"> </v>
      </c>
      <c r="AC40" s="464" t="str">
        <f ca="1" t="shared" si="174"/>
        <v xml:space="preserve"> </v>
      </c>
      <c r="AD40" s="469" t="str">
        <f t="shared" si="174"/>
        <v xml:space="preserve"> </v>
      </c>
      <c r="AE40" s="438" t="str">
        <f t="shared" si="174"/>
        <v xml:space="preserve"> </v>
      </c>
      <c r="AF40" s="439" t="str">
        <f t="shared" si="174"/>
        <v xml:space="preserve"> </v>
      </c>
      <c r="AG40" s="296"/>
      <c r="AH40" s="442" t="str">
        <f ca="1">IF(SUM(AG11:AG39)&gt;0,GEOMEAN(AG11:AG39),"")</f>
        <v/>
      </c>
      <c r="AI40" s="450" t="str">
        <f>IF(SUM(AI11:AI39)&gt;0,AVERAGE(AI11:AI39)," ")</f>
        <v xml:space="preserve"> </v>
      </c>
      <c r="AJ40" s="451" t="str">
        <f ca="1">IF(SUM(AJ11:AJ39)&gt;0,AVERAGE(AJ11:AJ39)," ")</f>
        <v xml:space="preserve"> </v>
      </c>
      <c r="AK40" s="270" t="str">
        <f>IF(SUM(AK11:AK39)&gt;0,AVERAGE(AK11:AK39)," ")</f>
        <v xml:space="preserve"> </v>
      </c>
      <c r="AL40" s="297" t="str">
        <f ca="1">IF(SUM(AL11:AL39)&gt;0,AVERAGE(AL11:AL39)," ")</f>
        <v xml:space="preserve"> </v>
      </c>
      <c r="AM40" s="289" t="str">
        <f>IF(SUM(AM11:AM39)&gt;0,AVERAGE(AM11:AM39)," ")</f>
        <v xml:space="preserve"> </v>
      </c>
      <c r="AN40" s="600"/>
      <c r="AO40" s="601"/>
      <c r="AP40" s="601"/>
      <c r="AQ40" s="602"/>
      <c r="AR40" s="41"/>
      <c r="AS40" s="41"/>
      <c r="AT40" s="41"/>
      <c r="AU40" s="41"/>
      <c r="AV40" s="41"/>
      <c r="BB40" s="22"/>
      <c r="BD40" s="22"/>
      <c r="BF40" s="22"/>
      <c r="BH40" s="22"/>
      <c r="BJ40" s="22"/>
      <c r="BL40" s="22"/>
      <c r="BN40" s="22"/>
      <c r="BO40" s="22"/>
    </row>
    <row r="41" spans="1:67" ht="10.5" customHeight="1" thickBot="1" thickTop="1">
      <c r="A41" s="369" t="s">
        <v>16</v>
      </c>
      <c r="B41" s="370"/>
      <c r="C41" s="371"/>
      <c r="D41" s="371" t="str">
        <f>IF(SUM(D11:D39)&gt;0,MAX(D11:D39)," ")</f>
        <v xml:space="preserve"> </v>
      </c>
      <c r="E41" s="372"/>
      <c r="F41" s="373"/>
      <c r="G41" s="298" t="str">
        <f aca="true" t="shared" si="175" ref="G41:V41">IF(SUM(G11:G39)&gt;0,MAX(G11:G39)," ")</f>
        <v xml:space="preserve"> </v>
      </c>
      <c r="H41" s="374" t="str">
        <f t="shared" si="175"/>
        <v xml:space="preserve"> </v>
      </c>
      <c r="I41" s="270" t="str">
        <f t="shared" si="175"/>
        <v xml:space="preserve"> </v>
      </c>
      <c r="J41" s="299" t="str">
        <f ca="1" t="shared" si="175"/>
        <v xml:space="preserve"> </v>
      </c>
      <c r="K41" s="270" t="str">
        <f t="shared" si="175"/>
        <v xml:space="preserve"> </v>
      </c>
      <c r="L41" s="299" t="str">
        <f ca="1" t="shared" si="175"/>
        <v xml:space="preserve"> </v>
      </c>
      <c r="M41" s="270" t="str">
        <f t="shared" si="175"/>
        <v xml:space="preserve"> </v>
      </c>
      <c r="N41" s="297" t="str">
        <f ca="1" t="shared" si="175"/>
        <v xml:space="preserve"> </v>
      </c>
      <c r="O41" s="297" t="str">
        <f t="shared" si="175"/>
        <v xml:space="preserve"> </v>
      </c>
      <c r="P41" s="289" t="str">
        <f ca="1" t="shared" si="175"/>
        <v xml:space="preserve"> </v>
      </c>
      <c r="Q41" s="295" t="str">
        <f t="shared" si="175"/>
        <v xml:space="preserve"> </v>
      </c>
      <c r="R41" s="270" t="str">
        <f t="shared" si="175"/>
        <v xml:space="preserve"> </v>
      </c>
      <c r="S41" s="342" t="str">
        <f t="shared" si="175"/>
        <v xml:space="preserve"> </v>
      </c>
      <c r="T41" s="270" t="str">
        <f t="shared" si="175"/>
        <v xml:space="preserve"> </v>
      </c>
      <c r="U41" s="342" t="str">
        <f t="shared" si="175"/>
        <v xml:space="preserve"> </v>
      </c>
      <c r="V41" s="289" t="str">
        <f t="shared" si="175"/>
        <v xml:space="preserve"> </v>
      </c>
      <c r="W41" s="351" t="s">
        <v>31</v>
      </c>
      <c r="X41" s="458" t="str">
        <f aca="true" t="shared" si="176" ref="X41:AF41">IF(SUM(X11:X39)&gt;0,MAX(X11:X39)," ")</f>
        <v xml:space="preserve"> </v>
      </c>
      <c r="Y41" s="462" t="str">
        <f t="shared" si="176"/>
        <v xml:space="preserve"> </v>
      </c>
      <c r="Z41" s="449" t="str">
        <f t="shared" si="176"/>
        <v xml:space="preserve"> </v>
      </c>
      <c r="AA41" s="449" t="str">
        <f ca="1" t="shared" si="176"/>
        <v xml:space="preserve"> </v>
      </c>
      <c r="AB41" s="450" t="str">
        <f t="shared" si="176"/>
        <v xml:space="preserve"> </v>
      </c>
      <c r="AC41" s="449" t="str">
        <f ca="1" t="shared" si="176"/>
        <v xml:space="preserve"> </v>
      </c>
      <c r="AD41" s="468" t="str">
        <f t="shared" si="176"/>
        <v xml:space="preserve"> </v>
      </c>
      <c r="AE41" s="440" t="str">
        <f t="shared" si="176"/>
        <v xml:space="preserve"> </v>
      </c>
      <c r="AF41" s="438" t="str">
        <f t="shared" si="176"/>
        <v xml:space="preserve"> </v>
      </c>
      <c r="AG41" s="296" t="str">
        <f ca="1">IF(AH40&lt;&gt;"",MAX(AG11:AG39),"")</f>
        <v/>
      </c>
      <c r="AH41" s="448" t="str">
        <f ca="1">IF(AG41=63200,"TNTC",AG41)</f>
        <v/>
      </c>
      <c r="AI41" s="449" t="str">
        <f>IF(SUM(AI11:AI39)&gt;0,MAX(AI11:AI39)," ")</f>
        <v xml:space="preserve"> </v>
      </c>
      <c r="AJ41" s="452" t="str">
        <f ca="1">IF(SUM(AJ11:AJ39)&gt;0,MAX(AJ11:AJ39)," ")</f>
        <v xml:space="preserve"> </v>
      </c>
      <c r="AK41" s="270" t="str">
        <f>IF(SUM(AK11:AK39)&gt;0,MAX(AK11:AK39)," ")</f>
        <v xml:space="preserve"> </v>
      </c>
      <c r="AL41" s="270" t="str">
        <f ca="1">IF(SUM(AL11:AL39)&gt;0,MAX(AL11:AL39)," ")</f>
        <v xml:space="preserve"> </v>
      </c>
      <c r="AM41" s="289" t="str">
        <f>IF(SUM(AM11:AM39)&gt;0,MAX(AM11:AM39)," ")</f>
        <v xml:space="preserve"> </v>
      </c>
      <c r="AN41" s="600"/>
      <c r="AO41" s="601"/>
      <c r="AP41" s="601"/>
      <c r="AQ41" s="602"/>
      <c r="BB41" s="22"/>
      <c r="BD41" s="22"/>
      <c r="BF41" s="22"/>
      <c r="BH41" s="22"/>
      <c r="BJ41" s="22"/>
      <c r="BL41" s="22"/>
      <c r="BN41" s="22"/>
      <c r="BO41" s="22"/>
    </row>
    <row r="42" spans="1:67" ht="10.5" customHeight="1" thickBot="1" thickTop="1">
      <c r="A42" s="369" t="s">
        <v>17</v>
      </c>
      <c r="B42" s="370"/>
      <c r="C42" s="371"/>
      <c r="D42" s="375"/>
      <c r="E42" s="376"/>
      <c r="F42" s="377"/>
      <c r="G42" s="300" t="str">
        <f aca="true" t="shared" si="177" ref="G42:V42">IF(SUM(G11:G39)&gt;0,MIN(G11:G39),"")</f>
        <v/>
      </c>
      <c r="H42" s="378" t="str">
        <f t="shared" si="177"/>
        <v/>
      </c>
      <c r="I42" s="299" t="str">
        <f t="shared" si="177"/>
        <v/>
      </c>
      <c r="J42" s="299" t="str">
        <f ca="1" t="shared" si="177"/>
        <v/>
      </c>
      <c r="K42" s="299" t="str">
        <f t="shared" si="177"/>
        <v/>
      </c>
      <c r="L42" s="299" t="str">
        <f ca="1" t="shared" si="177"/>
        <v/>
      </c>
      <c r="M42" s="299" t="str">
        <f t="shared" si="177"/>
        <v/>
      </c>
      <c r="N42" s="301" t="str">
        <f ca="1" t="shared" si="177"/>
        <v/>
      </c>
      <c r="O42" s="301" t="str">
        <f t="shared" si="177"/>
        <v/>
      </c>
      <c r="P42" s="302" t="str">
        <f ca="1" t="shared" si="177"/>
        <v/>
      </c>
      <c r="Q42" s="303" t="str">
        <f t="shared" si="177"/>
        <v/>
      </c>
      <c r="R42" s="299" t="str">
        <f t="shared" si="177"/>
        <v/>
      </c>
      <c r="S42" s="379" t="str">
        <f t="shared" si="177"/>
        <v/>
      </c>
      <c r="T42" s="299" t="str">
        <f t="shared" si="177"/>
        <v/>
      </c>
      <c r="U42" s="379" t="str">
        <f t="shared" si="177"/>
        <v/>
      </c>
      <c r="V42" s="302" t="str">
        <f t="shared" si="177"/>
        <v/>
      </c>
      <c r="W42" s="380" t="s">
        <v>32</v>
      </c>
      <c r="X42" s="305" t="str">
        <f aca="true" t="shared" si="178" ref="X42:AF42">IF(SUM(X11:X39)&gt;0,MIN(X11:X39),"")</f>
        <v/>
      </c>
      <c r="Y42" s="297" t="str">
        <f t="shared" si="178"/>
        <v/>
      </c>
      <c r="Z42" s="465" t="str">
        <f t="shared" si="178"/>
        <v/>
      </c>
      <c r="AA42" s="466" t="str">
        <f ca="1" t="shared" si="178"/>
        <v/>
      </c>
      <c r="AB42" s="466" t="str">
        <f t="shared" si="178"/>
        <v/>
      </c>
      <c r="AC42" s="467" t="str">
        <f ca="1" t="shared" si="178"/>
        <v/>
      </c>
      <c r="AD42" s="447" t="str">
        <f t="shared" si="178"/>
        <v/>
      </c>
      <c r="AE42" s="460" t="str">
        <f t="shared" si="178"/>
        <v/>
      </c>
      <c r="AF42" s="441" t="str">
        <f t="shared" si="178"/>
        <v/>
      </c>
      <c r="AG42" s="270"/>
      <c r="AH42" s="443" t="str">
        <f aca="true" t="shared" si="179" ref="AH42:AM42">IF(SUM(AH11:AH39)&gt;0,MIN(AH11:AH39),"")</f>
        <v/>
      </c>
      <c r="AI42" s="466" t="str">
        <f t="shared" si="179"/>
        <v/>
      </c>
      <c r="AJ42" s="466" t="str">
        <f ca="1" t="shared" si="179"/>
        <v/>
      </c>
      <c r="AK42" s="270" t="str">
        <f t="shared" si="179"/>
        <v/>
      </c>
      <c r="AL42" s="270" t="str">
        <f ca="1" t="shared" si="179"/>
        <v/>
      </c>
      <c r="AM42" s="289" t="str">
        <f t="shared" si="179"/>
        <v/>
      </c>
      <c r="AN42" s="600"/>
      <c r="AO42" s="601"/>
      <c r="AP42" s="601"/>
      <c r="AQ42" s="602"/>
      <c r="BB42" s="22"/>
      <c r="BD42" s="22"/>
      <c r="BF42" s="22"/>
      <c r="BH42" s="22"/>
      <c r="BJ42" s="22"/>
      <c r="BL42" s="22"/>
      <c r="BM42" s="22"/>
      <c r="BO42" s="22"/>
    </row>
    <row r="43" spans="1:43" ht="10.5" customHeight="1" thickBot="1" thickTop="1">
      <c r="A43" s="305"/>
      <c r="B43" s="307"/>
      <c r="C43" s="307"/>
      <c r="D43" s="307"/>
      <c r="E43" s="381"/>
      <c r="F43" s="382"/>
      <c r="G43" s="305"/>
      <c r="H43" s="306"/>
      <c r="I43" s="307"/>
      <c r="J43" s="307"/>
      <c r="K43" s="307"/>
      <c r="L43" s="307"/>
      <c r="M43" s="307"/>
      <c r="N43" s="307"/>
      <c r="O43" s="307"/>
      <c r="P43" s="308"/>
      <c r="Q43" s="307"/>
      <c r="R43" s="307"/>
      <c r="S43" s="309"/>
      <c r="T43" s="307"/>
      <c r="U43" s="309"/>
      <c r="V43" s="308"/>
      <c r="W43" s="671" t="s">
        <v>89</v>
      </c>
      <c r="X43" s="672"/>
      <c r="Y43" s="672"/>
      <c r="Z43" s="754"/>
      <c r="AA43" s="310"/>
      <c r="AB43" s="311"/>
      <c r="AC43" s="307"/>
      <c r="AD43" s="305"/>
      <c r="AE43" s="307"/>
      <c r="AF43" s="312"/>
      <c r="AG43" s="313"/>
      <c r="AH43" s="442" t="str">
        <f ca="1">'E.coli Standalone Calculation'!I38</f>
        <v/>
      </c>
      <c r="AI43" s="314"/>
      <c r="AJ43" s="307"/>
      <c r="AK43" s="307"/>
      <c r="AL43" s="307"/>
      <c r="AM43" s="308"/>
      <c r="AN43" s="600"/>
      <c r="AO43" s="601"/>
      <c r="AP43" s="601"/>
      <c r="AQ43" s="602"/>
    </row>
    <row r="44" spans="1:43" ht="10.5" customHeight="1" thickBot="1" thickTop="1">
      <c r="A44" s="315"/>
      <c r="B44" s="317"/>
      <c r="C44" s="317"/>
      <c r="D44" s="317"/>
      <c r="E44" s="383"/>
      <c r="F44" s="384"/>
      <c r="G44" s="315"/>
      <c r="H44" s="316"/>
      <c r="I44" s="317"/>
      <c r="J44" s="317"/>
      <c r="K44" s="317"/>
      <c r="L44" s="317"/>
      <c r="M44" s="317"/>
      <c r="N44" s="317"/>
      <c r="O44" s="317"/>
      <c r="P44" s="318"/>
      <c r="Q44" s="317"/>
      <c r="R44" s="317"/>
      <c r="S44" s="319"/>
      <c r="T44" s="317"/>
      <c r="U44" s="319"/>
      <c r="V44" s="318"/>
      <c r="W44" s="671" t="s">
        <v>103</v>
      </c>
      <c r="X44" s="672"/>
      <c r="Y44" s="672"/>
      <c r="Z44" s="754"/>
      <c r="AA44" s="320"/>
      <c r="AB44" s="321"/>
      <c r="AC44" s="317"/>
      <c r="AD44" s="315"/>
      <c r="AE44" s="317"/>
      <c r="AF44" s="322"/>
      <c r="AG44" s="313"/>
      <c r="AH44" s="444" t="str">
        <f ca="1">'E.coli Standalone Calculation'!I41</f>
        <v/>
      </c>
      <c r="AI44" s="323"/>
      <c r="AJ44" s="317"/>
      <c r="AK44" s="317"/>
      <c r="AL44" s="317"/>
      <c r="AM44" s="318"/>
      <c r="AN44" s="600"/>
      <c r="AO44" s="601"/>
      <c r="AP44" s="601"/>
      <c r="AQ44" s="602"/>
    </row>
    <row r="45" spans="1:52" ht="14.4" customHeight="1" thickBot="1">
      <c r="A45" s="385" t="s">
        <v>88</v>
      </c>
      <c r="B45" s="386"/>
      <c r="C45" s="387">
        <f>COUNT(C11:C39)</f>
        <v>0</v>
      </c>
      <c r="D45" s="387">
        <f>COUNT(D11:D39)</f>
        <v>0</v>
      </c>
      <c r="E45" s="388">
        <f>COUNTA(E11:E39)</f>
        <v>0</v>
      </c>
      <c r="F45" s="389">
        <f>COUNTA(F11:F39)</f>
        <v>0</v>
      </c>
      <c r="G45" s="324">
        <f aca="true" t="shared" si="180" ref="G45:V45">COUNT(G11:G39)</f>
        <v>0</v>
      </c>
      <c r="H45" s="325">
        <f t="shared" si="180"/>
        <v>0</v>
      </c>
      <c r="I45" s="326">
        <f t="shared" si="180"/>
        <v>0</v>
      </c>
      <c r="J45" s="326">
        <f ca="1" t="shared" si="180"/>
        <v>0</v>
      </c>
      <c r="K45" s="327">
        <f t="shared" si="180"/>
        <v>0</v>
      </c>
      <c r="L45" s="325">
        <f ca="1" t="shared" si="180"/>
        <v>0</v>
      </c>
      <c r="M45" s="326">
        <f t="shared" si="180"/>
        <v>0</v>
      </c>
      <c r="N45" s="326">
        <f ca="1" t="shared" si="180"/>
        <v>0</v>
      </c>
      <c r="O45" s="328">
        <f t="shared" si="180"/>
        <v>0</v>
      </c>
      <c r="P45" s="329">
        <f ca="1" t="shared" si="180"/>
        <v>0</v>
      </c>
      <c r="Q45" s="328">
        <f t="shared" si="180"/>
        <v>0</v>
      </c>
      <c r="R45" s="330">
        <f t="shared" si="180"/>
        <v>0</v>
      </c>
      <c r="S45" s="331">
        <f t="shared" si="180"/>
        <v>0</v>
      </c>
      <c r="T45" s="330">
        <f t="shared" si="180"/>
        <v>0</v>
      </c>
      <c r="U45" s="330">
        <f t="shared" si="180"/>
        <v>0</v>
      </c>
      <c r="V45" s="329">
        <f t="shared" si="180"/>
        <v>0</v>
      </c>
      <c r="W45" s="390" t="s">
        <v>27</v>
      </c>
      <c r="X45" s="391">
        <f>COUNT(X11:X39)</f>
        <v>0</v>
      </c>
      <c r="Y45" s="333">
        <f>COUNT(Y11:Y39)</f>
        <v>0</v>
      </c>
      <c r="Z45" s="333">
        <f aca="true" t="shared" si="181" ref="Z45:AB45">COUNT(Z11:Z39)</f>
        <v>0</v>
      </c>
      <c r="AA45" s="333">
        <f ca="1" t="shared" si="181"/>
        <v>0</v>
      </c>
      <c r="AB45" s="333">
        <f t="shared" si="181"/>
        <v>0</v>
      </c>
      <c r="AC45" s="333">
        <f ca="1">COUNT(AC11:AC39)</f>
        <v>0</v>
      </c>
      <c r="AD45" s="300">
        <f>COUNT(AD11:AD39)</f>
        <v>0</v>
      </c>
      <c r="AE45" s="325">
        <f>COUNT(AE11:AE39)</f>
        <v>0</v>
      </c>
      <c r="AF45" s="326">
        <f>COUNT(AF11:AF39)</f>
        <v>0</v>
      </c>
      <c r="AG45" s="326">
        <f ca="1">COUNT(AG11:AG39)</f>
        <v>0</v>
      </c>
      <c r="AH45" s="445">
        <f ca="1">COUNT(AG11:AG39)</f>
        <v>0</v>
      </c>
      <c r="AI45" s="299">
        <f>COUNT(AI11:AI39)</f>
        <v>0</v>
      </c>
      <c r="AJ45" s="299">
        <f ca="1">COUNT(AJ11:AJ39)</f>
        <v>0</v>
      </c>
      <c r="AK45" s="326">
        <f>COUNT(AK11:AK39)</f>
        <v>0</v>
      </c>
      <c r="AL45" s="326">
        <f ca="1">COUNT(AL11:AL39)</f>
        <v>0</v>
      </c>
      <c r="AM45" s="334">
        <f>COUNT(AM11:AM39)</f>
        <v>0</v>
      </c>
      <c r="AN45" s="603"/>
      <c r="AO45" s="604"/>
      <c r="AP45" s="604"/>
      <c r="AQ45" s="605"/>
      <c r="AZ45" s="6"/>
    </row>
    <row r="46" spans="1:112" ht="15" customHeight="1">
      <c r="A46" s="730" t="s">
        <v>154</v>
      </c>
      <c r="B46" s="731"/>
      <c r="C46" s="731"/>
      <c r="D46" s="731"/>
      <c r="E46" s="732"/>
      <c r="F46" s="733" t="s">
        <v>53</v>
      </c>
      <c r="G46" s="734"/>
      <c r="H46" s="734"/>
      <c r="I46" s="734"/>
      <c r="J46" s="734"/>
      <c r="K46" s="735"/>
      <c r="L46" s="28" t="s">
        <v>56</v>
      </c>
      <c r="M46" s="24"/>
      <c r="N46" s="24"/>
      <c r="O46" s="24"/>
      <c r="P46" s="24"/>
      <c r="Q46" s="49"/>
      <c r="R46" s="48" t="s">
        <v>54</v>
      </c>
      <c r="S46" s="24"/>
      <c r="T46" s="24"/>
      <c r="U46" s="24"/>
      <c r="V46" s="231"/>
      <c r="W46" s="26"/>
      <c r="X46" s="512" t="s">
        <v>19</v>
      </c>
      <c r="Y46" s="513"/>
      <c r="Z46" s="513"/>
      <c r="AA46" s="513"/>
      <c r="AB46" s="513"/>
      <c r="AC46" s="513"/>
      <c r="AD46" s="513"/>
      <c r="AE46" s="513"/>
      <c r="AF46" s="513"/>
      <c r="AG46" s="513"/>
      <c r="AH46" s="513"/>
      <c r="AI46" s="513"/>
      <c r="AJ46" s="514"/>
      <c r="AK46" s="32"/>
      <c r="AL46" s="32"/>
      <c r="AM46" s="32"/>
      <c r="CZ46" s="6"/>
      <c r="DH46" s="1"/>
    </row>
    <row r="47" spans="1:39" ht="10.5" customHeight="1">
      <c r="A47" s="652"/>
      <c r="B47" s="653"/>
      <c r="C47" s="653"/>
      <c r="D47" s="653"/>
      <c r="E47" s="654"/>
      <c r="F47" s="736"/>
      <c r="G47" s="737"/>
      <c r="H47" s="737"/>
      <c r="I47" s="737"/>
      <c r="J47" s="737"/>
      <c r="K47" s="738"/>
      <c r="L47" s="578"/>
      <c r="M47" s="579"/>
      <c r="N47" s="579"/>
      <c r="O47" s="579"/>
      <c r="P47" s="579"/>
      <c r="Q47" s="580"/>
      <c r="R47" s="584"/>
      <c r="S47" s="585"/>
      <c r="T47" s="585"/>
      <c r="U47" s="585"/>
      <c r="V47" s="586"/>
      <c r="W47" s="230"/>
      <c r="X47" s="688"/>
      <c r="Y47" s="689"/>
      <c r="Z47" s="689"/>
      <c r="AA47" s="690"/>
      <c r="AB47" s="563" t="s">
        <v>21</v>
      </c>
      <c r="AC47" s="564"/>
      <c r="AD47" s="515" t="s">
        <v>22</v>
      </c>
      <c r="AE47" s="516"/>
      <c r="AF47" s="691" t="s">
        <v>23</v>
      </c>
      <c r="AG47" s="692"/>
      <c r="AH47" s="693"/>
      <c r="AI47" s="515" t="s">
        <v>24</v>
      </c>
      <c r="AJ47" s="606"/>
      <c r="AK47" s="32"/>
      <c r="AL47" s="32"/>
      <c r="AM47" s="32"/>
    </row>
    <row r="48" spans="1:39" ht="14.25" customHeight="1" thickBot="1">
      <c r="A48" s="652"/>
      <c r="B48" s="653"/>
      <c r="C48" s="653"/>
      <c r="D48" s="653"/>
      <c r="E48" s="654"/>
      <c r="F48" s="736"/>
      <c r="G48" s="737"/>
      <c r="H48" s="737"/>
      <c r="I48" s="737"/>
      <c r="J48" s="737"/>
      <c r="K48" s="738"/>
      <c r="L48" s="578"/>
      <c r="M48" s="579"/>
      <c r="N48" s="579"/>
      <c r="O48" s="579"/>
      <c r="P48" s="579"/>
      <c r="Q48" s="580"/>
      <c r="R48" s="584"/>
      <c r="S48" s="585"/>
      <c r="T48" s="585"/>
      <c r="U48" s="585"/>
      <c r="V48" s="586"/>
      <c r="W48" s="230"/>
      <c r="X48" s="668" t="s">
        <v>20</v>
      </c>
      <c r="Y48" s="669"/>
      <c r="Z48" s="669"/>
      <c r="AA48" s="670"/>
      <c r="AB48" s="744" t="str">
        <f>IF(I40=" ","NA",(+I40-Z40)/I40*100)</f>
        <v>NA</v>
      </c>
      <c r="AC48" s="745" t="e">
        <f>IF(#REF!=" "," NA",(+#REF!-I83)/#REF!*100)</f>
        <v>#REF!</v>
      </c>
      <c r="AD48" s="561" t="str">
        <f>IF(K40=" "," NA",(+K40-AB40)/K40*100)</f>
        <v xml:space="preserve"> NA</v>
      </c>
      <c r="AE48" s="562" t="e">
        <f>IF(#REF!=" "," NA",(+#REF!-L83)/#REF!*100)</f>
        <v>#REF!</v>
      </c>
      <c r="AF48" s="677" t="str">
        <f>IF(M40=" "," NA",(+M40-AI40)/M40*100)</f>
        <v xml:space="preserve"> NA</v>
      </c>
      <c r="AG48" s="746" t="e">
        <f>IF(#REF!=" "," NA",(+#REF!-V83)/#REF!*100)</f>
        <v>#REF!</v>
      </c>
      <c r="AH48" s="747" t="e">
        <f>IF(#REF!=" "," NA",(+#REF!-W83)/#REF!*100)</f>
        <v>#REF!</v>
      </c>
      <c r="AI48" s="677" t="str">
        <f>IF(O40=" "," NA",(+O40-AK40)/O40*100)</f>
        <v xml:space="preserve"> NA</v>
      </c>
      <c r="AJ48" s="678" t="e">
        <f>IF(C83=" "," NA",(+C83-Z83)/C83*100)</f>
        <v>#DIV/0!</v>
      </c>
      <c r="AK48" s="32"/>
      <c r="AL48" s="32"/>
      <c r="AM48" s="32"/>
    </row>
    <row r="49" spans="1:39" ht="14.25" customHeight="1" thickBot="1">
      <c r="A49" s="652"/>
      <c r="B49" s="653"/>
      <c r="C49" s="653"/>
      <c r="D49" s="653"/>
      <c r="E49" s="654"/>
      <c r="F49" s="736"/>
      <c r="G49" s="737"/>
      <c r="H49" s="737"/>
      <c r="I49" s="737"/>
      <c r="J49" s="737"/>
      <c r="K49" s="738"/>
      <c r="L49" s="581"/>
      <c r="M49" s="582"/>
      <c r="N49" s="582"/>
      <c r="O49" s="582"/>
      <c r="P49" s="582"/>
      <c r="Q49" s="583"/>
      <c r="R49" s="587"/>
      <c r="S49" s="588"/>
      <c r="T49" s="588"/>
      <c r="U49" s="588"/>
      <c r="V49" s="589"/>
      <c r="W49" s="23"/>
      <c r="X49" s="32"/>
      <c r="Y49" s="32"/>
      <c r="Z49" s="32"/>
      <c r="AA49" s="32"/>
      <c r="AB49" s="32"/>
      <c r="AC49" s="32"/>
      <c r="AD49" s="32"/>
      <c r="AE49" s="32"/>
      <c r="AF49" s="32"/>
      <c r="AG49" s="32"/>
      <c r="AH49" s="32"/>
      <c r="AI49" s="32"/>
      <c r="AJ49" s="32"/>
      <c r="AK49" s="32"/>
      <c r="AL49" s="32"/>
      <c r="AM49" s="32"/>
    </row>
    <row r="50" spans="1:39" ht="14.25" customHeight="1">
      <c r="A50" s="652"/>
      <c r="B50" s="653"/>
      <c r="C50" s="653"/>
      <c r="D50" s="653"/>
      <c r="E50" s="654"/>
      <c r="F50" s="736"/>
      <c r="G50" s="737"/>
      <c r="H50" s="737"/>
      <c r="I50" s="737"/>
      <c r="J50" s="737"/>
      <c r="K50" s="738"/>
      <c r="L50" s="28" t="s">
        <v>55</v>
      </c>
      <c r="M50" s="29"/>
      <c r="N50" s="24"/>
      <c r="O50" s="24"/>
      <c r="P50" s="24"/>
      <c r="Q50" s="43"/>
      <c r="R50" s="48" t="s">
        <v>54</v>
      </c>
      <c r="S50" s="24"/>
      <c r="T50" s="24"/>
      <c r="U50" s="24"/>
      <c r="V50" s="231"/>
      <c r="W50" s="23"/>
      <c r="X50" s="721" t="s">
        <v>170</v>
      </c>
      <c r="Y50" s="722"/>
      <c r="Z50" s="722"/>
      <c r="AA50" s="722"/>
      <c r="AB50" s="722"/>
      <c r="AC50" s="722"/>
      <c r="AD50" s="722"/>
      <c r="AE50" s="722"/>
      <c r="AF50" s="722"/>
      <c r="AG50" s="722"/>
      <c r="AH50" s="722"/>
      <c r="AI50" s="722"/>
      <c r="AJ50" s="723"/>
      <c r="AK50" s="32"/>
      <c r="AL50" s="32"/>
      <c r="AM50" s="32"/>
    </row>
    <row r="51" spans="1:39" ht="14.25" customHeight="1">
      <c r="A51" s="652"/>
      <c r="B51" s="653"/>
      <c r="C51" s="653"/>
      <c r="D51" s="653"/>
      <c r="E51" s="654"/>
      <c r="F51" s="736"/>
      <c r="G51" s="737"/>
      <c r="H51" s="737"/>
      <c r="I51" s="737"/>
      <c r="J51" s="737"/>
      <c r="K51" s="738"/>
      <c r="L51" s="30" t="s">
        <v>57</v>
      </c>
      <c r="M51" s="25"/>
      <c r="N51" s="25"/>
      <c r="O51" s="25"/>
      <c r="P51" s="25"/>
      <c r="Q51" s="27"/>
      <c r="R51" s="584"/>
      <c r="S51" s="585"/>
      <c r="T51" s="585"/>
      <c r="U51" s="585"/>
      <c r="V51" s="586"/>
      <c r="W51" s="229"/>
      <c r="X51" s="724"/>
      <c r="Y51" s="725"/>
      <c r="Z51" s="725"/>
      <c r="AA51" s="725"/>
      <c r="AB51" s="725"/>
      <c r="AC51" s="725"/>
      <c r="AD51" s="725"/>
      <c r="AE51" s="725"/>
      <c r="AF51" s="725"/>
      <c r="AG51" s="725"/>
      <c r="AH51" s="725"/>
      <c r="AI51" s="725"/>
      <c r="AJ51" s="726"/>
      <c r="AK51" s="32"/>
      <c r="AL51" s="32"/>
      <c r="AM51" s="32"/>
    </row>
    <row r="52" spans="1:39" ht="14.25" customHeight="1">
      <c r="A52" s="652"/>
      <c r="B52" s="653"/>
      <c r="C52" s="653"/>
      <c r="D52" s="653"/>
      <c r="E52" s="654"/>
      <c r="F52" s="736"/>
      <c r="G52" s="737"/>
      <c r="H52" s="737"/>
      <c r="I52" s="737"/>
      <c r="J52" s="737"/>
      <c r="K52" s="738"/>
      <c r="L52" s="578"/>
      <c r="M52" s="579"/>
      <c r="N52" s="579"/>
      <c r="O52" s="579"/>
      <c r="P52" s="579"/>
      <c r="Q52" s="580"/>
      <c r="R52" s="584"/>
      <c r="S52" s="585"/>
      <c r="T52" s="585"/>
      <c r="U52" s="585"/>
      <c r="V52" s="586"/>
      <c r="W52" s="229"/>
      <c r="X52" s="724"/>
      <c r="Y52" s="725"/>
      <c r="Z52" s="725"/>
      <c r="AA52" s="725"/>
      <c r="AB52" s="725"/>
      <c r="AC52" s="725"/>
      <c r="AD52" s="725"/>
      <c r="AE52" s="725"/>
      <c r="AF52" s="725"/>
      <c r="AG52" s="725"/>
      <c r="AH52" s="725"/>
      <c r="AI52" s="725"/>
      <c r="AJ52" s="726"/>
      <c r="AK52" s="32"/>
      <c r="AL52" s="32"/>
      <c r="AM52" s="32"/>
    </row>
    <row r="53" spans="1:68" ht="14.25" customHeight="1" thickBot="1">
      <c r="A53" s="655"/>
      <c r="B53" s="656"/>
      <c r="C53" s="656"/>
      <c r="D53" s="656"/>
      <c r="E53" s="657"/>
      <c r="F53" s="739"/>
      <c r="G53" s="740"/>
      <c r="H53" s="740"/>
      <c r="I53" s="740"/>
      <c r="J53" s="740"/>
      <c r="K53" s="741"/>
      <c r="L53" s="581"/>
      <c r="M53" s="582"/>
      <c r="N53" s="582"/>
      <c r="O53" s="582"/>
      <c r="P53" s="582"/>
      <c r="Q53" s="583"/>
      <c r="R53" s="587"/>
      <c r="S53" s="588"/>
      <c r="T53" s="588"/>
      <c r="U53" s="588"/>
      <c r="V53" s="589"/>
      <c r="W53" s="23"/>
      <c r="X53" s="727"/>
      <c r="Y53" s="728"/>
      <c r="Z53" s="728"/>
      <c r="AA53" s="728"/>
      <c r="AB53" s="728"/>
      <c r="AC53" s="728"/>
      <c r="AD53" s="728"/>
      <c r="AE53" s="728"/>
      <c r="AF53" s="728"/>
      <c r="AG53" s="728"/>
      <c r="AH53" s="728"/>
      <c r="AI53" s="728"/>
      <c r="AJ53" s="729"/>
      <c r="AK53" s="32"/>
      <c r="AL53" s="32"/>
      <c r="AM53" s="32"/>
      <c r="AN53" s="35"/>
      <c r="AO53" s="35"/>
      <c r="AP53" s="35"/>
      <c r="AQ53" s="35"/>
      <c r="AR53" s="35"/>
      <c r="AS53" s="35"/>
      <c r="AT53" s="35"/>
      <c r="AU53" s="35"/>
      <c r="AV53" s="35"/>
      <c r="AW53" s="35"/>
      <c r="AX53" s="35"/>
      <c r="AY53" s="35"/>
      <c r="AZ53" s="559"/>
      <c r="BA53" s="559"/>
      <c r="BB53" s="559"/>
      <c r="BC53" s="559"/>
      <c r="BD53" s="559"/>
      <c r="BE53" s="559"/>
      <c r="BF53" s="559"/>
      <c r="BG53" s="559"/>
      <c r="BH53" s="559"/>
      <c r="BI53" s="559"/>
      <c r="BJ53" s="559"/>
      <c r="BK53" s="559"/>
      <c r="BL53" s="559"/>
      <c r="BM53" s="559"/>
      <c r="BN53" s="559"/>
      <c r="BO53" s="559"/>
      <c r="BP53" s="559"/>
    </row>
    <row r="54" spans="1:68" ht="15" customHeight="1">
      <c r="A54" s="560" t="s">
        <v>148</v>
      </c>
      <c r="B54" s="560"/>
      <c r="C54" s="560"/>
      <c r="D54" s="560"/>
      <c r="E54" s="560"/>
      <c r="F54" s="560"/>
      <c r="G54" s="560"/>
      <c r="H54" s="560"/>
      <c r="I54" s="560"/>
      <c r="J54" s="560"/>
      <c r="K54" s="560"/>
      <c r="L54" s="568"/>
      <c r="M54" s="568"/>
      <c r="N54" s="568"/>
      <c r="O54" s="568"/>
      <c r="P54" s="568"/>
      <c r="Q54" s="568"/>
      <c r="R54" s="568"/>
      <c r="S54" s="568"/>
      <c r="T54" s="568"/>
      <c r="U54" s="568"/>
      <c r="V54" s="568"/>
      <c r="W54" s="568"/>
      <c r="X54" s="568"/>
      <c r="Y54" s="568"/>
      <c r="Z54" s="568"/>
      <c r="AA54" s="568"/>
      <c r="AB54" s="568"/>
      <c r="AC54" s="568"/>
      <c r="AD54" s="568" t="s">
        <v>149</v>
      </c>
      <c r="AE54" s="568"/>
      <c r="AF54" s="568"/>
      <c r="AG54" s="568"/>
      <c r="AH54" s="568"/>
      <c r="AI54" s="568"/>
      <c r="AJ54" s="568"/>
      <c r="AK54" s="568"/>
      <c r="AL54" s="568"/>
      <c r="AM54" s="568"/>
      <c r="AN54" s="559"/>
      <c r="AO54" s="559"/>
      <c r="AP54" s="559"/>
      <c r="AQ54" s="559"/>
      <c r="AR54" s="559"/>
      <c r="AS54" s="559"/>
      <c r="AT54" s="559"/>
      <c r="AU54" s="559"/>
      <c r="AV54" s="559"/>
      <c r="AW54" s="559"/>
      <c r="AX54" s="559"/>
      <c r="AY54" s="559"/>
      <c r="AZ54" s="559"/>
      <c r="BA54" s="559"/>
      <c r="BB54" s="559"/>
      <c r="BC54" s="559"/>
      <c r="BD54" s="559"/>
      <c r="BE54" s="559"/>
      <c r="BF54" s="559"/>
      <c r="BG54" s="559"/>
      <c r="BH54" s="559"/>
      <c r="BI54" s="559"/>
      <c r="BJ54" s="559"/>
      <c r="BK54" s="559"/>
      <c r="BL54" s="559"/>
      <c r="BM54" s="559"/>
      <c r="BN54" s="559"/>
      <c r="BO54" s="559"/>
      <c r="BP54" s="559"/>
    </row>
    <row r="57" ht="16.5" customHeight="1"/>
    <row r="64" ht="13.5" customHeight="1"/>
    <row r="65" ht="13.5" customHeight="1"/>
    <row r="66" ht="72" customHeight="1"/>
    <row r="67" ht="15" customHeight="1"/>
    <row r="68" ht="12.75">
      <c r="E68" s="23"/>
    </row>
    <row r="107" ht="13.5" customHeight="1"/>
    <row r="108" ht="12.75" customHeight="1"/>
  </sheetData>
  <sheetProtection algorithmName="SHA-512" hashValue="xjk4Ll2h2tgQg48RTtf780jlbx3oCMORrHTmA0QGW0kdGuhW1iy8GyZIQP528JIKav3eblHOIq79Qrk0/XtIIg==" saltValue="EnhfLBC3AWdtIxpoY2mIZQ==" spinCount="100000" sheet="1" selectLockedCells="1"/>
  <mergeCells count="101">
    <mergeCell ref="C4:H4"/>
    <mergeCell ref="P1:V1"/>
    <mergeCell ref="P3:V3"/>
    <mergeCell ref="R6:V6"/>
    <mergeCell ref="E8:F8"/>
    <mergeCell ref="C1:I3"/>
    <mergeCell ref="J1:O1"/>
    <mergeCell ref="J2:O2"/>
    <mergeCell ref="P2:V2"/>
    <mergeCell ref="N3:O3"/>
    <mergeCell ref="AN3:AO3"/>
    <mergeCell ref="L4:M4"/>
    <mergeCell ref="P4:V4"/>
    <mergeCell ref="AJ4:AM5"/>
    <mergeCell ref="J5:L5"/>
    <mergeCell ref="M5:V5"/>
    <mergeCell ref="W5:Y5"/>
    <mergeCell ref="J3:K3"/>
    <mergeCell ref="L3:M3"/>
    <mergeCell ref="AI5:AI7"/>
    <mergeCell ref="Z5:AB5"/>
    <mergeCell ref="AC5:AD5"/>
    <mergeCell ref="W6:Y6"/>
    <mergeCell ref="Z6:AB6"/>
    <mergeCell ref="AZ54:BP54"/>
    <mergeCell ref="AB48:AC48"/>
    <mergeCell ref="AD48:AE48"/>
    <mergeCell ref="AF48:AH48"/>
    <mergeCell ref="AI48:AJ48"/>
    <mergeCell ref="R7:V7"/>
    <mergeCell ref="X48:AA48"/>
    <mergeCell ref="AI47:AJ47"/>
    <mergeCell ref="AN8:AQ8"/>
    <mergeCell ref="S9:S10"/>
    <mergeCell ref="AF5:AH7"/>
    <mergeCell ref="AZ53:BP53"/>
    <mergeCell ref="W43:Z43"/>
    <mergeCell ref="W44:Z44"/>
    <mergeCell ref="X46:AJ46"/>
    <mergeCell ref="X47:AA47"/>
    <mergeCell ref="AB47:AC47"/>
    <mergeCell ref="AD47:AE47"/>
    <mergeCell ref="AJ6:AM7"/>
    <mergeCell ref="AF47:AH47"/>
    <mergeCell ref="Q8:V8"/>
    <mergeCell ref="L52:Q53"/>
    <mergeCell ref="R47:V49"/>
    <mergeCell ref="L47:Q49"/>
    <mergeCell ref="A54:P54"/>
    <mergeCell ref="Q54:AC54"/>
    <mergeCell ref="AD54:AM54"/>
    <mergeCell ref="AN54:AY54"/>
    <mergeCell ref="E9:E10"/>
    <mergeCell ref="J6:M6"/>
    <mergeCell ref="O6:Q6"/>
    <mergeCell ref="J7:M7"/>
    <mergeCell ref="O7:Q7"/>
    <mergeCell ref="X50:AJ53"/>
    <mergeCell ref="A46:E46"/>
    <mergeCell ref="F46:K53"/>
    <mergeCell ref="A47:E53"/>
    <mergeCell ref="C9:C10"/>
    <mergeCell ref="D9:D10"/>
    <mergeCell ref="A8:D8"/>
    <mergeCell ref="F9:F10"/>
    <mergeCell ref="G9:G10"/>
    <mergeCell ref="H9:H10"/>
    <mergeCell ref="I9:I10"/>
    <mergeCell ref="J9:J10"/>
    <mergeCell ref="K9:K10"/>
    <mergeCell ref="AC6:AD6"/>
    <mergeCell ref="G8:P8"/>
    <mergeCell ref="AN9:AQ45"/>
    <mergeCell ref="AD9:AD10"/>
    <mergeCell ref="AE9:AE10"/>
    <mergeCell ref="AF9:AF10"/>
    <mergeCell ref="AH9:AH10"/>
    <mergeCell ref="AI9:AI10"/>
    <mergeCell ref="AK9:AK10"/>
    <mergeCell ref="O9:O10"/>
    <mergeCell ref="P9:P10"/>
    <mergeCell ref="Q9:Q10"/>
    <mergeCell ref="R9:R10"/>
    <mergeCell ref="AJ9:AJ10"/>
    <mergeCell ref="U9:U10"/>
    <mergeCell ref="V9:V10"/>
    <mergeCell ref="Z9:Z10"/>
    <mergeCell ref="R51:V53"/>
    <mergeCell ref="X8:AM8"/>
    <mergeCell ref="W4:AB4"/>
    <mergeCell ref="AL9:AL10"/>
    <mergeCell ref="AM9:AM10"/>
    <mergeCell ref="X9:X10"/>
    <mergeCell ref="Y9:Y10"/>
    <mergeCell ref="L9:L10"/>
    <mergeCell ref="M9:M10"/>
    <mergeCell ref="T9:T10"/>
    <mergeCell ref="AA9:AA10"/>
    <mergeCell ref="AB9:AB10"/>
    <mergeCell ref="AC9:AC10"/>
    <mergeCell ref="N9:N10"/>
  </mergeCells>
  <printOptions horizontalCentered="1" verticalCentered="1"/>
  <pageMargins left="0.25" right="0.25" top="0" bottom="0" header="0.05" footer="0.05"/>
  <pageSetup fitToWidth="0" horizontalDpi="600" verticalDpi="600" orientation="portrait" scale="77" r:id="rId4"/>
  <colBreaks count="2" manualBreakCount="2">
    <brk id="22" max="16383" man="1"/>
    <brk id="46" max="16383" man="1"/>
  </colBreaks>
  <drawing r:id="rId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I70"/>
  <sheetViews>
    <sheetView showGridLines="0" zoomScaleSheetLayoutView="40" workbookViewId="0" topLeftCell="A1">
      <pane xSplit="2" ySplit="10" topLeftCell="C11" activePane="bottomRight" state="frozen"/>
      <selection pane="topLeft" activeCell="N10" sqref="N10"/>
      <selection pane="topRight" activeCell="N10" sqref="N10"/>
      <selection pane="bottomLeft" activeCell="N10" sqref="N10"/>
      <selection pane="bottomRight" activeCell="T16" sqref="T16"/>
    </sheetView>
  </sheetViews>
  <sheetFormatPr defaultColWidth="6.7109375" defaultRowHeight="12.75"/>
  <cols>
    <col min="1" max="1" width="3.57421875" style="0" customWidth="1"/>
    <col min="2" max="2" width="3.8515625" style="0" customWidth="1"/>
    <col min="3" max="3" width="5.7109375" style="0" customWidth="1"/>
    <col min="4" max="4" width="5.57421875" style="0" customWidth="1"/>
    <col min="5" max="6" width="5.8515625" style="0" customWidth="1"/>
    <col min="7" max="7" width="6.00390625" style="0" customWidth="1"/>
    <col min="8" max="8" width="5.57421875" style="0" customWidth="1"/>
    <col min="9" max="9" width="5.7109375" style="0" customWidth="1"/>
    <col min="10" max="10" width="7.7109375" style="0" customWidth="1"/>
    <col min="11" max="11" width="6.7109375" style="0" customWidth="1"/>
    <col min="12" max="12" width="7.7109375" style="0" customWidth="1"/>
    <col min="13" max="13" width="6.7109375" style="0" customWidth="1"/>
    <col min="14" max="14" width="7.7109375" style="0" customWidth="1"/>
    <col min="15" max="15" width="6.7109375" style="0" customWidth="1"/>
    <col min="16" max="16" width="7.7109375" style="0" customWidth="1"/>
    <col min="17" max="17" width="4.8515625" style="0" customWidth="1"/>
    <col min="18" max="18" width="5.421875" style="0" customWidth="1"/>
    <col min="19" max="19" width="7.7109375" style="0" customWidth="1"/>
    <col min="20" max="21" width="6.140625" style="0" customWidth="1"/>
    <col min="22" max="22" width="6.7109375" style="0" customWidth="1"/>
    <col min="23" max="23" width="4.00390625" style="0" customWidth="1"/>
    <col min="24" max="24" width="6.8515625" style="0" customWidth="1"/>
    <col min="25" max="25" width="5.8515625" style="0" customWidth="1"/>
    <col min="26" max="26" width="6.7109375" style="0" customWidth="1"/>
    <col min="27" max="27" width="7.7109375" style="0" customWidth="1"/>
    <col min="28" max="28" width="6.7109375" style="0" customWidth="1"/>
    <col min="29" max="29" width="7.7109375" style="0" customWidth="1"/>
    <col min="30" max="30" width="6.421875" style="0" customWidth="1"/>
    <col min="31" max="31" width="6.8515625" style="0" customWidth="1"/>
    <col min="32" max="32" width="6.28125" style="0" customWidth="1"/>
    <col min="33" max="33" width="3.57421875" style="0" hidden="1" customWidth="1"/>
    <col min="34" max="34" width="6.7109375" style="0" customWidth="1"/>
    <col min="35" max="35" width="6.28125" style="0" customWidth="1"/>
    <col min="36" max="36" width="7.7109375" style="0" customWidth="1"/>
    <col min="37" max="37" width="6.7109375" style="0" customWidth="1"/>
    <col min="38" max="38" width="7.7109375" style="0" customWidth="1"/>
    <col min="39" max="39" width="5.7109375" style="0" customWidth="1"/>
    <col min="40" max="40" width="5.140625" style="0" customWidth="1"/>
    <col min="41" max="41" width="5.421875" style="0" customWidth="1"/>
    <col min="42" max="42" width="4.7109375" style="0" customWidth="1"/>
    <col min="43" max="44" width="9.7109375" style="0" customWidth="1"/>
    <col min="45" max="45" width="9.8515625" style="0" customWidth="1"/>
    <col min="46" max="46" width="10.7109375" style="0" customWidth="1"/>
  </cols>
  <sheetData>
    <row r="1" spans="1:85" ht="12.75" customHeight="1">
      <c r="A1" s="23"/>
      <c r="B1" s="23"/>
      <c r="C1" s="552" t="s">
        <v>127</v>
      </c>
      <c r="D1" s="552"/>
      <c r="E1" s="552"/>
      <c r="F1" s="552"/>
      <c r="G1" s="552"/>
      <c r="H1" s="552"/>
      <c r="I1" s="552"/>
      <c r="J1" s="528" t="s">
        <v>0</v>
      </c>
      <c r="K1" s="529"/>
      <c r="L1" s="529"/>
      <c r="M1" s="529"/>
      <c r="N1" s="529"/>
      <c r="O1" s="529"/>
      <c r="P1" s="768" t="s">
        <v>1</v>
      </c>
      <c r="Q1" s="769"/>
      <c r="R1" s="769"/>
      <c r="S1" s="769"/>
      <c r="T1" s="769"/>
      <c r="U1" s="769"/>
      <c r="V1" s="770"/>
      <c r="W1" s="58" t="s">
        <v>58</v>
      </c>
      <c r="X1" s="59"/>
      <c r="Y1" s="59"/>
      <c r="Z1" s="24"/>
      <c r="AA1" s="59"/>
      <c r="AB1" s="59"/>
      <c r="AC1" s="59"/>
      <c r="AD1" s="59"/>
      <c r="AE1" s="24"/>
      <c r="AF1" s="24"/>
      <c r="AG1" s="60"/>
      <c r="AH1" s="60"/>
      <c r="AI1" s="60"/>
      <c r="AJ1" s="60"/>
      <c r="AK1" s="60"/>
      <c r="AL1" s="60"/>
      <c r="AM1" s="61"/>
      <c r="BA1" s="36"/>
      <c r="BZ1" s="7"/>
      <c r="CA1" s="7"/>
      <c r="CB1" s="8"/>
      <c r="CC1" s="8"/>
      <c r="CD1" s="8"/>
      <c r="CE1" s="8"/>
      <c r="CF1" s="8"/>
      <c r="CG1" s="8"/>
    </row>
    <row r="2" spans="1:69" ht="16.5" customHeight="1">
      <c r="A2" s="23"/>
      <c r="B2" s="23"/>
      <c r="C2" s="552"/>
      <c r="D2" s="552"/>
      <c r="E2" s="552"/>
      <c r="F2" s="552"/>
      <c r="G2" s="552"/>
      <c r="H2" s="552"/>
      <c r="I2" s="552"/>
      <c r="J2" s="771" t="str">
        <f>Jan!J2</f>
        <v>Exampleville</v>
      </c>
      <c r="K2" s="759"/>
      <c r="L2" s="759"/>
      <c r="M2" s="759"/>
      <c r="N2" s="759"/>
      <c r="O2" s="759"/>
      <c r="P2" s="772" t="str">
        <f>+Jan!P2</f>
        <v>IN0000000</v>
      </c>
      <c r="Q2" s="772"/>
      <c r="R2" s="772"/>
      <c r="S2" s="772"/>
      <c r="T2" s="772"/>
      <c r="U2" s="772"/>
      <c r="V2" s="773"/>
      <c r="W2" s="62" t="s">
        <v>125</v>
      </c>
      <c r="X2" s="25"/>
      <c r="Y2" s="25"/>
      <c r="Z2" s="23"/>
      <c r="AA2" s="23"/>
      <c r="AB2" s="25"/>
      <c r="AC2" s="25"/>
      <c r="AD2" s="25"/>
      <c r="AE2" s="23"/>
      <c r="AF2" s="23"/>
      <c r="AG2" s="23"/>
      <c r="AH2" s="23"/>
      <c r="AI2" s="23"/>
      <c r="AJ2" s="23"/>
      <c r="AK2" s="23"/>
      <c r="AL2" s="63"/>
      <c r="AM2" s="64"/>
      <c r="AN2" s="51"/>
      <c r="AO2" s="51"/>
      <c r="AP2" s="51"/>
      <c r="AQ2" s="51"/>
      <c r="AR2" s="51"/>
      <c r="AS2" s="51"/>
      <c r="AT2" s="51"/>
      <c r="AU2" s="2"/>
      <c r="AV2" s="2"/>
      <c r="AY2" s="2"/>
      <c r="BA2" s="36"/>
      <c r="BK2" s="2"/>
      <c r="BN2" s="2"/>
      <c r="BO2" s="2"/>
      <c r="BP2" s="2"/>
      <c r="BQ2" s="2"/>
    </row>
    <row r="3" spans="1:69" ht="15.75" customHeight="1" thickBot="1">
      <c r="A3" s="23"/>
      <c r="B3" s="23"/>
      <c r="C3" s="552"/>
      <c r="D3" s="552"/>
      <c r="E3" s="552"/>
      <c r="F3" s="552"/>
      <c r="G3" s="552"/>
      <c r="H3" s="552"/>
      <c r="I3" s="552"/>
      <c r="J3" s="764" t="s">
        <v>47</v>
      </c>
      <c r="K3" s="765"/>
      <c r="L3" s="766" t="s">
        <v>3</v>
      </c>
      <c r="M3" s="765"/>
      <c r="N3" s="530" t="s">
        <v>43</v>
      </c>
      <c r="O3" s="530"/>
      <c r="P3" s="530" t="s">
        <v>39</v>
      </c>
      <c r="Q3" s="530"/>
      <c r="R3" s="530"/>
      <c r="S3" s="530"/>
      <c r="T3" s="530"/>
      <c r="U3" s="530"/>
      <c r="V3" s="545"/>
      <c r="W3" s="62" t="s">
        <v>126</v>
      </c>
      <c r="X3" s="25"/>
      <c r="Y3" s="25"/>
      <c r="Z3" s="23"/>
      <c r="AA3" s="23"/>
      <c r="AB3" s="25"/>
      <c r="AC3" s="25"/>
      <c r="AD3" s="25"/>
      <c r="AE3" s="23"/>
      <c r="AF3" s="23"/>
      <c r="AG3" s="42"/>
      <c r="AH3" s="42"/>
      <c r="AI3" s="42"/>
      <c r="AJ3" s="42"/>
      <c r="AL3" s="65"/>
      <c r="AM3" s="66"/>
      <c r="AN3" s="647"/>
      <c r="AO3" s="648"/>
      <c r="AP3" s="648"/>
      <c r="AQ3" s="50"/>
      <c r="AR3" s="50"/>
      <c r="AS3" s="50"/>
      <c r="AT3" s="52"/>
      <c r="AY3" s="2"/>
      <c r="BA3" s="36"/>
      <c r="BH3" s="1"/>
      <c r="BI3" s="1"/>
      <c r="BJ3" s="1"/>
      <c r="BP3" s="33"/>
      <c r="BQ3" s="33"/>
    </row>
    <row r="4" spans="1:65" ht="15.75" customHeight="1" thickBot="1">
      <c r="A4" s="23"/>
      <c r="B4" s="23"/>
      <c r="C4" s="546" t="str">
        <f>Jan!C4</f>
        <v>State Form 53344 (R4 / 4-24)</v>
      </c>
      <c r="D4" s="546"/>
      <c r="E4" s="546"/>
      <c r="F4" s="546"/>
      <c r="G4" s="546"/>
      <c r="H4" s="546"/>
      <c r="I4" s="223" t="str">
        <f>CONCATENATE("3/1/",L4)</f>
        <v>3/1/2023</v>
      </c>
      <c r="J4" s="526" t="s">
        <v>137</v>
      </c>
      <c r="K4" s="778"/>
      <c r="L4" s="758">
        <f>+Jan!L4</f>
        <v>2023</v>
      </c>
      <c r="M4" s="758"/>
      <c r="N4" s="248">
        <f>+Jan!N4</f>
        <v>0.001</v>
      </c>
      <c r="O4" s="68" t="s">
        <v>38</v>
      </c>
      <c r="P4" s="759" t="str">
        <f>+Jan!P4</f>
        <v>555/555-5555</v>
      </c>
      <c r="Q4" s="759"/>
      <c r="R4" s="759"/>
      <c r="S4" s="759"/>
      <c r="T4" s="759"/>
      <c r="U4" s="759"/>
      <c r="V4" s="760"/>
      <c r="W4" s="700" t="str">
        <f>+Jan!W4</f>
        <v>State Form 53344 (R4 / 4-24)</v>
      </c>
      <c r="X4" s="701"/>
      <c r="Y4" s="701"/>
      <c r="Z4" s="701"/>
      <c r="AA4" s="701"/>
      <c r="AB4" s="701"/>
      <c r="AC4" s="23"/>
      <c r="AD4" s="23"/>
      <c r="AE4" s="23"/>
      <c r="AF4" s="224" t="s">
        <v>151</v>
      </c>
      <c r="AG4" s="24"/>
      <c r="AH4" s="24"/>
      <c r="AI4" s="26"/>
      <c r="AJ4" s="607" t="s">
        <v>153</v>
      </c>
      <c r="AK4" s="608"/>
      <c r="AL4" s="608"/>
      <c r="AM4" s="609"/>
      <c r="AN4" s="42"/>
      <c r="AO4" s="42"/>
      <c r="AP4" s="42"/>
      <c r="AQ4" s="53"/>
      <c r="AR4" s="53"/>
      <c r="AS4" s="53"/>
      <c r="AT4" s="53"/>
      <c r="AW4" s="2"/>
      <c r="AX4" s="2"/>
      <c r="AY4" s="2"/>
      <c r="BA4" s="37"/>
      <c r="BL4" s="2"/>
      <c r="BM4" s="2"/>
    </row>
    <row r="5" spans="1:59" ht="13.5" customHeight="1" thickBot="1">
      <c r="A5" s="23"/>
      <c r="B5" s="23"/>
      <c r="C5" s="45"/>
      <c r="D5" s="45"/>
      <c r="E5" s="45"/>
      <c r="F5" s="45"/>
      <c r="G5" s="45"/>
      <c r="H5" s="45"/>
      <c r="I5" s="45"/>
      <c r="J5" s="531" t="s">
        <v>130</v>
      </c>
      <c r="K5" s="532"/>
      <c r="L5" s="532"/>
      <c r="M5" s="761" t="str">
        <f>Jan!M5</f>
        <v>wwtp@city.org</v>
      </c>
      <c r="N5" s="761"/>
      <c r="O5" s="761"/>
      <c r="P5" s="761"/>
      <c r="Q5" s="761"/>
      <c r="R5" s="761"/>
      <c r="S5" s="761"/>
      <c r="T5" s="761"/>
      <c r="U5" s="761"/>
      <c r="V5" s="762"/>
      <c r="W5" s="667" t="s">
        <v>0</v>
      </c>
      <c r="X5" s="667"/>
      <c r="Y5" s="662"/>
      <c r="Z5" s="661" t="s">
        <v>1</v>
      </c>
      <c r="AA5" s="667"/>
      <c r="AB5" s="662"/>
      <c r="AC5" s="661" t="s">
        <v>2</v>
      </c>
      <c r="AD5" s="662"/>
      <c r="AE5" s="46" t="s">
        <v>3</v>
      </c>
      <c r="AF5" s="638">
        <f>IF(SUM(X11:X41)&gt;0,SUM(X11:X41),SUM(G11:G41))</f>
        <v>0</v>
      </c>
      <c r="AG5" s="639"/>
      <c r="AH5" s="639"/>
      <c r="AI5" s="636" t="s">
        <v>152</v>
      </c>
      <c r="AJ5" s="610"/>
      <c r="AK5" s="611"/>
      <c r="AL5" s="611"/>
      <c r="AM5" s="612"/>
      <c r="AN5" s="23"/>
      <c r="AO5" s="23"/>
      <c r="AP5" s="23"/>
      <c r="AQ5" s="23"/>
      <c r="AR5" s="23"/>
      <c r="AS5" s="23"/>
      <c r="AT5" s="23"/>
      <c r="AY5" s="2"/>
      <c r="BA5" s="15"/>
      <c r="BC5" s="15"/>
      <c r="BD5" s="2"/>
      <c r="BE5" s="15"/>
      <c r="BF5" s="2"/>
      <c r="BG5" s="15"/>
    </row>
    <row r="6" spans="1:59" ht="13.5" customHeight="1">
      <c r="A6" s="23"/>
      <c r="B6" s="23"/>
      <c r="C6" s="45"/>
      <c r="D6" s="45"/>
      <c r="E6" s="45"/>
      <c r="F6" s="45"/>
      <c r="G6" s="45"/>
      <c r="H6" s="45"/>
      <c r="I6" s="45"/>
      <c r="J6" s="553" t="s">
        <v>44</v>
      </c>
      <c r="K6" s="554"/>
      <c r="L6" s="554"/>
      <c r="M6" s="554"/>
      <c r="N6" s="56" t="s">
        <v>41</v>
      </c>
      <c r="O6" s="554" t="s">
        <v>4</v>
      </c>
      <c r="P6" s="554"/>
      <c r="Q6" s="554"/>
      <c r="R6" s="554" t="s">
        <v>40</v>
      </c>
      <c r="S6" s="554"/>
      <c r="T6" s="554"/>
      <c r="U6" s="554"/>
      <c r="V6" s="555"/>
      <c r="W6" s="632" t="str">
        <f>+J2</f>
        <v>Exampleville</v>
      </c>
      <c r="X6" s="632"/>
      <c r="Y6" s="633"/>
      <c r="Z6" s="658" t="str">
        <f>+P2</f>
        <v>IN0000000</v>
      </c>
      <c r="AA6" s="659"/>
      <c r="AB6" s="660"/>
      <c r="AC6" s="634" t="str">
        <f>+J4</f>
        <v>March</v>
      </c>
      <c r="AD6" s="635"/>
      <c r="AE6" s="47">
        <f>+L4</f>
        <v>2023</v>
      </c>
      <c r="AF6" s="638"/>
      <c r="AG6" s="639"/>
      <c r="AH6" s="639"/>
      <c r="AI6" s="636"/>
      <c r="AJ6" s="755" t="str">
        <f>IF(SUM(X11:X41)&gt;0,+X42/N4,IF(SUM(G11:G41)&gt;0,+G42/N4,""))</f>
        <v/>
      </c>
      <c r="AK6" s="756"/>
      <c r="AL6" s="756"/>
      <c r="AM6" s="757"/>
      <c r="AN6" s="23"/>
      <c r="AO6" s="23"/>
      <c r="AP6" s="23"/>
      <c r="AQ6" s="23"/>
      <c r="AR6" s="23"/>
      <c r="AS6" s="23"/>
      <c r="AT6" s="23"/>
      <c r="AY6" s="2"/>
      <c r="BA6" s="15"/>
      <c r="BC6" s="15"/>
      <c r="BD6" s="2"/>
      <c r="BE6" s="15"/>
      <c r="BF6" s="2"/>
      <c r="BG6" s="15"/>
    </row>
    <row r="7" spans="1:59" ht="13.5" customHeight="1" thickBot="1">
      <c r="A7" s="23"/>
      <c r="B7" s="23"/>
      <c r="C7" s="45"/>
      <c r="D7" s="45"/>
      <c r="E7" s="45"/>
      <c r="F7" s="45"/>
      <c r="G7" s="55"/>
      <c r="H7" s="55"/>
      <c r="I7" s="45"/>
      <c r="J7" s="718" t="str">
        <f>+Jan!J7</f>
        <v>Chris A. Operator</v>
      </c>
      <c r="K7" s="719"/>
      <c r="L7" s="719"/>
      <c r="M7" s="719"/>
      <c r="N7" s="70" t="str">
        <f>+Jan!N7</f>
        <v>V</v>
      </c>
      <c r="O7" s="720">
        <f>+Jan!O7</f>
        <v>9999</v>
      </c>
      <c r="P7" s="720"/>
      <c r="Q7" s="720"/>
      <c r="R7" s="748">
        <f>+Jan!R7</f>
        <v>43770</v>
      </c>
      <c r="S7" s="749"/>
      <c r="T7" s="749"/>
      <c r="U7" s="749"/>
      <c r="V7" s="750"/>
      <c r="W7" s="168"/>
      <c r="X7" s="72"/>
      <c r="Y7" s="72"/>
      <c r="Z7" s="73"/>
      <c r="AA7" s="74"/>
      <c r="AB7" s="74"/>
      <c r="AC7" s="74"/>
      <c r="AD7" s="74"/>
      <c r="AE7" s="75"/>
      <c r="AF7" s="640"/>
      <c r="AG7" s="641"/>
      <c r="AH7" s="641"/>
      <c r="AI7" s="637"/>
      <c r="AJ7" s="616"/>
      <c r="AK7" s="617"/>
      <c r="AL7" s="617"/>
      <c r="AM7" s="618"/>
      <c r="AN7" s="23"/>
      <c r="AO7" s="23"/>
      <c r="AP7" s="23"/>
      <c r="AQ7" s="23"/>
      <c r="AR7" s="23"/>
      <c r="AS7" s="23"/>
      <c r="AT7" s="23"/>
      <c r="AY7" s="2"/>
      <c r="BA7" s="15"/>
      <c r="BC7" s="15"/>
      <c r="BD7" s="2"/>
      <c r="BE7" s="15"/>
      <c r="BF7" s="2"/>
      <c r="BG7" s="15"/>
    </row>
    <row r="8" spans="1:69" ht="29.25" customHeight="1" thickBot="1">
      <c r="A8" s="540" t="s">
        <v>108</v>
      </c>
      <c r="B8" s="541"/>
      <c r="C8" s="541"/>
      <c r="D8" s="542"/>
      <c r="E8" s="543" t="s">
        <v>155</v>
      </c>
      <c r="F8" s="544"/>
      <c r="G8" s="697" t="s">
        <v>5</v>
      </c>
      <c r="H8" s="698"/>
      <c r="I8" s="698"/>
      <c r="J8" s="698"/>
      <c r="K8" s="698"/>
      <c r="L8" s="698"/>
      <c r="M8" s="698"/>
      <c r="N8" s="698"/>
      <c r="O8" s="698"/>
      <c r="P8" s="699"/>
      <c r="Q8" s="697" t="s">
        <v>7</v>
      </c>
      <c r="R8" s="698"/>
      <c r="S8" s="698"/>
      <c r="T8" s="698"/>
      <c r="U8" s="698"/>
      <c r="V8" s="699"/>
      <c r="W8" s="244" t="s">
        <v>6</v>
      </c>
      <c r="X8" s="697" t="s">
        <v>8</v>
      </c>
      <c r="Y8" s="698"/>
      <c r="Z8" s="698"/>
      <c r="AA8" s="698"/>
      <c r="AB8" s="698"/>
      <c r="AC8" s="698"/>
      <c r="AD8" s="698"/>
      <c r="AE8" s="698"/>
      <c r="AF8" s="698"/>
      <c r="AG8" s="698"/>
      <c r="AH8" s="698"/>
      <c r="AI8" s="698"/>
      <c r="AJ8" s="698"/>
      <c r="AK8" s="698"/>
      <c r="AL8" s="698"/>
      <c r="AM8" s="699"/>
      <c r="AN8" s="774" t="s">
        <v>124</v>
      </c>
      <c r="AO8" s="775"/>
      <c r="AP8" s="775"/>
      <c r="AQ8" s="775"/>
      <c r="AR8" s="776"/>
      <c r="AS8" s="54"/>
      <c r="AT8" s="54"/>
      <c r="AU8" s="488"/>
      <c r="AV8" s="172"/>
      <c r="AW8" s="172"/>
      <c r="AX8" s="172"/>
      <c r="AY8" s="172"/>
      <c r="AZ8" s="172"/>
      <c r="BB8" s="220"/>
      <c r="BC8" s="220"/>
      <c r="BD8" s="220"/>
      <c r="BE8" s="220"/>
      <c r="BF8" s="220"/>
      <c r="BG8" s="204"/>
      <c r="BH8" s="220"/>
      <c r="BI8" s="220"/>
      <c r="BJ8" s="220"/>
      <c r="BK8" s="220"/>
      <c r="BL8" s="220"/>
      <c r="BM8" s="220"/>
      <c r="BN8" s="220"/>
      <c r="BO8" s="220"/>
      <c r="BP8" s="220"/>
      <c r="BQ8" s="220"/>
    </row>
    <row r="9" spans="1:69" ht="13.5" customHeight="1">
      <c r="A9" s="77"/>
      <c r="B9" s="77"/>
      <c r="C9" s="533" t="s">
        <v>129</v>
      </c>
      <c r="D9" s="533" t="s">
        <v>105</v>
      </c>
      <c r="E9" s="535" t="s">
        <v>106</v>
      </c>
      <c r="F9" s="537" t="s">
        <v>107</v>
      </c>
      <c r="G9" s="743" t="s">
        <v>52</v>
      </c>
      <c r="H9" s="705" t="s">
        <v>33</v>
      </c>
      <c r="I9" s="705" t="s">
        <v>11</v>
      </c>
      <c r="J9" s="705" t="s">
        <v>14</v>
      </c>
      <c r="K9" s="705" t="s">
        <v>109</v>
      </c>
      <c r="L9" s="705" t="s">
        <v>110</v>
      </c>
      <c r="M9" s="705" t="s">
        <v>12</v>
      </c>
      <c r="N9" s="708" t="str">
        <f>IF(+M9&lt;&gt;"",CONCATENATE(LEFT(M9,(LEN(+M9)-6)),"(lbs)"),"")</f>
        <v>Ammonia (lbs)</v>
      </c>
      <c r="O9" s="705" t="s">
        <v>111</v>
      </c>
      <c r="P9" s="713" t="str">
        <f>IF(+O9&lt;&gt;"",CONCATENATE(LEFT(O9,(LEN(+O9)-6)),"(lbs)"),"")</f>
        <v>Phosphorus (lbs)</v>
      </c>
      <c r="Q9" s="715" t="s">
        <v>112</v>
      </c>
      <c r="R9" s="504" t="s">
        <v>113</v>
      </c>
      <c r="S9" s="517" t="s">
        <v>114</v>
      </c>
      <c r="T9" s="517" t="s">
        <v>115</v>
      </c>
      <c r="U9" s="517" t="s">
        <v>13</v>
      </c>
      <c r="V9" s="717" t="s">
        <v>116</v>
      </c>
      <c r="W9" s="243"/>
      <c r="X9" s="703" t="s">
        <v>48</v>
      </c>
      <c r="Y9" s="517" t="s">
        <v>33</v>
      </c>
      <c r="Z9" s="517" t="s">
        <v>117</v>
      </c>
      <c r="AA9" s="504" t="s">
        <v>118</v>
      </c>
      <c r="AB9" s="517" t="s">
        <v>109</v>
      </c>
      <c r="AC9" s="706" t="s">
        <v>110</v>
      </c>
      <c r="AD9" s="712" t="s">
        <v>119</v>
      </c>
      <c r="AE9" s="517" t="s">
        <v>120</v>
      </c>
      <c r="AF9" s="517" t="s">
        <v>121</v>
      </c>
      <c r="AG9" s="236"/>
      <c r="AH9" s="504" t="s">
        <v>122</v>
      </c>
      <c r="AI9" s="517" t="s">
        <v>123</v>
      </c>
      <c r="AJ9" s="504" t="str">
        <f>IF(+AI9&lt;&gt;"",CONCATENATE(LEFT(AI9,(LEN(+AI9)-6)),"(lbs)"),"")</f>
        <v>Ammonia (lbs)</v>
      </c>
      <c r="AK9" s="517" t="s">
        <v>111</v>
      </c>
      <c r="AL9" s="504" t="str">
        <f>IF(+AK9&lt;&gt;"",CONCATENATE(LEFT(AK9,(LEN(+AK9)-6)),"(lbs)"),"")</f>
        <v>Phosphorus (lbs)</v>
      </c>
      <c r="AM9" s="702"/>
      <c r="AN9" s="709"/>
      <c r="AO9" s="710"/>
      <c r="AP9" s="710"/>
      <c r="AQ9" s="710"/>
      <c r="AR9" s="711"/>
      <c r="AS9" s="44"/>
      <c r="AT9" s="44"/>
      <c r="AU9" s="220"/>
      <c r="AV9" s="204"/>
      <c r="AW9" s="204"/>
      <c r="AX9" s="204"/>
      <c r="AY9" s="204"/>
      <c r="AZ9" s="204"/>
      <c r="BA9" s="51"/>
      <c r="BB9" s="34"/>
      <c r="BC9" s="34"/>
      <c r="BD9" s="34"/>
      <c r="BE9" s="34"/>
      <c r="BF9" s="34"/>
      <c r="BG9" s="489"/>
      <c r="BH9" s="34"/>
      <c r="BI9" s="34"/>
      <c r="BJ9" s="34"/>
      <c r="BK9" s="34"/>
      <c r="BL9" s="34"/>
      <c r="BM9" s="34"/>
      <c r="BN9" s="34"/>
      <c r="BO9" s="34"/>
      <c r="BP9" s="34"/>
      <c r="BQ9" s="34"/>
    </row>
    <row r="10" spans="1:69" ht="100.5" customHeight="1" thickBot="1">
      <c r="A10" s="242" t="s">
        <v>9</v>
      </c>
      <c r="B10" s="242" t="s">
        <v>10</v>
      </c>
      <c r="C10" s="534"/>
      <c r="D10" s="742"/>
      <c r="E10" s="536"/>
      <c r="F10" s="536"/>
      <c r="G10" s="539"/>
      <c r="H10" s="501"/>
      <c r="I10" s="501"/>
      <c r="J10" s="501"/>
      <c r="K10" s="501"/>
      <c r="L10" s="501"/>
      <c r="M10" s="501"/>
      <c r="N10" s="501"/>
      <c r="O10" s="501"/>
      <c r="P10" s="714"/>
      <c r="Q10" s="716"/>
      <c r="R10" s="505"/>
      <c r="S10" s="518"/>
      <c r="T10" s="518"/>
      <c r="U10" s="518"/>
      <c r="V10" s="644"/>
      <c r="W10" s="245" t="s">
        <v>9</v>
      </c>
      <c r="X10" s="777"/>
      <c r="Y10" s="518"/>
      <c r="Z10" s="518"/>
      <c r="AA10" s="505"/>
      <c r="AB10" s="518"/>
      <c r="AC10" s="707"/>
      <c r="AD10" s="521"/>
      <c r="AE10" s="518"/>
      <c r="AF10" s="518"/>
      <c r="AG10" s="240" t="s">
        <v>34</v>
      </c>
      <c r="AH10" s="505"/>
      <c r="AI10" s="518"/>
      <c r="AJ10" s="505"/>
      <c r="AK10" s="518"/>
      <c r="AL10" s="505"/>
      <c r="AM10" s="623"/>
      <c r="AN10" s="600"/>
      <c r="AO10" s="601"/>
      <c r="AP10" s="601"/>
      <c r="AQ10" s="601"/>
      <c r="AR10" s="602"/>
      <c r="AS10" s="44"/>
      <c r="AT10" s="44"/>
      <c r="AU10" s="34"/>
      <c r="AV10" s="489"/>
      <c r="AW10" s="489"/>
      <c r="AX10" s="6"/>
      <c r="AY10" s="489"/>
      <c r="AZ10" s="6"/>
      <c r="BA10" s="220"/>
      <c r="BB10" s="34"/>
      <c r="BC10" s="34"/>
      <c r="BD10" s="34"/>
      <c r="BE10" s="34"/>
      <c r="BF10" s="34"/>
      <c r="BG10" s="489"/>
      <c r="BH10" s="34"/>
      <c r="BI10" s="34"/>
      <c r="BJ10" s="34"/>
      <c r="BK10" s="34"/>
      <c r="BL10" s="34"/>
      <c r="BM10" s="34"/>
      <c r="BN10" s="34"/>
      <c r="BO10" s="34"/>
      <c r="BP10" s="34"/>
      <c r="BQ10" s="34"/>
    </row>
    <row r="11" spans="1:46" ht="10.5" customHeight="1">
      <c r="A11" s="394">
        <v>1</v>
      </c>
      <c r="B11" s="348" t="str">
        <f>TEXT(I$4+A11-1,"DDD")</f>
        <v>Wed</v>
      </c>
      <c r="C11" s="337"/>
      <c r="D11" s="395"/>
      <c r="E11" s="339"/>
      <c r="F11" s="340"/>
      <c r="G11" s="280"/>
      <c r="H11" s="266"/>
      <c r="I11" s="266"/>
      <c r="J11" s="253" t="str">
        <f ca="1">IF(CELL("type",I11)="L","",IF(I11*($G11+$X11)=0,"",IF($G11&gt;0,+$G11*I11*8.34,$X11*I11*8.34)))</f>
        <v/>
      </c>
      <c r="K11" s="266"/>
      <c r="L11" s="253" t="str">
        <f ca="1">IF(CELL("type",K11)="L","",IF(K11*($G11+$X11)=0,"",IF($G11&gt;0,+$G11*K11*8.34,$X11*K11*8.34)))</f>
        <v/>
      </c>
      <c r="M11" s="266"/>
      <c r="N11" s="253" t="str">
        <f ca="1">IF(CELL("type",M11)="L","",IF(M11*($G11+$X11)=0,"",IF($G11&gt;0,+$G11*M11*8.34,$X11*M11*8.34)))</f>
        <v/>
      </c>
      <c r="O11" s="281"/>
      <c r="P11" s="255" t="str">
        <f ca="1">IF(CELL("type",O11)="L","",IF(O11*($G11+$X11)=0,"",IF($G11&gt;0,+$G11*O11*8.34,$X11*O11*8.34)))</f>
        <v/>
      </c>
      <c r="Q11" s="282"/>
      <c r="R11" s="278"/>
      <c r="S11" s="270" t="str">
        <f>IF(Q11*R11=0,"",IF(Q11&lt;100,Q11*10000/R11,Q11*1000/R11))</f>
        <v/>
      </c>
      <c r="T11" s="278"/>
      <c r="U11" s="278"/>
      <c r="V11" s="283"/>
      <c r="W11" s="352">
        <f aca="true" t="shared" si="0" ref="W11:W41">+A11</f>
        <v>1</v>
      </c>
      <c r="X11" s="285"/>
      <c r="Y11" s="278"/>
      <c r="Z11" s="278"/>
      <c r="AA11" s="270" t="str">
        <f ca="1">IF(CELL("type",Z11)="L","",IF(Z11*($G11+$X11)=0,"",IF($G11&gt;0,+$G11*Z11*8.34,$X11*Z11*8.34)))</f>
        <v/>
      </c>
      <c r="AB11" s="278"/>
      <c r="AC11" s="289" t="str">
        <f ca="1">IF(CELL("type",AB11)="L","",IF(AB11*($G11+$X11)=0,"",IF($G11&gt;0,+$G11*AB11*8.34,$X11*AB11*8.34)))</f>
        <v/>
      </c>
      <c r="AD11" s="282"/>
      <c r="AE11" s="278"/>
      <c r="AF11" s="278"/>
      <c r="AG11" s="278" t="str">
        <f ca="1">IF(CELL("type",AH11)="b","",IF(AH11="tntc",63200,IF(AH11=0,1,AH11)))</f>
        <v/>
      </c>
      <c r="AH11" s="278"/>
      <c r="AI11" s="278"/>
      <c r="AJ11" s="262" t="str">
        <f ca="1">IF(CELL("type",AI11)="L","",IF(AI11*($G11+$X11)=0,"",IF($G11&gt;0,+$G11*AI11*8.34,$X11*AI11*8.34)))</f>
        <v/>
      </c>
      <c r="AK11" s="278"/>
      <c r="AL11" s="262" t="str">
        <f ca="1">IF(CELL("type",AK11)="L","",IF(AK11*($G11+$X11)=0,"",IF($G11&gt;0,+$G11*AK11*8.34,$X11*AK11*8.34)))</f>
        <v/>
      </c>
      <c r="AM11" s="283"/>
      <c r="AN11" s="600"/>
      <c r="AO11" s="601"/>
      <c r="AP11" s="601"/>
      <c r="AQ11" s="601"/>
      <c r="AR11" s="602"/>
      <c r="AS11" s="44"/>
      <c r="AT11" s="44"/>
    </row>
    <row r="12" spans="1:68" ht="10.5" customHeight="1">
      <c r="A12" s="347">
        <v>2</v>
      </c>
      <c r="B12" s="348" t="str">
        <f aca="true" t="shared" si="1" ref="B12:B41">TEXT(I$4+A12-1,"DDD")</f>
        <v>Thu</v>
      </c>
      <c r="C12" s="278"/>
      <c r="D12" s="284"/>
      <c r="E12" s="349"/>
      <c r="F12" s="350"/>
      <c r="G12" s="282"/>
      <c r="H12" s="278"/>
      <c r="I12" s="278"/>
      <c r="J12" s="253" t="str">
        <f aca="true" t="shared" si="2" ref="J12:L41">IF(CELL("type",I12)="L","",IF(I12*($G12+$X12)=0,"",IF($G12&gt;0,+$G12*I12*8.34,$X12*I12*8.34)))</f>
        <v/>
      </c>
      <c r="K12" s="278"/>
      <c r="L12" s="253" t="str">
        <f ca="1" t="shared" si="2"/>
        <v/>
      </c>
      <c r="M12" s="278"/>
      <c r="N12" s="253" t="str">
        <f aca="true" t="shared" si="3" ref="N12">IF(CELL("type",M12)="L","",IF(M12*($G12+$X12)=0,"",IF($G12&gt;0,+$G12*M12*8.34,$X12*M12*8.34)))</f>
        <v/>
      </c>
      <c r="O12" s="284"/>
      <c r="P12" s="255" t="str">
        <f aca="true" t="shared" si="4" ref="P12">IF(CELL("type",O12)="L","",IF(O12*($G12+$X12)=0,"",IF($G12&gt;0,+$G12*O12*8.34,$X12*O12*8.34)))</f>
        <v/>
      </c>
      <c r="Q12" s="282"/>
      <c r="R12" s="278"/>
      <c r="S12" s="270" t="str">
        <f aca="true" t="shared" si="5" ref="S12:S41">IF(Q12*R12=0,"",IF(Q12&lt;100,Q12*10000/R12,Q12*1000/R12))</f>
        <v/>
      </c>
      <c r="T12" s="278"/>
      <c r="U12" s="278"/>
      <c r="V12" s="283"/>
      <c r="W12" s="352">
        <f t="shared" si="0"/>
        <v>2</v>
      </c>
      <c r="X12" s="285"/>
      <c r="Y12" s="278"/>
      <c r="Z12" s="278"/>
      <c r="AA12" s="270" t="str">
        <f aca="true" t="shared" si="6" ref="AA12">IF(CELL("type",Z12)="L","",IF(Z12*($G12+$X12)=0,"",IF($G12&gt;0,+$G12*Z12*8.34,$X12*Z12*8.34)))</f>
        <v/>
      </c>
      <c r="AB12" s="278"/>
      <c r="AC12" s="289" t="str">
        <f aca="true" t="shared" si="7" ref="AC12">IF(CELL("type",AB12)="L","",IF(AB12*($G12+$X12)=0,"",IF($G12&gt;0,+$G12*AB12*8.34,$X12*AB12*8.34)))</f>
        <v/>
      </c>
      <c r="AD12" s="285"/>
      <c r="AE12" s="278"/>
      <c r="AF12" s="278"/>
      <c r="AG12" s="278" t="str">
        <f aca="true" t="shared" si="8" ref="AG12:AG41">IF(CELL("type",AH12)="b","",IF(AH12="tntc",63200,IF(AH12=0,1,AH12)))</f>
        <v/>
      </c>
      <c r="AH12" s="278"/>
      <c r="AI12" s="278"/>
      <c r="AJ12" s="262" t="str">
        <f aca="true" t="shared" si="9" ref="AJ12">IF(CELL("type",AI12)="L","",IF(AI12*($G12+$X12)=0,"",IF($G12&gt;0,+$G12*AI12*8.34,$X12*AI12*8.34)))</f>
        <v/>
      </c>
      <c r="AK12" s="278"/>
      <c r="AL12" s="262" t="str">
        <f aca="true" t="shared" si="10" ref="AL12">IF(CELL("type",AK12)="L","",IF(AK12*($G12+$X12)=0,"",IF($G12&gt;0,+$G12*AK12*8.34,$X12*AK12*8.34)))</f>
        <v/>
      </c>
      <c r="AM12" s="283"/>
      <c r="AN12" s="600"/>
      <c r="AO12" s="601"/>
      <c r="AP12" s="601"/>
      <c r="AQ12" s="601"/>
      <c r="AR12" s="602"/>
      <c r="AS12" s="44"/>
      <c r="AT12" s="44"/>
      <c r="BC12" s="22"/>
      <c r="BE12" s="22"/>
      <c r="BG12" s="22"/>
      <c r="BK12" s="22"/>
      <c r="BM12" s="22"/>
      <c r="BO12" s="22"/>
      <c r="BP12" s="22"/>
    </row>
    <row r="13" spans="1:68" ht="10.5" customHeight="1">
      <c r="A13" s="347">
        <v>3</v>
      </c>
      <c r="B13" s="348" t="str">
        <f t="shared" si="1"/>
        <v>Fri</v>
      </c>
      <c r="C13" s="278"/>
      <c r="D13" s="284"/>
      <c r="E13" s="349"/>
      <c r="F13" s="350"/>
      <c r="G13" s="282"/>
      <c r="H13" s="278"/>
      <c r="I13" s="278"/>
      <c r="J13" s="253" t="str">
        <f ca="1" t="shared" si="2"/>
        <v/>
      </c>
      <c r="K13" s="278"/>
      <c r="L13" s="253" t="str">
        <f ca="1" t="shared" si="2"/>
        <v/>
      </c>
      <c r="M13" s="278"/>
      <c r="N13" s="253" t="str">
        <f aca="true" t="shared" si="11" ref="N13">IF(CELL("type",M13)="L","",IF(M13*($G13+$X13)=0,"",IF($G13&gt;0,+$G13*M13*8.34,$X13*M13*8.34)))</f>
        <v/>
      </c>
      <c r="O13" s="284"/>
      <c r="P13" s="255" t="str">
        <f aca="true" t="shared" si="12" ref="P13">IF(CELL("type",O13)="L","",IF(O13*($G13+$X13)=0,"",IF($G13&gt;0,+$G13*O13*8.34,$X13*O13*8.34)))</f>
        <v/>
      </c>
      <c r="Q13" s="282"/>
      <c r="R13" s="278"/>
      <c r="S13" s="270" t="str">
        <f t="shared" si="5"/>
        <v/>
      </c>
      <c r="T13" s="278"/>
      <c r="U13" s="278"/>
      <c r="V13" s="283"/>
      <c r="W13" s="352">
        <f t="shared" si="0"/>
        <v>3</v>
      </c>
      <c r="X13" s="285"/>
      <c r="Y13" s="278"/>
      <c r="Z13" s="278"/>
      <c r="AA13" s="270" t="str">
        <f aca="true" t="shared" si="13" ref="AA13">IF(CELL("type",Z13)="L","",IF(Z13*($G13+$X13)=0,"",IF($G13&gt;0,+$G13*Z13*8.34,$X13*Z13*8.34)))</f>
        <v/>
      </c>
      <c r="AB13" s="278"/>
      <c r="AC13" s="289" t="str">
        <f aca="true" t="shared" si="14" ref="AC13">IF(CELL("type",AB13)="L","",IF(AB13*($G13+$X13)=0,"",IF($G13&gt;0,+$G13*AB13*8.34,$X13*AB13*8.34)))</f>
        <v/>
      </c>
      <c r="AD13" s="285"/>
      <c r="AE13" s="278"/>
      <c r="AF13" s="278"/>
      <c r="AG13" s="278" t="str">
        <f ca="1" t="shared" si="8"/>
        <v/>
      </c>
      <c r="AH13" s="278"/>
      <c r="AI13" s="278"/>
      <c r="AJ13" s="262" t="str">
        <f aca="true" t="shared" si="15" ref="AJ13">IF(CELL("type",AI13)="L","",IF(AI13*($G13+$X13)=0,"",IF($G13&gt;0,+$G13*AI13*8.34,$X13*AI13*8.34)))</f>
        <v/>
      </c>
      <c r="AK13" s="278"/>
      <c r="AL13" s="262" t="str">
        <f aca="true" t="shared" si="16" ref="AL13">IF(CELL("type",AK13)="L","",IF(AK13*($G13+$X13)=0,"",IF($G13&gt;0,+$G13*AK13*8.34,$X13*AK13*8.34)))</f>
        <v/>
      </c>
      <c r="AM13" s="283"/>
      <c r="AN13" s="600"/>
      <c r="AO13" s="601"/>
      <c r="AP13" s="601"/>
      <c r="AQ13" s="601"/>
      <c r="AR13" s="602"/>
      <c r="AS13" s="44"/>
      <c r="AT13" s="44"/>
      <c r="BC13" s="22"/>
      <c r="BE13" s="22"/>
      <c r="BG13" s="22"/>
      <c r="BK13" s="22"/>
      <c r="BM13" s="22"/>
      <c r="BO13" s="22"/>
      <c r="BP13" s="22"/>
    </row>
    <row r="14" spans="1:68" ht="10.5" customHeight="1">
      <c r="A14" s="347">
        <v>4</v>
      </c>
      <c r="B14" s="348" t="str">
        <f t="shared" si="1"/>
        <v>Sat</v>
      </c>
      <c r="C14" s="278"/>
      <c r="D14" s="284"/>
      <c r="E14" s="349"/>
      <c r="F14" s="350"/>
      <c r="G14" s="282"/>
      <c r="H14" s="278"/>
      <c r="I14" s="278"/>
      <c r="J14" s="253" t="str">
        <f ca="1" t="shared" si="2"/>
        <v/>
      </c>
      <c r="K14" s="278"/>
      <c r="L14" s="253" t="str">
        <f ca="1" t="shared" si="2"/>
        <v/>
      </c>
      <c r="M14" s="278"/>
      <c r="N14" s="253" t="str">
        <f aca="true" t="shared" si="17" ref="N14">IF(CELL("type",M14)="L","",IF(M14*($G14+$X14)=0,"",IF($G14&gt;0,+$G14*M14*8.34,$X14*M14*8.34)))</f>
        <v/>
      </c>
      <c r="O14" s="284"/>
      <c r="P14" s="255" t="str">
        <f aca="true" t="shared" si="18" ref="P14">IF(CELL("type",O14)="L","",IF(O14*($G14+$X14)=0,"",IF($G14&gt;0,+$G14*O14*8.34,$X14*O14*8.34)))</f>
        <v/>
      </c>
      <c r="Q14" s="282"/>
      <c r="R14" s="278"/>
      <c r="S14" s="270" t="str">
        <f t="shared" si="5"/>
        <v/>
      </c>
      <c r="T14" s="278"/>
      <c r="U14" s="278"/>
      <c r="V14" s="283"/>
      <c r="W14" s="352">
        <f t="shared" si="0"/>
        <v>4</v>
      </c>
      <c r="X14" s="285"/>
      <c r="Y14" s="278"/>
      <c r="Z14" s="278"/>
      <c r="AA14" s="270" t="str">
        <f aca="true" t="shared" si="19" ref="AA14">IF(CELL("type",Z14)="L","",IF(Z14*($G14+$X14)=0,"",IF($G14&gt;0,+$G14*Z14*8.34,$X14*Z14*8.34)))</f>
        <v/>
      </c>
      <c r="AB14" s="278"/>
      <c r="AC14" s="289" t="str">
        <f aca="true" t="shared" si="20" ref="AC14">IF(CELL("type",AB14)="L","",IF(AB14*($G14+$X14)=0,"",IF($G14&gt;0,+$G14*AB14*8.34,$X14*AB14*8.34)))</f>
        <v/>
      </c>
      <c r="AD14" s="285"/>
      <c r="AE14" s="278"/>
      <c r="AF14" s="278"/>
      <c r="AG14" s="278" t="str">
        <f ca="1" t="shared" si="8"/>
        <v/>
      </c>
      <c r="AH14" s="278"/>
      <c r="AI14" s="278"/>
      <c r="AJ14" s="262" t="str">
        <f aca="true" t="shared" si="21" ref="AJ14">IF(CELL("type",AI14)="L","",IF(AI14*($G14+$X14)=0,"",IF($G14&gt;0,+$G14*AI14*8.34,$X14*AI14*8.34)))</f>
        <v/>
      </c>
      <c r="AK14" s="278"/>
      <c r="AL14" s="262" t="str">
        <f aca="true" t="shared" si="22" ref="AL14">IF(CELL("type",AK14)="L","",IF(AK14*($G14+$X14)=0,"",IF($G14&gt;0,+$G14*AK14*8.34,$X14*AK14*8.34)))</f>
        <v/>
      </c>
      <c r="AM14" s="283"/>
      <c r="AN14" s="600"/>
      <c r="AO14" s="601"/>
      <c r="AP14" s="601"/>
      <c r="AQ14" s="601"/>
      <c r="AR14" s="602"/>
      <c r="AS14" s="44"/>
      <c r="AT14" s="44"/>
      <c r="BC14" s="22"/>
      <c r="BE14" s="22"/>
      <c r="BG14" s="22"/>
      <c r="BK14" s="22"/>
      <c r="BM14" s="22"/>
      <c r="BO14" s="22"/>
      <c r="BP14" s="22"/>
    </row>
    <row r="15" spans="1:68" ht="11.25" customHeight="1">
      <c r="A15" s="353">
        <v>5</v>
      </c>
      <c r="B15" s="348" t="str">
        <f t="shared" si="1"/>
        <v>Sun</v>
      </c>
      <c r="C15" s="287"/>
      <c r="D15" s="288"/>
      <c r="E15" s="349"/>
      <c r="F15" s="354"/>
      <c r="G15" s="286"/>
      <c r="H15" s="287"/>
      <c r="I15" s="287"/>
      <c r="J15" s="253" t="str">
        <f ca="1" t="shared" si="2"/>
        <v/>
      </c>
      <c r="K15" s="287"/>
      <c r="L15" s="253" t="str">
        <f ca="1" t="shared" si="2"/>
        <v/>
      </c>
      <c r="M15" s="287"/>
      <c r="N15" s="253" t="str">
        <f aca="true" t="shared" si="23" ref="N15">IF(CELL("type",M15)="L","",IF(M15*($G15+$X15)=0,"",IF($G15&gt;0,+$G15*M15*8.34,$X15*M15*8.34)))</f>
        <v/>
      </c>
      <c r="O15" s="288"/>
      <c r="P15" s="255" t="str">
        <f aca="true" t="shared" si="24" ref="P15">IF(CELL("type",O15)="L","",IF(O15*($G15+$X15)=0,"",IF($G15&gt;0,+$G15*O15*8.34,$X15*O15*8.34)))</f>
        <v/>
      </c>
      <c r="Q15" s="282"/>
      <c r="R15" s="278"/>
      <c r="S15" s="270" t="str">
        <f t="shared" si="5"/>
        <v/>
      </c>
      <c r="T15" s="278"/>
      <c r="U15" s="278"/>
      <c r="V15" s="283"/>
      <c r="W15" s="352">
        <f t="shared" si="0"/>
        <v>5</v>
      </c>
      <c r="X15" s="285"/>
      <c r="Y15" s="278"/>
      <c r="Z15" s="278"/>
      <c r="AA15" s="270" t="str">
        <f aca="true" t="shared" si="25" ref="AA15">IF(CELL("type",Z15)="L","",IF(Z15*($G15+$X15)=0,"",IF($G15&gt;0,+$G15*Z15*8.34,$X15*Z15*8.34)))</f>
        <v/>
      </c>
      <c r="AB15" s="278"/>
      <c r="AC15" s="289" t="str">
        <f aca="true" t="shared" si="26" ref="AC15">IF(CELL("type",AB15)="L","",IF(AB15*($G15+$X15)=0,"",IF($G15&gt;0,+$G15*AB15*8.34,$X15*AB15*8.34)))</f>
        <v/>
      </c>
      <c r="AD15" s="285"/>
      <c r="AE15" s="278"/>
      <c r="AF15" s="278"/>
      <c r="AG15" s="278" t="str">
        <f ca="1" t="shared" si="8"/>
        <v/>
      </c>
      <c r="AH15" s="278"/>
      <c r="AI15" s="278"/>
      <c r="AJ15" s="262" t="str">
        <f aca="true" t="shared" si="27" ref="AJ15">IF(CELL("type",AI15)="L","",IF(AI15*($G15+$X15)=0,"",IF($G15&gt;0,+$G15*AI15*8.34,$X15*AI15*8.34)))</f>
        <v/>
      </c>
      <c r="AK15" s="278"/>
      <c r="AL15" s="262" t="str">
        <f aca="true" t="shared" si="28" ref="AL15">IF(CELL("type",AK15)="L","",IF(AK15*($G15+$X15)=0,"",IF($G15&gt;0,+$G15*AK15*8.34,$X15*AK15*8.34)))</f>
        <v/>
      </c>
      <c r="AM15" s="283"/>
      <c r="AN15" s="600"/>
      <c r="AO15" s="601"/>
      <c r="AP15" s="601"/>
      <c r="AQ15" s="601"/>
      <c r="AR15" s="602"/>
      <c r="AS15" s="44"/>
      <c r="AT15" s="44"/>
      <c r="BC15" s="22"/>
      <c r="BE15" s="22"/>
      <c r="BG15" s="22"/>
      <c r="BK15" s="22"/>
      <c r="BM15" s="22"/>
      <c r="BO15" s="22"/>
      <c r="BP15" s="22"/>
    </row>
    <row r="16" spans="1:68" ht="10.5" customHeight="1">
      <c r="A16" s="347">
        <v>6</v>
      </c>
      <c r="B16" s="348" t="str">
        <f t="shared" si="1"/>
        <v>Mon</v>
      </c>
      <c r="C16" s="278"/>
      <c r="D16" s="283"/>
      <c r="E16" s="339"/>
      <c r="F16" s="340"/>
      <c r="G16" s="282"/>
      <c r="H16" s="278"/>
      <c r="I16" s="278"/>
      <c r="J16" s="253" t="str">
        <f ca="1" t="shared" si="2"/>
        <v/>
      </c>
      <c r="K16" s="278"/>
      <c r="L16" s="253" t="str">
        <f ca="1" t="shared" si="2"/>
        <v/>
      </c>
      <c r="M16" s="278"/>
      <c r="N16" s="253" t="str">
        <f aca="true" t="shared" si="29" ref="N16">IF(CELL("type",M16)="L","",IF(M16*($G16+$X16)=0,"",IF($G16&gt;0,+$G16*M16*8.34,$X16*M16*8.34)))</f>
        <v/>
      </c>
      <c r="O16" s="278"/>
      <c r="P16" s="255" t="str">
        <f aca="true" t="shared" si="30" ref="P16">IF(CELL("type",O16)="L","",IF(O16*($G16+$X16)=0,"",IF($G16&gt;0,+$G16*O16*8.34,$X16*O16*8.34)))</f>
        <v/>
      </c>
      <c r="Q16" s="282"/>
      <c r="R16" s="278"/>
      <c r="S16" s="270" t="str">
        <f t="shared" si="5"/>
        <v/>
      </c>
      <c r="T16" s="278"/>
      <c r="U16" s="278"/>
      <c r="V16" s="283"/>
      <c r="W16" s="352">
        <f t="shared" si="0"/>
        <v>6</v>
      </c>
      <c r="X16" s="285"/>
      <c r="Y16" s="278"/>
      <c r="Z16" s="278"/>
      <c r="AA16" s="270" t="str">
        <f aca="true" t="shared" si="31" ref="AA16">IF(CELL("type",Z16)="L","",IF(Z16*($G16+$X16)=0,"",IF($G16&gt;0,+$G16*Z16*8.34,$X16*Z16*8.34)))</f>
        <v/>
      </c>
      <c r="AB16" s="278"/>
      <c r="AC16" s="289" t="str">
        <f aca="true" t="shared" si="32" ref="AC16">IF(CELL("type",AB16)="L","",IF(AB16*($G16+$X16)=0,"",IF($G16&gt;0,+$G16*AB16*8.34,$X16*AB16*8.34)))</f>
        <v/>
      </c>
      <c r="AD16" s="285"/>
      <c r="AE16" s="278"/>
      <c r="AF16" s="278"/>
      <c r="AG16" s="278" t="str">
        <f ca="1" t="shared" si="8"/>
        <v/>
      </c>
      <c r="AH16" s="278"/>
      <c r="AI16" s="278"/>
      <c r="AJ16" s="262" t="str">
        <f aca="true" t="shared" si="33" ref="AJ16">IF(CELL("type",AI16)="L","",IF(AI16*($G16+$X16)=0,"",IF($G16&gt;0,+$G16*AI16*8.34,$X16*AI16*8.34)))</f>
        <v/>
      </c>
      <c r="AK16" s="278"/>
      <c r="AL16" s="262" t="str">
        <f aca="true" t="shared" si="34" ref="AL16">IF(CELL("type",AK16)="L","",IF(AK16*($G16+$X16)=0,"",IF($G16&gt;0,+$G16*AK16*8.34,$X16*AK16*8.34)))</f>
        <v/>
      </c>
      <c r="AM16" s="283"/>
      <c r="AN16" s="600"/>
      <c r="AO16" s="601"/>
      <c r="AP16" s="601"/>
      <c r="AQ16" s="601"/>
      <c r="AR16" s="602"/>
      <c r="AS16" s="44"/>
      <c r="AT16" s="44"/>
      <c r="BC16" s="22"/>
      <c r="BE16" s="22"/>
      <c r="BG16" s="22"/>
      <c r="BK16" s="22"/>
      <c r="BM16" s="22"/>
      <c r="BO16" s="22"/>
      <c r="BP16" s="22"/>
    </row>
    <row r="17" spans="1:68" ht="10.5" customHeight="1">
      <c r="A17" s="347">
        <v>7</v>
      </c>
      <c r="B17" s="348" t="str">
        <f t="shared" si="1"/>
        <v>Tue</v>
      </c>
      <c r="C17" s="278"/>
      <c r="D17" s="284"/>
      <c r="E17" s="349"/>
      <c r="F17" s="350"/>
      <c r="G17" s="282"/>
      <c r="H17" s="278"/>
      <c r="I17" s="278"/>
      <c r="J17" s="253" t="str">
        <f ca="1" t="shared" si="2"/>
        <v/>
      </c>
      <c r="K17" s="278"/>
      <c r="L17" s="253" t="str">
        <f ca="1" t="shared" si="2"/>
        <v/>
      </c>
      <c r="M17" s="278"/>
      <c r="N17" s="253" t="str">
        <f aca="true" t="shared" si="35" ref="N17">IF(CELL("type",M17)="L","",IF(M17*($G17+$X17)=0,"",IF($G17&gt;0,+$G17*M17*8.34,$X17*M17*8.34)))</f>
        <v/>
      </c>
      <c r="O17" s="278"/>
      <c r="P17" s="255" t="str">
        <f aca="true" t="shared" si="36" ref="P17">IF(CELL("type",O17)="L","",IF(O17*($G17+$X17)=0,"",IF($G17&gt;0,+$G17*O17*8.34,$X17*O17*8.34)))</f>
        <v/>
      </c>
      <c r="Q17" s="282"/>
      <c r="R17" s="278"/>
      <c r="S17" s="270" t="str">
        <f t="shared" si="5"/>
        <v/>
      </c>
      <c r="T17" s="278"/>
      <c r="U17" s="278"/>
      <c r="V17" s="283"/>
      <c r="W17" s="352">
        <f t="shared" si="0"/>
        <v>7</v>
      </c>
      <c r="X17" s="285"/>
      <c r="Y17" s="278"/>
      <c r="Z17" s="278"/>
      <c r="AA17" s="270" t="str">
        <f aca="true" t="shared" si="37" ref="AA17">IF(CELL("type",Z17)="L","",IF(Z17*($G17+$X17)=0,"",IF($G17&gt;0,+$G17*Z17*8.34,$X17*Z17*8.34)))</f>
        <v/>
      </c>
      <c r="AB17" s="278"/>
      <c r="AC17" s="289" t="str">
        <f aca="true" t="shared" si="38" ref="AC17">IF(CELL("type",AB17)="L","",IF(AB17*($G17+$X17)=0,"",IF($G17&gt;0,+$G17*AB17*8.34,$X17*AB17*8.34)))</f>
        <v/>
      </c>
      <c r="AD17" s="285"/>
      <c r="AE17" s="278"/>
      <c r="AF17" s="278"/>
      <c r="AG17" s="278" t="str">
        <f ca="1" t="shared" si="8"/>
        <v/>
      </c>
      <c r="AH17" s="278"/>
      <c r="AI17" s="278"/>
      <c r="AJ17" s="262" t="str">
        <f aca="true" t="shared" si="39" ref="AJ17">IF(CELL("type",AI17)="L","",IF(AI17*($G17+$X17)=0,"",IF($G17&gt;0,+$G17*AI17*8.34,$X17*AI17*8.34)))</f>
        <v/>
      </c>
      <c r="AK17" s="278"/>
      <c r="AL17" s="262" t="str">
        <f aca="true" t="shared" si="40" ref="AL17">IF(CELL("type",AK17)="L","",IF(AK17*($G17+$X17)=0,"",IF($G17&gt;0,+$G17*AK17*8.34,$X17*AK17*8.34)))</f>
        <v/>
      </c>
      <c r="AM17" s="283"/>
      <c r="AN17" s="600"/>
      <c r="AO17" s="601"/>
      <c r="AP17" s="601"/>
      <c r="AQ17" s="601"/>
      <c r="AR17" s="602"/>
      <c r="AS17" s="44"/>
      <c r="AT17" s="44"/>
      <c r="BC17" s="22"/>
      <c r="BE17" s="22"/>
      <c r="BG17" s="22"/>
      <c r="BK17" s="22"/>
      <c r="BM17" s="22"/>
      <c r="BO17" s="22"/>
      <c r="BP17" s="22"/>
    </row>
    <row r="18" spans="1:68" ht="10.5" customHeight="1">
      <c r="A18" s="347">
        <v>8</v>
      </c>
      <c r="B18" s="348" t="str">
        <f t="shared" si="1"/>
        <v>Wed</v>
      </c>
      <c r="C18" s="278"/>
      <c r="D18" s="284"/>
      <c r="E18" s="349"/>
      <c r="F18" s="350"/>
      <c r="G18" s="282"/>
      <c r="H18" s="278"/>
      <c r="I18" s="278"/>
      <c r="J18" s="253" t="str">
        <f ca="1" t="shared" si="2"/>
        <v/>
      </c>
      <c r="K18" s="278"/>
      <c r="L18" s="253" t="str">
        <f ca="1" t="shared" si="2"/>
        <v/>
      </c>
      <c r="M18" s="278"/>
      <c r="N18" s="253" t="str">
        <f aca="true" t="shared" si="41" ref="N18">IF(CELL("type",M18)="L","",IF(M18*($G18+$X18)=0,"",IF($G18&gt;0,+$G18*M18*8.34,$X18*M18*8.34)))</f>
        <v/>
      </c>
      <c r="O18" s="278"/>
      <c r="P18" s="255" t="str">
        <f aca="true" t="shared" si="42" ref="P18">IF(CELL("type",O18)="L","",IF(O18*($G18+$X18)=0,"",IF($G18&gt;0,+$G18*O18*8.34,$X18*O18*8.34)))</f>
        <v/>
      </c>
      <c r="Q18" s="282"/>
      <c r="R18" s="278"/>
      <c r="S18" s="270" t="str">
        <f t="shared" si="5"/>
        <v/>
      </c>
      <c r="T18" s="278"/>
      <c r="U18" s="278"/>
      <c r="V18" s="283"/>
      <c r="W18" s="352">
        <f t="shared" si="0"/>
        <v>8</v>
      </c>
      <c r="X18" s="285"/>
      <c r="Y18" s="278"/>
      <c r="Z18" s="278"/>
      <c r="AA18" s="270" t="str">
        <f aca="true" t="shared" si="43" ref="AA18">IF(CELL("type",Z18)="L","",IF(Z18*($G18+$X18)=0,"",IF($G18&gt;0,+$G18*Z18*8.34,$X18*Z18*8.34)))</f>
        <v/>
      </c>
      <c r="AB18" s="278"/>
      <c r="AC18" s="289" t="str">
        <f aca="true" t="shared" si="44" ref="AC18">IF(CELL("type",AB18)="L","",IF(AB18*($G18+$X18)=0,"",IF($G18&gt;0,+$G18*AB18*8.34,$X18*AB18*8.34)))</f>
        <v/>
      </c>
      <c r="AD18" s="285"/>
      <c r="AE18" s="278"/>
      <c r="AF18" s="278"/>
      <c r="AG18" s="278" t="str">
        <f ca="1" t="shared" si="8"/>
        <v/>
      </c>
      <c r="AH18" s="278"/>
      <c r="AI18" s="278"/>
      <c r="AJ18" s="262" t="str">
        <f aca="true" t="shared" si="45" ref="AJ18">IF(CELL("type",AI18)="L","",IF(AI18*($G18+$X18)=0,"",IF($G18&gt;0,+$G18*AI18*8.34,$X18*AI18*8.34)))</f>
        <v/>
      </c>
      <c r="AK18" s="278"/>
      <c r="AL18" s="262" t="str">
        <f aca="true" t="shared" si="46" ref="AL18">IF(CELL("type",AK18)="L","",IF(AK18*($G18+$X18)=0,"",IF($G18&gt;0,+$G18*AK18*8.34,$X18*AK18*8.34)))</f>
        <v/>
      </c>
      <c r="AM18" s="283"/>
      <c r="AN18" s="600"/>
      <c r="AO18" s="601"/>
      <c r="AP18" s="601"/>
      <c r="AQ18" s="601"/>
      <c r="AR18" s="602"/>
      <c r="AS18" s="44"/>
      <c r="AT18" s="44"/>
      <c r="BC18" s="22"/>
      <c r="BE18" s="22"/>
      <c r="BG18" s="22"/>
      <c r="BK18" s="22"/>
      <c r="BM18" s="22"/>
      <c r="BO18" s="22"/>
      <c r="BP18" s="22"/>
    </row>
    <row r="19" spans="1:68" ht="10.5" customHeight="1">
      <c r="A19" s="347">
        <v>9</v>
      </c>
      <c r="B19" s="348" t="str">
        <f t="shared" si="1"/>
        <v>Thu</v>
      </c>
      <c r="C19" s="278"/>
      <c r="D19" s="284"/>
      <c r="E19" s="349"/>
      <c r="F19" s="350"/>
      <c r="G19" s="282"/>
      <c r="H19" s="278"/>
      <c r="I19" s="278"/>
      <c r="J19" s="253" t="str">
        <f ca="1" t="shared" si="2"/>
        <v/>
      </c>
      <c r="K19" s="278"/>
      <c r="L19" s="253" t="str">
        <f ca="1" t="shared" si="2"/>
        <v/>
      </c>
      <c r="M19" s="278"/>
      <c r="N19" s="253" t="str">
        <f aca="true" t="shared" si="47" ref="N19">IF(CELL("type",M19)="L","",IF(M19*($G19+$X19)=0,"",IF($G19&gt;0,+$G19*M19*8.34,$X19*M19*8.34)))</f>
        <v/>
      </c>
      <c r="O19" s="278"/>
      <c r="P19" s="255" t="str">
        <f aca="true" t="shared" si="48" ref="P19">IF(CELL("type",O19)="L","",IF(O19*($G19+$X19)=0,"",IF($G19&gt;0,+$G19*O19*8.34,$X19*O19*8.34)))</f>
        <v/>
      </c>
      <c r="Q19" s="282"/>
      <c r="R19" s="278"/>
      <c r="S19" s="270" t="str">
        <f t="shared" si="5"/>
        <v/>
      </c>
      <c r="T19" s="278"/>
      <c r="U19" s="278"/>
      <c r="V19" s="283"/>
      <c r="W19" s="352">
        <f t="shared" si="0"/>
        <v>9</v>
      </c>
      <c r="X19" s="285"/>
      <c r="Y19" s="278"/>
      <c r="Z19" s="278"/>
      <c r="AA19" s="270" t="str">
        <f aca="true" t="shared" si="49" ref="AA19">IF(CELL("type",Z19)="L","",IF(Z19*($G19+$X19)=0,"",IF($G19&gt;0,+$G19*Z19*8.34,$X19*Z19*8.34)))</f>
        <v/>
      </c>
      <c r="AB19" s="278"/>
      <c r="AC19" s="289" t="str">
        <f aca="true" t="shared" si="50" ref="AC19">IF(CELL("type",AB19)="L","",IF(AB19*($G19+$X19)=0,"",IF($G19&gt;0,+$G19*AB19*8.34,$X19*AB19*8.34)))</f>
        <v/>
      </c>
      <c r="AD19" s="285"/>
      <c r="AE19" s="278"/>
      <c r="AF19" s="278"/>
      <c r="AG19" s="278" t="str">
        <f ca="1" t="shared" si="8"/>
        <v/>
      </c>
      <c r="AH19" s="278"/>
      <c r="AI19" s="278"/>
      <c r="AJ19" s="262" t="str">
        <f aca="true" t="shared" si="51" ref="AJ19">IF(CELL("type",AI19)="L","",IF(AI19*($G19+$X19)=0,"",IF($G19&gt;0,+$G19*AI19*8.34,$X19*AI19*8.34)))</f>
        <v/>
      </c>
      <c r="AK19" s="278"/>
      <c r="AL19" s="262" t="str">
        <f aca="true" t="shared" si="52" ref="AL19">IF(CELL("type",AK19)="L","",IF(AK19*($G19+$X19)=0,"",IF($G19&gt;0,+$G19*AK19*8.34,$X19*AK19*8.34)))</f>
        <v/>
      </c>
      <c r="AM19" s="283"/>
      <c r="AN19" s="600"/>
      <c r="AO19" s="601"/>
      <c r="AP19" s="601"/>
      <c r="AQ19" s="601"/>
      <c r="AR19" s="602"/>
      <c r="AS19" s="44"/>
      <c r="AT19" s="44"/>
      <c r="BC19" s="22"/>
      <c r="BE19" s="22"/>
      <c r="BG19" s="22"/>
      <c r="BK19" s="22"/>
      <c r="BM19" s="22"/>
      <c r="BO19" s="22"/>
      <c r="BP19" s="22"/>
    </row>
    <row r="20" spans="1:68" ht="10.5" customHeight="1">
      <c r="A20" s="353">
        <v>10</v>
      </c>
      <c r="B20" s="348" t="str">
        <f t="shared" si="1"/>
        <v>Fri</v>
      </c>
      <c r="C20" s="287"/>
      <c r="D20" s="283"/>
      <c r="E20" s="349"/>
      <c r="F20" s="354"/>
      <c r="G20" s="282"/>
      <c r="H20" s="278"/>
      <c r="I20" s="278"/>
      <c r="J20" s="253" t="str">
        <f ca="1" t="shared" si="2"/>
        <v/>
      </c>
      <c r="K20" s="278"/>
      <c r="L20" s="253" t="str">
        <f ca="1" t="shared" si="2"/>
        <v/>
      </c>
      <c r="M20" s="278"/>
      <c r="N20" s="253" t="str">
        <f aca="true" t="shared" si="53" ref="N20">IF(CELL("type",M20)="L","",IF(M20*($G20+$X20)=0,"",IF($G20&gt;0,+$G20*M20*8.34,$X20*M20*8.34)))</f>
        <v/>
      </c>
      <c r="O20" s="278"/>
      <c r="P20" s="255" t="str">
        <f aca="true" t="shared" si="54" ref="P20">IF(CELL("type",O20)="L","",IF(O20*($G20+$X20)=0,"",IF($G20&gt;0,+$G20*O20*8.34,$X20*O20*8.34)))</f>
        <v/>
      </c>
      <c r="Q20" s="282"/>
      <c r="R20" s="278"/>
      <c r="S20" s="270" t="str">
        <f t="shared" si="5"/>
        <v/>
      </c>
      <c r="T20" s="278"/>
      <c r="U20" s="278"/>
      <c r="V20" s="283"/>
      <c r="W20" s="352">
        <f t="shared" si="0"/>
        <v>10</v>
      </c>
      <c r="X20" s="285"/>
      <c r="Y20" s="278"/>
      <c r="Z20" s="278"/>
      <c r="AA20" s="270" t="str">
        <f aca="true" t="shared" si="55" ref="AA20">IF(CELL("type",Z20)="L","",IF(Z20*($G20+$X20)=0,"",IF($G20&gt;0,+$G20*Z20*8.34,$X20*Z20*8.34)))</f>
        <v/>
      </c>
      <c r="AB20" s="278"/>
      <c r="AC20" s="289" t="str">
        <f aca="true" t="shared" si="56" ref="AC20">IF(CELL("type",AB20)="L","",IF(AB20*($G20+$X20)=0,"",IF($G20&gt;0,+$G20*AB20*8.34,$X20*AB20*8.34)))</f>
        <v/>
      </c>
      <c r="AD20" s="285"/>
      <c r="AE20" s="278"/>
      <c r="AF20" s="278"/>
      <c r="AG20" s="278" t="str">
        <f ca="1" t="shared" si="8"/>
        <v/>
      </c>
      <c r="AH20" s="278"/>
      <c r="AI20" s="278"/>
      <c r="AJ20" s="262" t="str">
        <f aca="true" t="shared" si="57" ref="AJ20">IF(CELL("type",AI20)="L","",IF(AI20*($G20+$X20)=0,"",IF($G20&gt;0,+$G20*AI20*8.34,$X20*AI20*8.34)))</f>
        <v/>
      </c>
      <c r="AK20" s="278"/>
      <c r="AL20" s="262" t="str">
        <f aca="true" t="shared" si="58" ref="AL20">IF(CELL("type",AK20)="L","",IF(AK20*($G20+$X20)=0,"",IF($G20&gt;0,+$G20*AK20*8.34,$X20*AK20*8.34)))</f>
        <v/>
      </c>
      <c r="AM20" s="283"/>
      <c r="AN20" s="600"/>
      <c r="AO20" s="601"/>
      <c r="AP20" s="601"/>
      <c r="AQ20" s="601"/>
      <c r="AR20" s="602"/>
      <c r="AS20" s="44"/>
      <c r="AT20" s="44"/>
      <c r="BC20" s="22"/>
      <c r="BE20" s="22"/>
      <c r="BG20" s="22"/>
      <c r="BK20" s="22"/>
      <c r="BM20" s="22"/>
      <c r="BO20" s="22"/>
      <c r="BP20" s="22"/>
    </row>
    <row r="21" spans="1:68" ht="10.5" customHeight="1">
      <c r="A21" s="347">
        <v>11</v>
      </c>
      <c r="B21" s="348" t="str">
        <f t="shared" si="1"/>
        <v>Sat</v>
      </c>
      <c r="C21" s="278"/>
      <c r="D21" s="281"/>
      <c r="E21" s="339"/>
      <c r="F21" s="340"/>
      <c r="G21" s="282"/>
      <c r="H21" s="278"/>
      <c r="I21" s="278"/>
      <c r="J21" s="253" t="str">
        <f ca="1" t="shared" si="2"/>
        <v/>
      </c>
      <c r="K21" s="278"/>
      <c r="L21" s="253" t="str">
        <f ca="1" t="shared" si="2"/>
        <v/>
      </c>
      <c r="M21" s="278"/>
      <c r="N21" s="253" t="str">
        <f aca="true" t="shared" si="59" ref="N21">IF(CELL("type",M21)="L","",IF(M21*($G21+$X21)=0,"",IF($G21&gt;0,+$G21*M21*8.34,$X21*M21*8.34)))</f>
        <v/>
      </c>
      <c r="O21" s="278"/>
      <c r="P21" s="255" t="str">
        <f aca="true" t="shared" si="60" ref="P21">IF(CELL("type",O21)="L","",IF(O21*($G21+$X21)=0,"",IF($G21&gt;0,+$G21*O21*8.34,$X21*O21*8.34)))</f>
        <v/>
      </c>
      <c r="Q21" s="282"/>
      <c r="R21" s="278"/>
      <c r="S21" s="270" t="str">
        <f t="shared" si="5"/>
        <v/>
      </c>
      <c r="T21" s="278"/>
      <c r="U21" s="278"/>
      <c r="V21" s="283"/>
      <c r="W21" s="352">
        <f t="shared" si="0"/>
        <v>11</v>
      </c>
      <c r="X21" s="285"/>
      <c r="Y21" s="278"/>
      <c r="Z21" s="278"/>
      <c r="AA21" s="270" t="str">
        <f aca="true" t="shared" si="61" ref="AA21">IF(CELL("type",Z21)="L","",IF(Z21*($G21+$X21)=0,"",IF($G21&gt;0,+$G21*Z21*8.34,$X21*Z21*8.34)))</f>
        <v/>
      </c>
      <c r="AB21" s="278"/>
      <c r="AC21" s="289" t="str">
        <f aca="true" t="shared" si="62" ref="AC21">IF(CELL("type",AB21)="L","",IF(AB21*($G21+$X21)=0,"",IF($G21&gt;0,+$G21*AB21*8.34,$X21*AB21*8.34)))</f>
        <v/>
      </c>
      <c r="AD21" s="285"/>
      <c r="AE21" s="278"/>
      <c r="AF21" s="278"/>
      <c r="AG21" s="278" t="str">
        <f ca="1" t="shared" si="8"/>
        <v/>
      </c>
      <c r="AH21" s="278"/>
      <c r="AI21" s="278"/>
      <c r="AJ21" s="262" t="str">
        <f aca="true" t="shared" si="63" ref="AJ21">IF(CELL("type",AI21)="L","",IF(AI21*($G21+$X21)=0,"",IF($G21&gt;0,+$G21*AI21*8.34,$X21*AI21*8.34)))</f>
        <v/>
      </c>
      <c r="AK21" s="278"/>
      <c r="AL21" s="262" t="str">
        <f aca="true" t="shared" si="64" ref="AL21">IF(CELL("type",AK21)="L","",IF(AK21*($G21+$X21)=0,"",IF($G21&gt;0,+$G21*AK21*8.34,$X21*AK21*8.34)))</f>
        <v/>
      </c>
      <c r="AM21" s="283"/>
      <c r="AN21" s="600"/>
      <c r="AO21" s="601"/>
      <c r="AP21" s="601"/>
      <c r="AQ21" s="601"/>
      <c r="AR21" s="602"/>
      <c r="AS21" s="44"/>
      <c r="AT21" s="44"/>
      <c r="BC21" s="22"/>
      <c r="BE21" s="22"/>
      <c r="BG21" s="22"/>
      <c r="BK21" s="22"/>
      <c r="BM21" s="22"/>
      <c r="BO21" s="22"/>
      <c r="BP21" s="22"/>
    </row>
    <row r="22" spans="1:68" ht="10.5" customHeight="1">
      <c r="A22" s="347">
        <v>12</v>
      </c>
      <c r="B22" s="348" t="str">
        <f t="shared" si="1"/>
        <v>Sun</v>
      </c>
      <c r="C22" s="278"/>
      <c r="D22" s="284"/>
      <c r="E22" s="349"/>
      <c r="F22" s="350"/>
      <c r="G22" s="282"/>
      <c r="H22" s="278"/>
      <c r="I22" s="278"/>
      <c r="J22" s="253" t="str">
        <f ca="1" t="shared" si="2"/>
        <v/>
      </c>
      <c r="K22" s="278"/>
      <c r="L22" s="253" t="str">
        <f ca="1" t="shared" si="2"/>
        <v/>
      </c>
      <c r="M22" s="278"/>
      <c r="N22" s="253" t="str">
        <f aca="true" t="shared" si="65" ref="N22">IF(CELL("type",M22)="L","",IF(M22*($G22+$X22)=0,"",IF($G22&gt;0,+$G22*M22*8.34,$X22*M22*8.34)))</f>
        <v/>
      </c>
      <c r="O22" s="278"/>
      <c r="P22" s="255" t="str">
        <f aca="true" t="shared" si="66" ref="P22">IF(CELL("type",O22)="L","",IF(O22*($G22+$X22)=0,"",IF($G22&gt;0,+$G22*O22*8.34,$X22*O22*8.34)))</f>
        <v/>
      </c>
      <c r="Q22" s="282"/>
      <c r="R22" s="278"/>
      <c r="S22" s="270" t="str">
        <f t="shared" si="5"/>
        <v/>
      </c>
      <c r="T22" s="278"/>
      <c r="U22" s="278"/>
      <c r="V22" s="283"/>
      <c r="W22" s="352">
        <f t="shared" si="0"/>
        <v>12</v>
      </c>
      <c r="X22" s="285"/>
      <c r="Y22" s="278"/>
      <c r="Z22" s="278"/>
      <c r="AA22" s="270" t="str">
        <f aca="true" t="shared" si="67" ref="AA22">IF(CELL("type",Z22)="L","",IF(Z22*($G22+$X22)=0,"",IF($G22&gt;0,+$G22*Z22*8.34,$X22*Z22*8.34)))</f>
        <v/>
      </c>
      <c r="AB22" s="278"/>
      <c r="AC22" s="289" t="str">
        <f aca="true" t="shared" si="68" ref="AC22">IF(CELL("type",AB22)="L","",IF(AB22*($G22+$X22)=0,"",IF($G22&gt;0,+$G22*AB22*8.34,$X22*AB22*8.34)))</f>
        <v/>
      </c>
      <c r="AD22" s="285"/>
      <c r="AE22" s="278"/>
      <c r="AF22" s="278"/>
      <c r="AG22" s="278" t="str">
        <f ca="1" t="shared" si="8"/>
        <v/>
      </c>
      <c r="AH22" s="278"/>
      <c r="AI22" s="278"/>
      <c r="AJ22" s="262" t="str">
        <f aca="true" t="shared" si="69" ref="AJ22">IF(CELL("type",AI22)="L","",IF(AI22*($G22+$X22)=0,"",IF($G22&gt;0,+$G22*AI22*8.34,$X22*AI22*8.34)))</f>
        <v/>
      </c>
      <c r="AK22" s="278"/>
      <c r="AL22" s="262" t="str">
        <f aca="true" t="shared" si="70" ref="AL22">IF(CELL("type",AK22)="L","",IF(AK22*($G22+$X22)=0,"",IF($G22&gt;0,+$G22*AK22*8.34,$X22*AK22*8.34)))</f>
        <v/>
      </c>
      <c r="AM22" s="283"/>
      <c r="AN22" s="600"/>
      <c r="AO22" s="601"/>
      <c r="AP22" s="601"/>
      <c r="AQ22" s="601"/>
      <c r="AR22" s="602"/>
      <c r="AS22" s="44"/>
      <c r="AT22" s="44"/>
      <c r="BC22" s="22"/>
      <c r="BE22" s="22"/>
      <c r="BG22" s="22"/>
      <c r="BK22" s="22"/>
      <c r="BM22" s="22"/>
      <c r="BO22" s="22"/>
      <c r="BP22" s="22"/>
    </row>
    <row r="23" spans="1:68" ht="10.5" customHeight="1">
      <c r="A23" s="347">
        <v>13</v>
      </c>
      <c r="B23" s="348" t="str">
        <f t="shared" si="1"/>
        <v>Mon</v>
      </c>
      <c r="C23" s="278"/>
      <c r="D23" s="284"/>
      <c r="E23" s="349"/>
      <c r="F23" s="350"/>
      <c r="G23" s="282"/>
      <c r="H23" s="278"/>
      <c r="I23" s="278"/>
      <c r="J23" s="253" t="str">
        <f ca="1" t="shared" si="2"/>
        <v/>
      </c>
      <c r="K23" s="278"/>
      <c r="L23" s="253" t="str">
        <f ca="1" t="shared" si="2"/>
        <v/>
      </c>
      <c r="M23" s="278"/>
      <c r="N23" s="253" t="str">
        <f aca="true" t="shared" si="71" ref="N23">IF(CELL("type",M23)="L","",IF(M23*($G23+$X23)=0,"",IF($G23&gt;0,+$G23*M23*8.34,$X23*M23*8.34)))</f>
        <v/>
      </c>
      <c r="O23" s="278"/>
      <c r="P23" s="255" t="str">
        <f aca="true" t="shared" si="72" ref="P23">IF(CELL("type",O23)="L","",IF(O23*($G23+$X23)=0,"",IF($G23&gt;0,+$G23*O23*8.34,$X23*O23*8.34)))</f>
        <v/>
      </c>
      <c r="Q23" s="282"/>
      <c r="R23" s="278"/>
      <c r="S23" s="270" t="str">
        <f t="shared" si="5"/>
        <v/>
      </c>
      <c r="T23" s="278"/>
      <c r="U23" s="278"/>
      <c r="V23" s="283"/>
      <c r="W23" s="352">
        <f t="shared" si="0"/>
        <v>13</v>
      </c>
      <c r="X23" s="285"/>
      <c r="Y23" s="278"/>
      <c r="Z23" s="278"/>
      <c r="AA23" s="270" t="str">
        <f aca="true" t="shared" si="73" ref="AA23">IF(CELL("type",Z23)="L","",IF(Z23*($G23+$X23)=0,"",IF($G23&gt;0,+$G23*Z23*8.34,$X23*Z23*8.34)))</f>
        <v/>
      </c>
      <c r="AB23" s="278"/>
      <c r="AC23" s="289" t="str">
        <f aca="true" t="shared" si="74" ref="AC23">IF(CELL("type",AB23)="L","",IF(AB23*($G23+$X23)=0,"",IF($G23&gt;0,+$G23*AB23*8.34,$X23*AB23*8.34)))</f>
        <v/>
      </c>
      <c r="AD23" s="285"/>
      <c r="AE23" s="278"/>
      <c r="AF23" s="278"/>
      <c r="AG23" s="278" t="str">
        <f ca="1" t="shared" si="8"/>
        <v/>
      </c>
      <c r="AH23" s="278"/>
      <c r="AI23" s="278"/>
      <c r="AJ23" s="262" t="str">
        <f aca="true" t="shared" si="75" ref="AJ23">IF(CELL("type",AI23)="L","",IF(AI23*($G23+$X23)=0,"",IF($G23&gt;0,+$G23*AI23*8.34,$X23*AI23*8.34)))</f>
        <v/>
      </c>
      <c r="AK23" s="278"/>
      <c r="AL23" s="262" t="str">
        <f aca="true" t="shared" si="76" ref="AL23">IF(CELL("type",AK23)="L","",IF(AK23*($G23+$X23)=0,"",IF($G23&gt;0,+$G23*AK23*8.34,$X23*AK23*8.34)))</f>
        <v/>
      </c>
      <c r="AM23" s="283"/>
      <c r="AN23" s="600"/>
      <c r="AO23" s="601"/>
      <c r="AP23" s="601"/>
      <c r="AQ23" s="601"/>
      <c r="AR23" s="602"/>
      <c r="AS23" s="44"/>
      <c r="AT23" s="44"/>
      <c r="BC23" s="22"/>
      <c r="BE23" s="22"/>
      <c r="BG23" s="22"/>
      <c r="BK23" s="22"/>
      <c r="BM23" s="22"/>
      <c r="BO23" s="22"/>
      <c r="BP23" s="22"/>
    </row>
    <row r="24" spans="1:68" ht="10.5" customHeight="1">
      <c r="A24" s="347">
        <v>14</v>
      </c>
      <c r="B24" s="348" t="str">
        <f t="shared" si="1"/>
        <v>Tue</v>
      </c>
      <c r="C24" s="278"/>
      <c r="D24" s="284"/>
      <c r="E24" s="349"/>
      <c r="F24" s="350"/>
      <c r="G24" s="282"/>
      <c r="H24" s="278"/>
      <c r="I24" s="278"/>
      <c r="J24" s="253" t="str">
        <f ca="1" t="shared" si="2"/>
        <v/>
      </c>
      <c r="K24" s="278"/>
      <c r="L24" s="253" t="str">
        <f ca="1" t="shared" si="2"/>
        <v/>
      </c>
      <c r="M24" s="278"/>
      <c r="N24" s="253" t="str">
        <f aca="true" t="shared" si="77" ref="N24">IF(CELL("type",M24)="L","",IF(M24*($G24+$X24)=0,"",IF($G24&gt;0,+$G24*M24*8.34,$X24*M24*8.34)))</f>
        <v/>
      </c>
      <c r="O24" s="278"/>
      <c r="P24" s="255" t="str">
        <f aca="true" t="shared" si="78" ref="P24">IF(CELL("type",O24)="L","",IF(O24*($G24+$X24)=0,"",IF($G24&gt;0,+$G24*O24*8.34,$X24*O24*8.34)))</f>
        <v/>
      </c>
      <c r="Q24" s="282"/>
      <c r="R24" s="278"/>
      <c r="S24" s="270" t="str">
        <f t="shared" si="5"/>
        <v/>
      </c>
      <c r="T24" s="278"/>
      <c r="U24" s="278"/>
      <c r="V24" s="283"/>
      <c r="W24" s="352">
        <f t="shared" si="0"/>
        <v>14</v>
      </c>
      <c r="X24" s="285"/>
      <c r="Y24" s="278"/>
      <c r="Z24" s="278"/>
      <c r="AA24" s="270" t="str">
        <f aca="true" t="shared" si="79" ref="AA24">IF(CELL("type",Z24)="L","",IF(Z24*($G24+$X24)=0,"",IF($G24&gt;0,+$G24*Z24*8.34,$X24*Z24*8.34)))</f>
        <v/>
      </c>
      <c r="AB24" s="278"/>
      <c r="AC24" s="289" t="str">
        <f aca="true" t="shared" si="80" ref="AC24">IF(CELL("type",AB24)="L","",IF(AB24*($G24+$X24)=0,"",IF($G24&gt;0,+$G24*AB24*8.34,$X24*AB24*8.34)))</f>
        <v/>
      </c>
      <c r="AD24" s="285"/>
      <c r="AE24" s="278"/>
      <c r="AF24" s="278"/>
      <c r="AG24" s="278" t="str">
        <f ca="1" t="shared" si="8"/>
        <v/>
      </c>
      <c r="AH24" s="278"/>
      <c r="AI24" s="278"/>
      <c r="AJ24" s="262" t="str">
        <f aca="true" t="shared" si="81" ref="AJ24">IF(CELL("type",AI24)="L","",IF(AI24*($G24+$X24)=0,"",IF($G24&gt;0,+$G24*AI24*8.34,$X24*AI24*8.34)))</f>
        <v/>
      </c>
      <c r="AK24" s="278"/>
      <c r="AL24" s="262" t="str">
        <f aca="true" t="shared" si="82" ref="AL24">IF(CELL("type",AK24)="L","",IF(AK24*($G24+$X24)=0,"",IF($G24&gt;0,+$G24*AK24*8.34,$X24*AK24*8.34)))</f>
        <v/>
      </c>
      <c r="AM24" s="283"/>
      <c r="AN24" s="600"/>
      <c r="AO24" s="601"/>
      <c r="AP24" s="601"/>
      <c r="AQ24" s="601"/>
      <c r="AR24" s="602"/>
      <c r="AS24" s="44"/>
      <c r="AT24" s="44"/>
      <c r="BC24" s="22"/>
      <c r="BE24" s="22"/>
      <c r="BG24" s="22"/>
      <c r="BK24" s="22"/>
      <c r="BM24" s="22"/>
      <c r="BO24" s="22"/>
      <c r="BP24" s="22"/>
    </row>
    <row r="25" spans="1:68" ht="11.25" customHeight="1">
      <c r="A25" s="353">
        <v>15</v>
      </c>
      <c r="B25" s="348" t="str">
        <f t="shared" si="1"/>
        <v>Wed</v>
      </c>
      <c r="C25" s="287"/>
      <c r="D25" s="288"/>
      <c r="E25" s="349"/>
      <c r="F25" s="354"/>
      <c r="G25" s="282"/>
      <c r="H25" s="278"/>
      <c r="I25" s="278"/>
      <c r="J25" s="253" t="str">
        <f ca="1" t="shared" si="2"/>
        <v/>
      </c>
      <c r="K25" s="278"/>
      <c r="L25" s="253" t="str">
        <f ca="1" t="shared" si="2"/>
        <v/>
      </c>
      <c r="M25" s="278"/>
      <c r="N25" s="253" t="str">
        <f aca="true" t="shared" si="83" ref="N25">IF(CELL("type",M25)="L","",IF(M25*($G25+$X25)=0,"",IF($G25&gt;0,+$G25*M25*8.34,$X25*M25*8.34)))</f>
        <v/>
      </c>
      <c r="O25" s="278"/>
      <c r="P25" s="255" t="str">
        <f aca="true" t="shared" si="84" ref="P25">IF(CELL("type",O25)="L","",IF(O25*($G25+$X25)=0,"",IF($G25&gt;0,+$G25*O25*8.34,$X25*O25*8.34)))</f>
        <v/>
      </c>
      <c r="Q25" s="282"/>
      <c r="R25" s="278"/>
      <c r="S25" s="270" t="str">
        <f t="shared" si="5"/>
        <v/>
      </c>
      <c r="T25" s="278"/>
      <c r="U25" s="278"/>
      <c r="V25" s="283"/>
      <c r="W25" s="352">
        <f t="shared" si="0"/>
        <v>15</v>
      </c>
      <c r="X25" s="285"/>
      <c r="Y25" s="278"/>
      <c r="Z25" s="278"/>
      <c r="AA25" s="270" t="str">
        <f aca="true" t="shared" si="85" ref="AA25">IF(CELL("type",Z25)="L","",IF(Z25*($G25+$X25)=0,"",IF($G25&gt;0,+$G25*Z25*8.34,$X25*Z25*8.34)))</f>
        <v/>
      </c>
      <c r="AB25" s="278"/>
      <c r="AC25" s="289" t="str">
        <f aca="true" t="shared" si="86" ref="AC25">IF(CELL("type",AB25)="L","",IF(AB25*($G25+$X25)=0,"",IF($G25&gt;0,+$G25*AB25*8.34,$X25*AB25*8.34)))</f>
        <v/>
      </c>
      <c r="AD25" s="285"/>
      <c r="AE25" s="278"/>
      <c r="AF25" s="278"/>
      <c r="AG25" s="278" t="str">
        <f ca="1" t="shared" si="8"/>
        <v/>
      </c>
      <c r="AH25" s="278"/>
      <c r="AI25" s="278"/>
      <c r="AJ25" s="262" t="str">
        <f aca="true" t="shared" si="87" ref="AJ25">IF(CELL("type",AI25)="L","",IF(AI25*($G25+$X25)=0,"",IF($G25&gt;0,+$G25*AI25*8.34,$X25*AI25*8.34)))</f>
        <v/>
      </c>
      <c r="AK25" s="278"/>
      <c r="AL25" s="262" t="str">
        <f aca="true" t="shared" si="88" ref="AL25">IF(CELL("type",AK25)="L","",IF(AK25*($G25+$X25)=0,"",IF($G25&gt;0,+$G25*AK25*8.34,$X25*AK25*8.34)))</f>
        <v/>
      </c>
      <c r="AM25" s="283"/>
      <c r="AN25" s="600"/>
      <c r="AO25" s="601"/>
      <c r="AP25" s="601"/>
      <c r="AQ25" s="601"/>
      <c r="AR25" s="602"/>
      <c r="AS25" s="44"/>
      <c r="AT25" s="44"/>
      <c r="BC25" s="22"/>
      <c r="BE25" s="22"/>
      <c r="BG25" s="22"/>
      <c r="BK25" s="22"/>
      <c r="BM25" s="22"/>
      <c r="BO25" s="22"/>
      <c r="BP25" s="22"/>
    </row>
    <row r="26" spans="1:68" ht="10.5" customHeight="1">
      <c r="A26" s="347">
        <v>16</v>
      </c>
      <c r="B26" s="348" t="str">
        <f t="shared" si="1"/>
        <v>Thu</v>
      </c>
      <c r="C26" s="278"/>
      <c r="D26" s="283"/>
      <c r="E26" s="339"/>
      <c r="F26" s="340"/>
      <c r="G26" s="282"/>
      <c r="H26" s="278"/>
      <c r="I26" s="278"/>
      <c r="J26" s="253" t="str">
        <f ca="1" t="shared" si="2"/>
        <v/>
      </c>
      <c r="K26" s="278"/>
      <c r="L26" s="253" t="str">
        <f ca="1" t="shared" si="2"/>
        <v/>
      </c>
      <c r="M26" s="278"/>
      <c r="N26" s="253" t="str">
        <f aca="true" t="shared" si="89" ref="N26">IF(CELL("type",M26)="L","",IF(M26*($G26+$X26)=0,"",IF($G26&gt;0,+$G26*M26*8.34,$X26*M26*8.34)))</f>
        <v/>
      </c>
      <c r="O26" s="278"/>
      <c r="P26" s="255" t="str">
        <f aca="true" t="shared" si="90" ref="P26">IF(CELL("type",O26)="L","",IF(O26*($G26+$X26)=0,"",IF($G26&gt;0,+$G26*O26*8.34,$X26*O26*8.34)))</f>
        <v/>
      </c>
      <c r="Q26" s="282"/>
      <c r="R26" s="278"/>
      <c r="S26" s="270" t="str">
        <f t="shared" si="5"/>
        <v/>
      </c>
      <c r="T26" s="278"/>
      <c r="U26" s="278"/>
      <c r="V26" s="283"/>
      <c r="W26" s="352">
        <f t="shared" si="0"/>
        <v>16</v>
      </c>
      <c r="X26" s="285"/>
      <c r="Y26" s="278"/>
      <c r="Z26" s="278"/>
      <c r="AA26" s="270" t="str">
        <f aca="true" t="shared" si="91" ref="AA26">IF(CELL("type",Z26)="L","",IF(Z26*($G26+$X26)=0,"",IF($G26&gt;0,+$G26*Z26*8.34,$X26*Z26*8.34)))</f>
        <v/>
      </c>
      <c r="AB26" s="278"/>
      <c r="AC26" s="289" t="str">
        <f aca="true" t="shared" si="92" ref="AC26">IF(CELL("type",AB26)="L","",IF(AB26*($G26+$X26)=0,"",IF($G26&gt;0,+$G26*AB26*8.34,$X26*AB26*8.34)))</f>
        <v/>
      </c>
      <c r="AD26" s="285"/>
      <c r="AE26" s="278"/>
      <c r="AF26" s="278"/>
      <c r="AG26" s="278" t="str">
        <f ca="1" t="shared" si="8"/>
        <v/>
      </c>
      <c r="AH26" s="278"/>
      <c r="AI26" s="278"/>
      <c r="AJ26" s="262" t="str">
        <f aca="true" t="shared" si="93" ref="AJ26">IF(CELL("type",AI26)="L","",IF(AI26*($G26+$X26)=0,"",IF($G26&gt;0,+$G26*AI26*8.34,$X26*AI26*8.34)))</f>
        <v/>
      </c>
      <c r="AK26" s="278"/>
      <c r="AL26" s="262" t="str">
        <f aca="true" t="shared" si="94" ref="AL26">IF(CELL("type",AK26)="L","",IF(AK26*($G26+$X26)=0,"",IF($G26&gt;0,+$G26*AK26*8.34,$X26*AK26*8.34)))</f>
        <v/>
      </c>
      <c r="AM26" s="283"/>
      <c r="AN26" s="600"/>
      <c r="AO26" s="601"/>
      <c r="AP26" s="601"/>
      <c r="AQ26" s="601"/>
      <c r="AR26" s="602"/>
      <c r="AS26" s="44"/>
      <c r="AT26" s="44"/>
      <c r="BC26" s="22"/>
      <c r="BE26" s="22"/>
      <c r="BG26" s="22"/>
      <c r="BK26" s="22"/>
      <c r="BM26" s="22"/>
      <c r="BO26" s="22"/>
      <c r="BP26" s="22"/>
    </row>
    <row r="27" spans="1:68" ht="10.5" customHeight="1">
      <c r="A27" s="347">
        <v>17</v>
      </c>
      <c r="B27" s="348" t="str">
        <f t="shared" si="1"/>
        <v>Fri</v>
      </c>
      <c r="C27" s="278"/>
      <c r="D27" s="284"/>
      <c r="E27" s="349"/>
      <c r="F27" s="350"/>
      <c r="G27" s="282"/>
      <c r="H27" s="278"/>
      <c r="I27" s="278"/>
      <c r="J27" s="253" t="str">
        <f ca="1" t="shared" si="2"/>
        <v/>
      </c>
      <c r="K27" s="278"/>
      <c r="L27" s="253" t="str">
        <f ca="1" t="shared" si="2"/>
        <v/>
      </c>
      <c r="M27" s="278"/>
      <c r="N27" s="253" t="str">
        <f aca="true" t="shared" si="95" ref="N27">IF(CELL("type",M27)="L","",IF(M27*($G27+$X27)=0,"",IF($G27&gt;0,+$G27*M27*8.34,$X27*M27*8.34)))</f>
        <v/>
      </c>
      <c r="O27" s="278"/>
      <c r="P27" s="255" t="str">
        <f aca="true" t="shared" si="96" ref="P27">IF(CELL("type",O27)="L","",IF(O27*($G27+$X27)=0,"",IF($G27&gt;0,+$G27*O27*8.34,$X27*O27*8.34)))</f>
        <v/>
      </c>
      <c r="Q27" s="282"/>
      <c r="R27" s="278"/>
      <c r="S27" s="270" t="str">
        <f t="shared" si="5"/>
        <v/>
      </c>
      <c r="T27" s="278"/>
      <c r="U27" s="278"/>
      <c r="V27" s="283"/>
      <c r="W27" s="352">
        <f t="shared" si="0"/>
        <v>17</v>
      </c>
      <c r="X27" s="285"/>
      <c r="Y27" s="278"/>
      <c r="Z27" s="278"/>
      <c r="AA27" s="270" t="str">
        <f aca="true" t="shared" si="97" ref="AA27">IF(CELL("type",Z27)="L","",IF(Z27*($G27+$X27)=0,"",IF($G27&gt;0,+$G27*Z27*8.34,$X27*Z27*8.34)))</f>
        <v/>
      </c>
      <c r="AB27" s="278"/>
      <c r="AC27" s="289" t="str">
        <f aca="true" t="shared" si="98" ref="AC27">IF(CELL("type",AB27)="L","",IF(AB27*($G27+$X27)=0,"",IF($G27&gt;0,+$G27*AB27*8.34,$X27*AB27*8.34)))</f>
        <v/>
      </c>
      <c r="AD27" s="285"/>
      <c r="AE27" s="278"/>
      <c r="AF27" s="278"/>
      <c r="AG27" s="278" t="str">
        <f ca="1" t="shared" si="8"/>
        <v/>
      </c>
      <c r="AH27" s="278"/>
      <c r="AI27" s="278"/>
      <c r="AJ27" s="262" t="str">
        <f aca="true" t="shared" si="99" ref="AJ27">IF(CELL("type",AI27)="L","",IF(AI27*($G27+$X27)=0,"",IF($G27&gt;0,+$G27*AI27*8.34,$X27*AI27*8.34)))</f>
        <v/>
      </c>
      <c r="AK27" s="278"/>
      <c r="AL27" s="262" t="str">
        <f aca="true" t="shared" si="100" ref="AL27">IF(CELL("type",AK27)="L","",IF(AK27*($G27+$X27)=0,"",IF($G27&gt;0,+$G27*AK27*8.34,$X27*AK27*8.34)))</f>
        <v/>
      </c>
      <c r="AM27" s="283"/>
      <c r="AN27" s="600"/>
      <c r="AO27" s="601"/>
      <c r="AP27" s="601"/>
      <c r="AQ27" s="601"/>
      <c r="AR27" s="602"/>
      <c r="AS27" s="44"/>
      <c r="AT27" s="44"/>
      <c r="BC27" s="22"/>
      <c r="BE27" s="22"/>
      <c r="BG27" s="22"/>
      <c r="BK27" s="22"/>
      <c r="BM27" s="22"/>
      <c r="BO27" s="22"/>
      <c r="BP27" s="22"/>
    </row>
    <row r="28" spans="1:68" ht="10.5" customHeight="1">
      <c r="A28" s="347">
        <v>18</v>
      </c>
      <c r="B28" s="348" t="str">
        <f t="shared" si="1"/>
        <v>Sat</v>
      </c>
      <c r="C28" s="278"/>
      <c r="D28" s="284"/>
      <c r="E28" s="349"/>
      <c r="F28" s="350"/>
      <c r="G28" s="282"/>
      <c r="H28" s="278"/>
      <c r="I28" s="278"/>
      <c r="J28" s="253" t="str">
        <f ca="1" t="shared" si="2"/>
        <v/>
      </c>
      <c r="K28" s="278"/>
      <c r="L28" s="253" t="str">
        <f ca="1" t="shared" si="2"/>
        <v/>
      </c>
      <c r="M28" s="278"/>
      <c r="N28" s="253" t="str">
        <f aca="true" t="shared" si="101" ref="N28">IF(CELL("type",M28)="L","",IF(M28*($G28+$X28)=0,"",IF($G28&gt;0,+$G28*M28*8.34,$X28*M28*8.34)))</f>
        <v/>
      </c>
      <c r="O28" s="278"/>
      <c r="P28" s="255" t="str">
        <f aca="true" t="shared" si="102" ref="P28">IF(CELL("type",O28)="L","",IF(O28*($G28+$X28)=0,"",IF($G28&gt;0,+$G28*O28*8.34,$X28*O28*8.34)))</f>
        <v/>
      </c>
      <c r="Q28" s="282"/>
      <c r="R28" s="278"/>
      <c r="S28" s="270" t="str">
        <f t="shared" si="5"/>
        <v/>
      </c>
      <c r="T28" s="278"/>
      <c r="U28" s="278"/>
      <c r="V28" s="283"/>
      <c r="W28" s="352">
        <f t="shared" si="0"/>
        <v>18</v>
      </c>
      <c r="X28" s="285"/>
      <c r="Y28" s="278"/>
      <c r="Z28" s="278"/>
      <c r="AA28" s="270" t="str">
        <f aca="true" t="shared" si="103" ref="AA28">IF(CELL("type",Z28)="L","",IF(Z28*($G28+$X28)=0,"",IF($G28&gt;0,+$G28*Z28*8.34,$X28*Z28*8.34)))</f>
        <v/>
      </c>
      <c r="AB28" s="278"/>
      <c r="AC28" s="289" t="str">
        <f aca="true" t="shared" si="104" ref="AC28">IF(CELL("type",AB28)="L","",IF(AB28*($G28+$X28)=0,"",IF($G28&gt;0,+$G28*AB28*8.34,$X28*AB28*8.34)))</f>
        <v/>
      </c>
      <c r="AD28" s="285"/>
      <c r="AE28" s="278"/>
      <c r="AF28" s="278"/>
      <c r="AG28" s="278" t="str">
        <f ca="1" t="shared" si="8"/>
        <v/>
      </c>
      <c r="AH28" s="278"/>
      <c r="AI28" s="278"/>
      <c r="AJ28" s="262" t="str">
        <f aca="true" t="shared" si="105" ref="AJ28">IF(CELL("type",AI28)="L","",IF(AI28*($G28+$X28)=0,"",IF($G28&gt;0,+$G28*AI28*8.34,$X28*AI28*8.34)))</f>
        <v/>
      </c>
      <c r="AK28" s="278"/>
      <c r="AL28" s="262" t="str">
        <f aca="true" t="shared" si="106" ref="AL28">IF(CELL("type",AK28)="L","",IF(AK28*($G28+$X28)=0,"",IF($G28&gt;0,+$G28*AK28*8.34,$X28*AK28*8.34)))</f>
        <v/>
      </c>
      <c r="AM28" s="283"/>
      <c r="AN28" s="600"/>
      <c r="AO28" s="601"/>
      <c r="AP28" s="601"/>
      <c r="AQ28" s="601"/>
      <c r="AR28" s="602"/>
      <c r="AS28" s="44"/>
      <c r="AT28" s="44"/>
      <c r="BC28" s="22"/>
      <c r="BE28" s="22"/>
      <c r="BG28" s="22"/>
      <c r="BK28" s="22"/>
      <c r="BM28" s="22"/>
      <c r="BO28" s="22"/>
      <c r="BP28" s="22"/>
    </row>
    <row r="29" spans="1:68" ht="10.5" customHeight="1">
      <c r="A29" s="347">
        <v>19</v>
      </c>
      <c r="B29" s="348" t="str">
        <f t="shared" si="1"/>
        <v>Sun</v>
      </c>
      <c r="C29" s="278"/>
      <c r="D29" s="284"/>
      <c r="E29" s="349"/>
      <c r="F29" s="350"/>
      <c r="G29" s="282"/>
      <c r="H29" s="278"/>
      <c r="I29" s="278"/>
      <c r="J29" s="253" t="str">
        <f ca="1" t="shared" si="2"/>
        <v/>
      </c>
      <c r="K29" s="278"/>
      <c r="L29" s="253" t="str">
        <f ca="1" t="shared" si="2"/>
        <v/>
      </c>
      <c r="M29" s="278"/>
      <c r="N29" s="253" t="str">
        <f aca="true" t="shared" si="107" ref="N29">IF(CELL("type",M29)="L","",IF(M29*($G29+$X29)=0,"",IF($G29&gt;0,+$G29*M29*8.34,$X29*M29*8.34)))</f>
        <v/>
      </c>
      <c r="O29" s="278"/>
      <c r="P29" s="255" t="str">
        <f aca="true" t="shared" si="108" ref="P29">IF(CELL("type",O29)="L","",IF(O29*($G29+$X29)=0,"",IF($G29&gt;0,+$G29*O29*8.34,$X29*O29*8.34)))</f>
        <v/>
      </c>
      <c r="Q29" s="282"/>
      <c r="R29" s="278"/>
      <c r="S29" s="270" t="str">
        <f t="shared" si="5"/>
        <v/>
      </c>
      <c r="T29" s="278"/>
      <c r="U29" s="278"/>
      <c r="V29" s="283"/>
      <c r="W29" s="352">
        <f t="shared" si="0"/>
        <v>19</v>
      </c>
      <c r="X29" s="285"/>
      <c r="Y29" s="278"/>
      <c r="Z29" s="278"/>
      <c r="AA29" s="270" t="str">
        <f aca="true" t="shared" si="109" ref="AA29">IF(CELL("type",Z29)="L","",IF(Z29*($G29+$X29)=0,"",IF($G29&gt;0,+$G29*Z29*8.34,$X29*Z29*8.34)))</f>
        <v/>
      </c>
      <c r="AB29" s="278"/>
      <c r="AC29" s="289" t="str">
        <f aca="true" t="shared" si="110" ref="AC29">IF(CELL("type",AB29)="L","",IF(AB29*($G29+$X29)=0,"",IF($G29&gt;0,+$G29*AB29*8.34,$X29*AB29*8.34)))</f>
        <v/>
      </c>
      <c r="AD29" s="285"/>
      <c r="AE29" s="278"/>
      <c r="AF29" s="278"/>
      <c r="AG29" s="278" t="str">
        <f ca="1" t="shared" si="8"/>
        <v/>
      </c>
      <c r="AH29" s="278"/>
      <c r="AI29" s="278"/>
      <c r="AJ29" s="262" t="str">
        <f aca="true" t="shared" si="111" ref="AJ29">IF(CELL("type",AI29)="L","",IF(AI29*($G29+$X29)=0,"",IF($G29&gt;0,+$G29*AI29*8.34,$X29*AI29*8.34)))</f>
        <v/>
      </c>
      <c r="AK29" s="278"/>
      <c r="AL29" s="262" t="str">
        <f aca="true" t="shared" si="112" ref="AL29">IF(CELL("type",AK29)="L","",IF(AK29*($G29+$X29)=0,"",IF($G29&gt;0,+$G29*AK29*8.34,$X29*AK29*8.34)))</f>
        <v/>
      </c>
      <c r="AM29" s="283"/>
      <c r="AN29" s="600"/>
      <c r="AO29" s="601"/>
      <c r="AP29" s="601"/>
      <c r="AQ29" s="601"/>
      <c r="AR29" s="602"/>
      <c r="AS29" s="44"/>
      <c r="AT29" s="44"/>
      <c r="BC29" s="22"/>
      <c r="BE29" s="22"/>
      <c r="BG29" s="22"/>
      <c r="BK29" s="22"/>
      <c r="BM29" s="22"/>
      <c r="BO29" s="22"/>
      <c r="BP29" s="22"/>
    </row>
    <row r="30" spans="1:68" ht="10.5" customHeight="1">
      <c r="A30" s="347">
        <v>20</v>
      </c>
      <c r="B30" s="348" t="str">
        <f t="shared" si="1"/>
        <v>Mon</v>
      </c>
      <c r="C30" s="278"/>
      <c r="D30" s="288"/>
      <c r="E30" s="356"/>
      <c r="F30" s="357"/>
      <c r="G30" s="282"/>
      <c r="H30" s="278"/>
      <c r="I30" s="278"/>
      <c r="J30" s="253" t="str">
        <f ca="1" t="shared" si="2"/>
        <v/>
      </c>
      <c r="K30" s="278"/>
      <c r="L30" s="253" t="str">
        <f ca="1" t="shared" si="2"/>
        <v/>
      </c>
      <c r="M30" s="278"/>
      <c r="N30" s="253" t="str">
        <f aca="true" t="shared" si="113" ref="N30">IF(CELL("type",M30)="L","",IF(M30*($G30+$X30)=0,"",IF($G30&gt;0,+$G30*M30*8.34,$X30*M30*8.34)))</f>
        <v/>
      </c>
      <c r="O30" s="278"/>
      <c r="P30" s="255" t="str">
        <f aca="true" t="shared" si="114" ref="P30">IF(CELL("type",O30)="L","",IF(O30*($G30+$X30)=0,"",IF($G30&gt;0,+$G30*O30*8.34,$X30*O30*8.34)))</f>
        <v/>
      </c>
      <c r="Q30" s="282"/>
      <c r="R30" s="278"/>
      <c r="S30" s="270" t="str">
        <f t="shared" si="5"/>
        <v/>
      </c>
      <c r="T30" s="278"/>
      <c r="U30" s="278"/>
      <c r="V30" s="283"/>
      <c r="W30" s="352">
        <f t="shared" si="0"/>
        <v>20</v>
      </c>
      <c r="X30" s="285"/>
      <c r="Y30" s="278"/>
      <c r="Z30" s="278"/>
      <c r="AA30" s="270" t="str">
        <f aca="true" t="shared" si="115" ref="AA30">IF(CELL("type",Z30)="L","",IF(Z30*($G30+$X30)=0,"",IF($G30&gt;0,+$G30*Z30*8.34,$X30*Z30*8.34)))</f>
        <v/>
      </c>
      <c r="AB30" s="278"/>
      <c r="AC30" s="289" t="str">
        <f aca="true" t="shared" si="116" ref="AC30">IF(CELL("type",AB30)="L","",IF(AB30*($G30+$X30)=0,"",IF($G30&gt;0,+$G30*AB30*8.34,$X30*AB30*8.34)))</f>
        <v/>
      </c>
      <c r="AD30" s="285"/>
      <c r="AE30" s="278"/>
      <c r="AF30" s="278"/>
      <c r="AG30" s="278" t="str">
        <f ca="1" t="shared" si="8"/>
        <v/>
      </c>
      <c r="AH30" s="278"/>
      <c r="AI30" s="278"/>
      <c r="AJ30" s="262" t="str">
        <f aca="true" t="shared" si="117" ref="AJ30">IF(CELL("type",AI30)="L","",IF(AI30*($G30+$X30)=0,"",IF($G30&gt;0,+$G30*AI30*8.34,$X30*AI30*8.34)))</f>
        <v/>
      </c>
      <c r="AK30" s="278"/>
      <c r="AL30" s="262" t="str">
        <f aca="true" t="shared" si="118" ref="AL30">IF(CELL("type",AK30)="L","",IF(AK30*($G30+$X30)=0,"",IF($G30&gt;0,+$G30*AK30*8.34,$X30*AK30*8.34)))</f>
        <v/>
      </c>
      <c r="AM30" s="283"/>
      <c r="AN30" s="600"/>
      <c r="AO30" s="601"/>
      <c r="AP30" s="601"/>
      <c r="AQ30" s="601"/>
      <c r="AR30" s="602"/>
      <c r="AS30" s="44"/>
      <c r="AT30" s="44"/>
      <c r="BC30" s="22"/>
      <c r="BE30" s="22"/>
      <c r="BG30" s="22"/>
      <c r="BK30" s="22"/>
      <c r="BM30" s="22"/>
      <c r="BO30" s="22"/>
      <c r="BP30" s="22"/>
    </row>
    <row r="31" spans="1:68" ht="10.5" customHeight="1">
      <c r="A31" s="347">
        <v>21</v>
      </c>
      <c r="B31" s="348" t="str">
        <f t="shared" si="1"/>
        <v>Tue</v>
      </c>
      <c r="C31" s="266"/>
      <c r="D31" s="283"/>
      <c r="E31" s="349"/>
      <c r="F31" s="354"/>
      <c r="G31" s="282"/>
      <c r="H31" s="278"/>
      <c r="I31" s="278"/>
      <c r="J31" s="253" t="str">
        <f ca="1" t="shared" si="2"/>
        <v/>
      </c>
      <c r="K31" s="278"/>
      <c r="L31" s="253" t="str">
        <f ca="1" t="shared" si="2"/>
        <v/>
      </c>
      <c r="M31" s="278"/>
      <c r="N31" s="253" t="str">
        <f aca="true" t="shared" si="119" ref="N31">IF(CELL("type",M31)="L","",IF(M31*($G31+$X31)=0,"",IF($G31&gt;0,+$G31*M31*8.34,$X31*M31*8.34)))</f>
        <v/>
      </c>
      <c r="O31" s="278"/>
      <c r="P31" s="255" t="str">
        <f aca="true" t="shared" si="120" ref="P31">IF(CELL("type",O31)="L","",IF(O31*($G31+$X31)=0,"",IF($G31&gt;0,+$G31*O31*8.34,$X31*O31*8.34)))</f>
        <v/>
      </c>
      <c r="Q31" s="282"/>
      <c r="R31" s="278"/>
      <c r="S31" s="270" t="str">
        <f t="shared" si="5"/>
        <v/>
      </c>
      <c r="T31" s="278"/>
      <c r="U31" s="278"/>
      <c r="V31" s="283"/>
      <c r="W31" s="352">
        <f t="shared" si="0"/>
        <v>21</v>
      </c>
      <c r="X31" s="285"/>
      <c r="Y31" s="278"/>
      <c r="Z31" s="278"/>
      <c r="AA31" s="270" t="str">
        <f aca="true" t="shared" si="121" ref="AA31">IF(CELL("type",Z31)="L","",IF(Z31*($G31+$X31)=0,"",IF($G31&gt;0,+$G31*Z31*8.34,$X31*Z31*8.34)))</f>
        <v/>
      </c>
      <c r="AB31" s="278"/>
      <c r="AC31" s="289" t="str">
        <f aca="true" t="shared" si="122" ref="AC31">IF(CELL("type",AB31)="L","",IF(AB31*($G31+$X31)=0,"",IF($G31&gt;0,+$G31*AB31*8.34,$X31*AB31*8.34)))</f>
        <v/>
      </c>
      <c r="AD31" s="285"/>
      <c r="AE31" s="278"/>
      <c r="AF31" s="278"/>
      <c r="AG31" s="278" t="str">
        <f ca="1" t="shared" si="8"/>
        <v/>
      </c>
      <c r="AH31" s="278"/>
      <c r="AI31" s="278"/>
      <c r="AJ31" s="262" t="str">
        <f aca="true" t="shared" si="123" ref="AJ31">IF(CELL("type",AI31)="L","",IF(AI31*($G31+$X31)=0,"",IF($G31&gt;0,+$G31*AI31*8.34,$X31*AI31*8.34)))</f>
        <v/>
      </c>
      <c r="AK31" s="278"/>
      <c r="AL31" s="262" t="str">
        <f aca="true" t="shared" si="124" ref="AL31">IF(CELL("type",AK31)="L","",IF(AK31*($G31+$X31)=0,"",IF($G31&gt;0,+$G31*AK31*8.34,$X31*AK31*8.34)))</f>
        <v/>
      </c>
      <c r="AM31" s="283"/>
      <c r="AN31" s="600"/>
      <c r="AO31" s="601"/>
      <c r="AP31" s="601"/>
      <c r="AQ31" s="601"/>
      <c r="AR31" s="602"/>
      <c r="AS31" s="44"/>
      <c r="AT31" s="44"/>
      <c r="BC31" s="22"/>
      <c r="BE31" s="22"/>
      <c r="BG31" s="22"/>
      <c r="BK31" s="22"/>
      <c r="BM31" s="22"/>
      <c r="BO31" s="22"/>
      <c r="BP31" s="22"/>
    </row>
    <row r="32" spans="1:68" ht="10.5" customHeight="1">
      <c r="A32" s="347">
        <v>22</v>
      </c>
      <c r="B32" s="348" t="str">
        <f t="shared" si="1"/>
        <v>Wed</v>
      </c>
      <c r="C32" s="278"/>
      <c r="D32" s="284"/>
      <c r="E32" s="349"/>
      <c r="F32" s="350"/>
      <c r="G32" s="282"/>
      <c r="H32" s="278"/>
      <c r="I32" s="278"/>
      <c r="J32" s="253" t="str">
        <f ca="1" t="shared" si="2"/>
        <v/>
      </c>
      <c r="K32" s="278"/>
      <c r="L32" s="253" t="str">
        <f ca="1" t="shared" si="2"/>
        <v/>
      </c>
      <c r="M32" s="278"/>
      <c r="N32" s="253" t="str">
        <f aca="true" t="shared" si="125" ref="N32">IF(CELL("type",M32)="L","",IF(M32*($G32+$X32)=0,"",IF($G32&gt;0,+$G32*M32*8.34,$X32*M32*8.34)))</f>
        <v/>
      </c>
      <c r="O32" s="278"/>
      <c r="P32" s="255" t="str">
        <f aca="true" t="shared" si="126" ref="P32">IF(CELL("type",O32)="L","",IF(O32*($G32+$X32)=0,"",IF($G32&gt;0,+$G32*O32*8.34,$X32*O32*8.34)))</f>
        <v/>
      </c>
      <c r="Q32" s="282"/>
      <c r="R32" s="278"/>
      <c r="S32" s="270" t="str">
        <f t="shared" si="5"/>
        <v/>
      </c>
      <c r="T32" s="278"/>
      <c r="U32" s="278"/>
      <c r="V32" s="283"/>
      <c r="W32" s="352">
        <f t="shared" si="0"/>
        <v>22</v>
      </c>
      <c r="X32" s="285"/>
      <c r="Y32" s="278"/>
      <c r="Z32" s="278"/>
      <c r="AA32" s="270" t="str">
        <f aca="true" t="shared" si="127" ref="AA32">IF(CELL("type",Z32)="L","",IF(Z32*($G32+$X32)=0,"",IF($G32&gt;0,+$G32*Z32*8.34,$X32*Z32*8.34)))</f>
        <v/>
      </c>
      <c r="AB32" s="278"/>
      <c r="AC32" s="289" t="str">
        <f aca="true" t="shared" si="128" ref="AC32">IF(CELL("type",AB32)="L","",IF(AB32*($G32+$X32)=0,"",IF($G32&gt;0,+$G32*AB32*8.34,$X32*AB32*8.34)))</f>
        <v/>
      </c>
      <c r="AD32" s="285"/>
      <c r="AE32" s="278"/>
      <c r="AF32" s="278"/>
      <c r="AG32" s="278" t="str">
        <f ca="1" t="shared" si="8"/>
        <v/>
      </c>
      <c r="AH32" s="278"/>
      <c r="AI32" s="278"/>
      <c r="AJ32" s="262" t="str">
        <f aca="true" t="shared" si="129" ref="AJ32">IF(CELL("type",AI32)="L","",IF(AI32*($G32+$X32)=0,"",IF($G32&gt;0,+$G32*AI32*8.34,$X32*AI32*8.34)))</f>
        <v/>
      </c>
      <c r="AK32" s="278"/>
      <c r="AL32" s="262" t="str">
        <f aca="true" t="shared" si="130" ref="AL32">IF(CELL("type",AK32)="L","",IF(AK32*($G32+$X32)=0,"",IF($G32&gt;0,+$G32*AK32*8.34,$X32*AK32*8.34)))</f>
        <v/>
      </c>
      <c r="AM32" s="283"/>
      <c r="AN32" s="600"/>
      <c r="AO32" s="601"/>
      <c r="AP32" s="601"/>
      <c r="AQ32" s="601"/>
      <c r="AR32" s="602"/>
      <c r="AS32" s="44"/>
      <c r="AT32" s="44"/>
      <c r="BC32" s="22"/>
      <c r="BE32" s="22"/>
      <c r="BG32" s="22"/>
      <c r="BK32" s="22"/>
      <c r="BM32" s="22"/>
      <c r="BO32" s="22"/>
      <c r="BP32" s="22"/>
    </row>
    <row r="33" spans="1:68" ht="10.5" customHeight="1">
      <c r="A33" s="347">
        <v>23</v>
      </c>
      <c r="B33" s="348" t="str">
        <f t="shared" si="1"/>
        <v>Thu</v>
      </c>
      <c r="C33" s="278"/>
      <c r="D33" s="284"/>
      <c r="E33" s="349"/>
      <c r="F33" s="350"/>
      <c r="G33" s="282"/>
      <c r="H33" s="278"/>
      <c r="I33" s="278"/>
      <c r="J33" s="253" t="str">
        <f ca="1" t="shared" si="2"/>
        <v/>
      </c>
      <c r="K33" s="278"/>
      <c r="L33" s="253" t="str">
        <f ca="1" t="shared" si="2"/>
        <v/>
      </c>
      <c r="M33" s="278"/>
      <c r="N33" s="253" t="str">
        <f aca="true" t="shared" si="131" ref="N33">IF(CELL("type",M33)="L","",IF(M33*($G33+$X33)=0,"",IF($G33&gt;0,+$G33*M33*8.34,$X33*M33*8.34)))</f>
        <v/>
      </c>
      <c r="O33" s="278"/>
      <c r="P33" s="255" t="str">
        <f aca="true" t="shared" si="132" ref="P33">IF(CELL("type",O33)="L","",IF(O33*($G33+$X33)=0,"",IF($G33&gt;0,+$G33*O33*8.34,$X33*O33*8.34)))</f>
        <v/>
      </c>
      <c r="Q33" s="282"/>
      <c r="R33" s="278"/>
      <c r="S33" s="270" t="str">
        <f t="shared" si="5"/>
        <v/>
      </c>
      <c r="T33" s="278"/>
      <c r="U33" s="278"/>
      <c r="V33" s="283"/>
      <c r="W33" s="352">
        <f t="shared" si="0"/>
        <v>23</v>
      </c>
      <c r="X33" s="285"/>
      <c r="Y33" s="278"/>
      <c r="Z33" s="278"/>
      <c r="AA33" s="270" t="str">
        <f aca="true" t="shared" si="133" ref="AA33">IF(CELL("type",Z33)="L","",IF(Z33*($G33+$X33)=0,"",IF($G33&gt;0,+$G33*Z33*8.34,$X33*Z33*8.34)))</f>
        <v/>
      </c>
      <c r="AB33" s="278"/>
      <c r="AC33" s="289" t="str">
        <f aca="true" t="shared" si="134" ref="AC33">IF(CELL("type",AB33)="L","",IF(AB33*($G33+$X33)=0,"",IF($G33&gt;0,+$G33*AB33*8.34,$X33*AB33*8.34)))</f>
        <v/>
      </c>
      <c r="AD33" s="285"/>
      <c r="AE33" s="278"/>
      <c r="AF33" s="278"/>
      <c r="AG33" s="278" t="str">
        <f ca="1" t="shared" si="8"/>
        <v/>
      </c>
      <c r="AH33" s="278"/>
      <c r="AI33" s="278"/>
      <c r="AJ33" s="262" t="str">
        <f aca="true" t="shared" si="135" ref="AJ33">IF(CELL("type",AI33)="L","",IF(AI33*($G33+$X33)=0,"",IF($G33&gt;0,+$G33*AI33*8.34,$X33*AI33*8.34)))</f>
        <v/>
      </c>
      <c r="AK33" s="278"/>
      <c r="AL33" s="262" t="str">
        <f aca="true" t="shared" si="136" ref="AL33">IF(CELL("type",AK33)="L","",IF(AK33*($G33+$X33)=0,"",IF($G33&gt;0,+$G33*AK33*8.34,$X33*AK33*8.34)))</f>
        <v/>
      </c>
      <c r="AM33" s="283"/>
      <c r="AN33" s="600"/>
      <c r="AO33" s="601"/>
      <c r="AP33" s="601"/>
      <c r="AQ33" s="601"/>
      <c r="AR33" s="602"/>
      <c r="AS33" s="44"/>
      <c r="AT33" s="44"/>
      <c r="BC33" s="22"/>
      <c r="BE33" s="22"/>
      <c r="BG33" s="22"/>
      <c r="BK33" s="22"/>
      <c r="BM33" s="22"/>
      <c r="BO33" s="22"/>
      <c r="BP33" s="22"/>
    </row>
    <row r="34" spans="1:68" ht="10.5" customHeight="1">
      <c r="A34" s="347">
        <v>24</v>
      </c>
      <c r="B34" s="348" t="str">
        <f t="shared" si="1"/>
        <v>Fri</v>
      </c>
      <c r="C34" s="278"/>
      <c r="D34" s="284"/>
      <c r="E34" s="349"/>
      <c r="F34" s="350"/>
      <c r="G34" s="282"/>
      <c r="H34" s="278"/>
      <c r="I34" s="278"/>
      <c r="J34" s="253" t="str">
        <f ca="1" t="shared" si="2"/>
        <v/>
      </c>
      <c r="K34" s="278"/>
      <c r="L34" s="253" t="str">
        <f ca="1" t="shared" si="2"/>
        <v/>
      </c>
      <c r="M34" s="278"/>
      <c r="N34" s="253" t="str">
        <f aca="true" t="shared" si="137" ref="N34">IF(CELL("type",M34)="L","",IF(M34*($G34+$X34)=0,"",IF($G34&gt;0,+$G34*M34*8.34,$X34*M34*8.34)))</f>
        <v/>
      </c>
      <c r="O34" s="278"/>
      <c r="P34" s="255" t="str">
        <f aca="true" t="shared" si="138" ref="P34">IF(CELL("type",O34)="L","",IF(O34*($G34+$X34)=0,"",IF($G34&gt;0,+$G34*O34*8.34,$X34*O34*8.34)))</f>
        <v/>
      </c>
      <c r="Q34" s="282"/>
      <c r="R34" s="278"/>
      <c r="S34" s="270" t="str">
        <f t="shared" si="5"/>
        <v/>
      </c>
      <c r="T34" s="278"/>
      <c r="U34" s="278"/>
      <c r="V34" s="283"/>
      <c r="W34" s="352">
        <f t="shared" si="0"/>
        <v>24</v>
      </c>
      <c r="X34" s="285"/>
      <c r="Y34" s="278"/>
      <c r="Z34" s="278"/>
      <c r="AA34" s="270" t="str">
        <f aca="true" t="shared" si="139" ref="AA34">IF(CELL("type",Z34)="L","",IF(Z34*($G34+$X34)=0,"",IF($G34&gt;0,+$G34*Z34*8.34,$X34*Z34*8.34)))</f>
        <v/>
      </c>
      <c r="AB34" s="278"/>
      <c r="AC34" s="289" t="str">
        <f aca="true" t="shared" si="140" ref="AC34">IF(CELL("type",AB34)="L","",IF(AB34*($G34+$X34)=0,"",IF($G34&gt;0,+$G34*AB34*8.34,$X34*AB34*8.34)))</f>
        <v/>
      </c>
      <c r="AD34" s="285"/>
      <c r="AE34" s="278"/>
      <c r="AF34" s="278"/>
      <c r="AG34" s="278" t="str">
        <f ca="1" t="shared" si="8"/>
        <v/>
      </c>
      <c r="AH34" s="278"/>
      <c r="AI34" s="278"/>
      <c r="AJ34" s="262" t="str">
        <f aca="true" t="shared" si="141" ref="AJ34">IF(CELL("type",AI34)="L","",IF(AI34*($G34+$X34)=0,"",IF($G34&gt;0,+$G34*AI34*8.34,$X34*AI34*8.34)))</f>
        <v/>
      </c>
      <c r="AK34" s="278"/>
      <c r="AL34" s="262" t="str">
        <f aca="true" t="shared" si="142" ref="AL34">IF(CELL("type",AK34)="L","",IF(AK34*($G34+$X34)=0,"",IF($G34&gt;0,+$G34*AK34*8.34,$X34*AK34*8.34)))</f>
        <v/>
      </c>
      <c r="AM34" s="283"/>
      <c r="AN34" s="600"/>
      <c r="AO34" s="601"/>
      <c r="AP34" s="601"/>
      <c r="AQ34" s="601"/>
      <c r="AR34" s="602"/>
      <c r="AS34" s="44"/>
      <c r="AT34" s="44"/>
      <c r="BC34" s="22"/>
      <c r="BE34" s="22"/>
      <c r="BG34" s="22"/>
      <c r="BK34" s="22"/>
      <c r="BM34" s="22"/>
      <c r="BO34" s="22"/>
      <c r="BP34" s="22"/>
    </row>
    <row r="35" spans="1:68" ht="10.5" customHeight="1">
      <c r="A35" s="347">
        <v>25</v>
      </c>
      <c r="B35" s="348" t="str">
        <f t="shared" si="1"/>
        <v>Sat</v>
      </c>
      <c r="C35" s="287"/>
      <c r="D35" s="288"/>
      <c r="E35" s="349"/>
      <c r="F35" s="357"/>
      <c r="G35" s="282"/>
      <c r="H35" s="278"/>
      <c r="I35" s="278"/>
      <c r="J35" s="253" t="str">
        <f ca="1" t="shared" si="2"/>
        <v/>
      </c>
      <c r="K35" s="278"/>
      <c r="L35" s="253" t="str">
        <f ca="1" t="shared" si="2"/>
        <v/>
      </c>
      <c r="M35" s="278"/>
      <c r="N35" s="253" t="str">
        <f aca="true" t="shared" si="143" ref="N35">IF(CELL("type",M35)="L","",IF(M35*($G35+$X35)=0,"",IF($G35&gt;0,+$G35*M35*8.34,$X35*M35*8.34)))</f>
        <v/>
      </c>
      <c r="O35" s="278"/>
      <c r="P35" s="255" t="str">
        <f aca="true" t="shared" si="144" ref="P35">IF(CELL("type",O35)="L","",IF(O35*($G35+$X35)=0,"",IF($G35&gt;0,+$G35*O35*8.34,$X35*O35*8.34)))</f>
        <v/>
      </c>
      <c r="Q35" s="282"/>
      <c r="R35" s="278"/>
      <c r="S35" s="270" t="str">
        <f t="shared" si="5"/>
        <v/>
      </c>
      <c r="T35" s="278"/>
      <c r="U35" s="278"/>
      <c r="V35" s="283"/>
      <c r="W35" s="352">
        <f t="shared" si="0"/>
        <v>25</v>
      </c>
      <c r="X35" s="285"/>
      <c r="Y35" s="278"/>
      <c r="Z35" s="278"/>
      <c r="AA35" s="270" t="str">
        <f aca="true" t="shared" si="145" ref="AA35">IF(CELL("type",Z35)="L","",IF(Z35*($G35+$X35)=0,"",IF($G35&gt;0,+$G35*Z35*8.34,$X35*Z35*8.34)))</f>
        <v/>
      </c>
      <c r="AB35" s="278"/>
      <c r="AC35" s="289" t="str">
        <f aca="true" t="shared" si="146" ref="AC35">IF(CELL("type",AB35)="L","",IF(AB35*($G35+$X35)=0,"",IF($G35&gt;0,+$G35*AB35*8.34,$X35*AB35*8.34)))</f>
        <v/>
      </c>
      <c r="AD35" s="285"/>
      <c r="AE35" s="278"/>
      <c r="AF35" s="278"/>
      <c r="AG35" s="278" t="str">
        <f ca="1" t="shared" si="8"/>
        <v/>
      </c>
      <c r="AH35" s="278"/>
      <c r="AI35" s="278"/>
      <c r="AJ35" s="262" t="str">
        <f aca="true" t="shared" si="147" ref="AJ35">IF(CELL("type",AI35)="L","",IF(AI35*($G35+$X35)=0,"",IF($G35&gt;0,+$G35*AI35*8.34,$X35*AI35*8.34)))</f>
        <v/>
      </c>
      <c r="AK35" s="278"/>
      <c r="AL35" s="262" t="str">
        <f aca="true" t="shared" si="148" ref="AL35">IF(CELL("type",AK35)="L","",IF(AK35*($G35+$X35)=0,"",IF($G35&gt;0,+$G35*AK35*8.34,$X35*AK35*8.34)))</f>
        <v/>
      </c>
      <c r="AM35" s="283"/>
      <c r="AN35" s="600"/>
      <c r="AO35" s="601"/>
      <c r="AP35" s="601"/>
      <c r="AQ35" s="601"/>
      <c r="AR35" s="602"/>
      <c r="AS35" s="44"/>
      <c r="AT35" s="44"/>
      <c r="BC35" s="22"/>
      <c r="BE35" s="22"/>
      <c r="BG35" s="22"/>
      <c r="BK35" s="22"/>
      <c r="BM35" s="22"/>
      <c r="BO35" s="22"/>
      <c r="BP35" s="22"/>
    </row>
    <row r="36" spans="1:68" ht="10.5" customHeight="1">
      <c r="A36" s="347">
        <v>26</v>
      </c>
      <c r="B36" s="348" t="str">
        <f t="shared" si="1"/>
        <v>Sun</v>
      </c>
      <c r="C36" s="278"/>
      <c r="D36" s="283"/>
      <c r="E36" s="339"/>
      <c r="F36" s="354"/>
      <c r="G36" s="282"/>
      <c r="H36" s="278"/>
      <c r="I36" s="278"/>
      <c r="J36" s="253" t="str">
        <f ca="1" t="shared" si="2"/>
        <v/>
      </c>
      <c r="K36" s="278"/>
      <c r="L36" s="253" t="str">
        <f ca="1" t="shared" si="2"/>
        <v/>
      </c>
      <c r="M36" s="278"/>
      <c r="N36" s="253" t="str">
        <f aca="true" t="shared" si="149" ref="N36">IF(CELL("type",M36)="L","",IF(M36*($G36+$X36)=0,"",IF($G36&gt;0,+$G36*M36*8.34,$X36*M36*8.34)))</f>
        <v/>
      </c>
      <c r="O36" s="278"/>
      <c r="P36" s="255" t="str">
        <f aca="true" t="shared" si="150" ref="P36">IF(CELL("type",O36)="L","",IF(O36*($G36+$X36)=0,"",IF($G36&gt;0,+$G36*O36*8.34,$X36*O36*8.34)))</f>
        <v/>
      </c>
      <c r="Q36" s="282"/>
      <c r="R36" s="278"/>
      <c r="S36" s="270" t="str">
        <f t="shared" si="5"/>
        <v/>
      </c>
      <c r="T36" s="278"/>
      <c r="U36" s="278"/>
      <c r="V36" s="283"/>
      <c r="W36" s="352">
        <f t="shared" si="0"/>
        <v>26</v>
      </c>
      <c r="X36" s="285"/>
      <c r="Y36" s="278"/>
      <c r="Z36" s="278"/>
      <c r="AA36" s="270" t="str">
        <f aca="true" t="shared" si="151" ref="AA36">IF(CELL("type",Z36)="L","",IF(Z36*($G36+$X36)=0,"",IF($G36&gt;0,+$G36*Z36*8.34,$X36*Z36*8.34)))</f>
        <v/>
      </c>
      <c r="AB36" s="278"/>
      <c r="AC36" s="289" t="str">
        <f aca="true" t="shared" si="152" ref="AC36">IF(CELL("type",AB36)="L","",IF(AB36*($G36+$X36)=0,"",IF($G36&gt;0,+$G36*AB36*8.34,$X36*AB36*8.34)))</f>
        <v/>
      </c>
      <c r="AD36" s="285"/>
      <c r="AE36" s="278"/>
      <c r="AF36" s="278"/>
      <c r="AG36" s="278" t="str">
        <f ca="1" t="shared" si="8"/>
        <v/>
      </c>
      <c r="AH36" s="278"/>
      <c r="AI36" s="278"/>
      <c r="AJ36" s="262" t="str">
        <f aca="true" t="shared" si="153" ref="AJ36">IF(CELL("type",AI36)="L","",IF(AI36*($G36+$X36)=0,"",IF($G36&gt;0,+$G36*AI36*8.34,$X36*AI36*8.34)))</f>
        <v/>
      </c>
      <c r="AK36" s="278"/>
      <c r="AL36" s="262" t="str">
        <f aca="true" t="shared" si="154" ref="AL36">IF(CELL("type",AK36)="L","",IF(AK36*($G36+$X36)=0,"",IF($G36&gt;0,+$G36*AK36*8.34,$X36*AK36*8.34)))</f>
        <v/>
      </c>
      <c r="AM36" s="283"/>
      <c r="AN36" s="600"/>
      <c r="AO36" s="601"/>
      <c r="AP36" s="601"/>
      <c r="AQ36" s="601"/>
      <c r="AR36" s="602"/>
      <c r="AS36" s="44"/>
      <c r="AT36" s="44"/>
      <c r="BC36" s="22"/>
      <c r="BE36" s="22"/>
      <c r="BG36" s="22"/>
      <c r="BK36" s="22"/>
      <c r="BM36" s="22"/>
      <c r="BO36" s="22"/>
      <c r="BP36" s="22"/>
    </row>
    <row r="37" spans="1:68" ht="10.5" customHeight="1">
      <c r="A37" s="347">
        <v>27</v>
      </c>
      <c r="B37" s="348" t="str">
        <f t="shared" si="1"/>
        <v>Mon</v>
      </c>
      <c r="C37" s="278"/>
      <c r="D37" s="284"/>
      <c r="E37" s="349"/>
      <c r="F37" s="350"/>
      <c r="G37" s="282"/>
      <c r="H37" s="278"/>
      <c r="I37" s="278"/>
      <c r="J37" s="253" t="str">
        <f ca="1" t="shared" si="2"/>
        <v/>
      </c>
      <c r="K37" s="278"/>
      <c r="L37" s="253" t="str">
        <f ca="1" t="shared" si="2"/>
        <v/>
      </c>
      <c r="M37" s="278"/>
      <c r="N37" s="253" t="str">
        <f aca="true" t="shared" si="155" ref="N37">IF(CELL("type",M37)="L","",IF(M37*($G37+$X37)=0,"",IF($G37&gt;0,+$G37*M37*8.34,$X37*M37*8.34)))</f>
        <v/>
      </c>
      <c r="O37" s="278"/>
      <c r="P37" s="255" t="str">
        <f aca="true" t="shared" si="156" ref="P37">IF(CELL("type",O37)="L","",IF(O37*($G37+$X37)=0,"",IF($G37&gt;0,+$G37*O37*8.34,$X37*O37*8.34)))</f>
        <v/>
      </c>
      <c r="Q37" s="282"/>
      <c r="R37" s="278"/>
      <c r="S37" s="270" t="str">
        <f t="shared" si="5"/>
        <v/>
      </c>
      <c r="T37" s="278"/>
      <c r="U37" s="278"/>
      <c r="V37" s="283"/>
      <c r="W37" s="352">
        <f t="shared" si="0"/>
        <v>27</v>
      </c>
      <c r="X37" s="285"/>
      <c r="Y37" s="278"/>
      <c r="Z37" s="278"/>
      <c r="AA37" s="270" t="str">
        <f aca="true" t="shared" si="157" ref="AA37">IF(CELL("type",Z37)="L","",IF(Z37*($G37+$X37)=0,"",IF($G37&gt;0,+$G37*Z37*8.34,$X37*Z37*8.34)))</f>
        <v/>
      </c>
      <c r="AB37" s="278"/>
      <c r="AC37" s="289" t="str">
        <f aca="true" t="shared" si="158" ref="AC37">IF(CELL("type",AB37)="L","",IF(AB37*($G37+$X37)=0,"",IF($G37&gt;0,+$G37*AB37*8.34,$X37*AB37*8.34)))</f>
        <v/>
      </c>
      <c r="AD37" s="285"/>
      <c r="AE37" s="278"/>
      <c r="AF37" s="278"/>
      <c r="AG37" s="278" t="str">
        <f ca="1" t="shared" si="8"/>
        <v/>
      </c>
      <c r="AH37" s="278"/>
      <c r="AI37" s="278"/>
      <c r="AJ37" s="262" t="str">
        <f aca="true" t="shared" si="159" ref="AJ37">IF(CELL("type",AI37)="L","",IF(AI37*($G37+$X37)=0,"",IF($G37&gt;0,+$G37*AI37*8.34,$X37*AI37*8.34)))</f>
        <v/>
      </c>
      <c r="AK37" s="278"/>
      <c r="AL37" s="262" t="str">
        <f aca="true" t="shared" si="160" ref="AL37">IF(CELL("type",AK37)="L","",IF(AK37*($G37+$X37)=0,"",IF($G37&gt;0,+$G37*AK37*8.34,$X37*AK37*8.34)))</f>
        <v/>
      </c>
      <c r="AM37" s="283"/>
      <c r="AN37" s="600"/>
      <c r="AO37" s="601"/>
      <c r="AP37" s="601"/>
      <c r="AQ37" s="601"/>
      <c r="AR37" s="602"/>
      <c r="AS37" s="44"/>
      <c r="AT37" s="44"/>
      <c r="BC37" s="22"/>
      <c r="BE37" s="22"/>
      <c r="BG37" s="22"/>
      <c r="BK37" s="22"/>
      <c r="BM37" s="22"/>
      <c r="BO37" s="22"/>
      <c r="BP37" s="22"/>
    </row>
    <row r="38" spans="1:68" ht="10.5" customHeight="1">
      <c r="A38" s="347">
        <v>28</v>
      </c>
      <c r="B38" s="348" t="str">
        <f t="shared" si="1"/>
        <v>Tue</v>
      </c>
      <c r="C38" s="278"/>
      <c r="D38" s="284"/>
      <c r="E38" s="349"/>
      <c r="F38" s="350"/>
      <c r="G38" s="282"/>
      <c r="H38" s="278"/>
      <c r="I38" s="278"/>
      <c r="J38" s="253" t="str">
        <f ca="1" t="shared" si="2"/>
        <v/>
      </c>
      <c r="K38" s="278"/>
      <c r="L38" s="253" t="str">
        <f ca="1" t="shared" si="2"/>
        <v/>
      </c>
      <c r="M38" s="278"/>
      <c r="N38" s="253" t="str">
        <f aca="true" t="shared" si="161" ref="N38">IF(CELL("type",M38)="L","",IF(M38*($G38+$X38)=0,"",IF($G38&gt;0,+$G38*M38*8.34,$X38*M38*8.34)))</f>
        <v/>
      </c>
      <c r="O38" s="278"/>
      <c r="P38" s="255" t="str">
        <f aca="true" t="shared" si="162" ref="P38">IF(CELL("type",O38)="L","",IF(O38*($G38+$X38)=0,"",IF($G38&gt;0,+$G38*O38*8.34,$X38*O38*8.34)))</f>
        <v/>
      </c>
      <c r="Q38" s="282"/>
      <c r="R38" s="278"/>
      <c r="S38" s="270" t="str">
        <f t="shared" si="5"/>
        <v/>
      </c>
      <c r="T38" s="278"/>
      <c r="U38" s="278"/>
      <c r="V38" s="283"/>
      <c r="W38" s="352">
        <f t="shared" si="0"/>
        <v>28</v>
      </c>
      <c r="X38" s="285"/>
      <c r="Y38" s="278"/>
      <c r="Z38" s="278"/>
      <c r="AA38" s="270" t="str">
        <f aca="true" t="shared" si="163" ref="AA38">IF(CELL("type",Z38)="L","",IF(Z38*($G38+$X38)=0,"",IF($G38&gt;0,+$G38*Z38*8.34,$X38*Z38*8.34)))</f>
        <v/>
      </c>
      <c r="AB38" s="278"/>
      <c r="AC38" s="289" t="str">
        <f aca="true" t="shared" si="164" ref="AC38">IF(CELL("type",AB38)="L","",IF(AB38*($G38+$X38)=0,"",IF($G38&gt;0,+$G38*AB38*8.34,$X38*AB38*8.34)))</f>
        <v/>
      </c>
      <c r="AD38" s="285"/>
      <c r="AE38" s="278"/>
      <c r="AF38" s="278"/>
      <c r="AG38" s="278" t="str">
        <f ca="1" t="shared" si="8"/>
        <v/>
      </c>
      <c r="AH38" s="278"/>
      <c r="AI38" s="278"/>
      <c r="AJ38" s="262" t="str">
        <f aca="true" t="shared" si="165" ref="AJ38">IF(CELL("type",AI38)="L","",IF(AI38*($G38+$X38)=0,"",IF($G38&gt;0,+$G38*AI38*8.34,$X38*AI38*8.34)))</f>
        <v/>
      </c>
      <c r="AK38" s="278"/>
      <c r="AL38" s="262" t="str">
        <f aca="true" t="shared" si="166" ref="AL38">IF(CELL("type",AK38)="L","",IF(AK38*($G38+$X38)=0,"",IF($G38&gt;0,+$G38*AK38*8.34,$X38*AK38*8.34)))</f>
        <v/>
      </c>
      <c r="AM38" s="283"/>
      <c r="AN38" s="600"/>
      <c r="AO38" s="601"/>
      <c r="AP38" s="601"/>
      <c r="AQ38" s="601"/>
      <c r="AR38" s="602"/>
      <c r="AS38" s="44"/>
      <c r="AT38" s="44"/>
      <c r="BC38" s="22"/>
      <c r="BE38" s="22"/>
      <c r="BG38" s="22"/>
      <c r="BK38" s="22"/>
      <c r="BM38" s="22"/>
      <c r="BO38" s="22"/>
      <c r="BP38" s="22"/>
    </row>
    <row r="39" spans="1:68" ht="10.5" customHeight="1">
      <c r="A39" s="347">
        <v>29</v>
      </c>
      <c r="B39" s="348" t="str">
        <f t="shared" si="1"/>
        <v>Wed</v>
      </c>
      <c r="C39" s="278"/>
      <c r="D39" s="284"/>
      <c r="E39" s="349"/>
      <c r="F39" s="350"/>
      <c r="G39" s="282"/>
      <c r="H39" s="278"/>
      <c r="I39" s="278"/>
      <c r="J39" s="253" t="str">
        <f ca="1" t="shared" si="2"/>
        <v/>
      </c>
      <c r="K39" s="278"/>
      <c r="L39" s="253" t="str">
        <f ca="1" t="shared" si="2"/>
        <v/>
      </c>
      <c r="M39" s="278"/>
      <c r="N39" s="253" t="str">
        <f aca="true" t="shared" si="167" ref="N39">IF(CELL("type",M39)="L","",IF(M39*($G39+$X39)=0,"",IF($G39&gt;0,+$G39*M39*8.34,$X39*M39*8.34)))</f>
        <v/>
      </c>
      <c r="O39" s="278"/>
      <c r="P39" s="255" t="str">
        <f aca="true" t="shared" si="168" ref="P39">IF(CELL("type",O39)="L","",IF(O39*($G39+$X39)=0,"",IF($G39&gt;0,+$G39*O39*8.34,$X39*O39*8.34)))</f>
        <v/>
      </c>
      <c r="Q39" s="282"/>
      <c r="R39" s="278"/>
      <c r="S39" s="270" t="str">
        <f t="shared" si="5"/>
        <v/>
      </c>
      <c r="T39" s="278"/>
      <c r="U39" s="278"/>
      <c r="V39" s="283"/>
      <c r="W39" s="352">
        <f t="shared" si="0"/>
        <v>29</v>
      </c>
      <c r="X39" s="285"/>
      <c r="Y39" s="278"/>
      <c r="Z39" s="278"/>
      <c r="AA39" s="270" t="str">
        <f aca="true" t="shared" si="169" ref="AA39">IF(CELL("type",Z39)="L","",IF(Z39*($G39+$X39)=0,"",IF($G39&gt;0,+$G39*Z39*8.34,$X39*Z39*8.34)))</f>
        <v/>
      </c>
      <c r="AB39" s="278"/>
      <c r="AC39" s="289" t="str">
        <f aca="true" t="shared" si="170" ref="AC39">IF(CELL("type",AB39)="L","",IF(AB39*($G39+$X39)=0,"",IF($G39&gt;0,+$G39*AB39*8.34,$X39*AB39*8.34)))</f>
        <v/>
      </c>
      <c r="AD39" s="285"/>
      <c r="AE39" s="278"/>
      <c r="AF39" s="278"/>
      <c r="AG39" s="278" t="str">
        <f ca="1" t="shared" si="8"/>
        <v/>
      </c>
      <c r="AH39" s="278"/>
      <c r="AI39" s="278"/>
      <c r="AJ39" s="262" t="str">
        <f aca="true" t="shared" si="171" ref="AJ39">IF(CELL("type",AI39)="L","",IF(AI39*($G39+$X39)=0,"",IF($G39&gt;0,+$G39*AI39*8.34,$X39*AI39*8.34)))</f>
        <v/>
      </c>
      <c r="AK39" s="278"/>
      <c r="AL39" s="262" t="str">
        <f aca="true" t="shared" si="172" ref="AL39">IF(CELL("type",AK39)="L","",IF(AK39*($G39+$X39)=0,"",IF($G39&gt;0,+$G39*AK39*8.34,$X39*AK39*8.34)))</f>
        <v/>
      </c>
      <c r="AM39" s="283"/>
      <c r="AN39" s="600"/>
      <c r="AO39" s="601"/>
      <c r="AP39" s="601"/>
      <c r="AQ39" s="601"/>
      <c r="AR39" s="602"/>
      <c r="AS39" s="3"/>
      <c r="AT39" s="3"/>
      <c r="BC39" s="22"/>
      <c r="BE39" s="22"/>
      <c r="BG39" s="22"/>
      <c r="BK39" s="22"/>
      <c r="BM39" s="22"/>
      <c r="BO39" s="22"/>
      <c r="BP39" s="22"/>
    </row>
    <row r="40" spans="1:68" ht="10.5" customHeight="1">
      <c r="A40" s="347">
        <v>30</v>
      </c>
      <c r="B40" s="348" t="str">
        <f t="shared" si="1"/>
        <v>Thu</v>
      </c>
      <c r="C40" s="278"/>
      <c r="D40" s="284"/>
      <c r="E40" s="349"/>
      <c r="F40" s="350"/>
      <c r="G40" s="282"/>
      <c r="H40" s="278"/>
      <c r="I40" s="278"/>
      <c r="J40" s="253" t="str">
        <f ca="1" t="shared" si="2"/>
        <v/>
      </c>
      <c r="K40" s="278"/>
      <c r="L40" s="253" t="str">
        <f ca="1" t="shared" si="2"/>
        <v/>
      </c>
      <c r="M40" s="278"/>
      <c r="N40" s="253" t="str">
        <f aca="true" t="shared" si="173" ref="N40">IF(CELL("type",M40)="L","",IF(M40*($G40+$X40)=0,"",IF($G40&gt;0,+$G40*M40*8.34,$X40*M40*8.34)))</f>
        <v/>
      </c>
      <c r="O40" s="278"/>
      <c r="P40" s="255" t="str">
        <f aca="true" t="shared" si="174" ref="P40">IF(CELL("type",O40)="L","",IF(O40*($G40+$X40)=0,"",IF($G40&gt;0,+$G40*O40*8.34,$X40*O40*8.34)))</f>
        <v/>
      </c>
      <c r="Q40" s="282"/>
      <c r="R40" s="278"/>
      <c r="S40" s="270" t="str">
        <f t="shared" si="5"/>
        <v/>
      </c>
      <c r="T40" s="278"/>
      <c r="U40" s="278"/>
      <c r="V40" s="283"/>
      <c r="W40" s="352">
        <f t="shared" si="0"/>
        <v>30</v>
      </c>
      <c r="X40" s="285"/>
      <c r="Y40" s="278"/>
      <c r="Z40" s="278"/>
      <c r="AA40" s="270" t="str">
        <f aca="true" t="shared" si="175" ref="AA40">IF(CELL("type",Z40)="L","",IF(Z40*($G40+$X40)=0,"",IF($G40&gt;0,+$G40*Z40*8.34,$X40*Z40*8.34)))</f>
        <v/>
      </c>
      <c r="AB40" s="278"/>
      <c r="AC40" s="289" t="str">
        <f aca="true" t="shared" si="176" ref="AC40">IF(CELL("type",AB40)="L","",IF(AB40*($G40+$X40)=0,"",IF($G40&gt;0,+$G40*AB40*8.34,$X40*AB40*8.34)))</f>
        <v/>
      </c>
      <c r="AD40" s="285"/>
      <c r="AE40" s="278"/>
      <c r="AF40" s="278"/>
      <c r="AG40" s="278" t="str">
        <f ca="1" t="shared" si="8"/>
        <v/>
      </c>
      <c r="AH40" s="278"/>
      <c r="AI40" s="278"/>
      <c r="AJ40" s="262" t="str">
        <f aca="true" t="shared" si="177" ref="AJ40">IF(CELL("type",AI40)="L","",IF(AI40*($G40+$X40)=0,"",IF($G40&gt;0,+$G40*AI40*8.34,$X40*AI40*8.34)))</f>
        <v/>
      </c>
      <c r="AK40" s="278"/>
      <c r="AL40" s="262" t="str">
        <f aca="true" t="shared" si="178" ref="AL40">IF(CELL("type",AK40)="L","",IF(AK40*($G40+$X40)=0,"",IF($G40&gt;0,+$G40*AK40*8.34,$X40*AK40*8.34)))</f>
        <v/>
      </c>
      <c r="AM40" s="283"/>
      <c r="AN40" s="600"/>
      <c r="AO40" s="601"/>
      <c r="AP40" s="601"/>
      <c r="AQ40" s="601"/>
      <c r="AR40" s="602"/>
      <c r="AS40" s="3"/>
      <c r="AT40" s="3"/>
      <c r="BC40" s="22"/>
      <c r="BE40" s="22"/>
      <c r="BG40" s="22"/>
      <c r="BK40" s="22"/>
      <c r="BM40" s="22"/>
      <c r="BO40" s="22"/>
      <c r="BP40" s="22"/>
    </row>
    <row r="41" spans="1:68" ht="10.5" customHeight="1" thickBot="1">
      <c r="A41" s="347">
        <v>31</v>
      </c>
      <c r="B41" s="348" t="str">
        <f t="shared" si="1"/>
        <v>Fri</v>
      </c>
      <c r="C41" s="287"/>
      <c r="D41" s="288"/>
      <c r="E41" s="358"/>
      <c r="F41" s="359"/>
      <c r="G41" s="282"/>
      <c r="H41" s="278"/>
      <c r="I41" s="278"/>
      <c r="J41" s="253" t="str">
        <f ca="1" t="shared" si="2"/>
        <v/>
      </c>
      <c r="K41" s="278"/>
      <c r="L41" s="253" t="str">
        <f ca="1" t="shared" si="2"/>
        <v/>
      </c>
      <c r="M41" s="278"/>
      <c r="N41" s="270" t="str">
        <f aca="true" t="shared" si="179" ref="N41">IF(CELL("type",M41)="L","",IF(M41*($G41+$X41)=0,"",IF($G41&gt;0,+$G41*M41*8.34,$X41*M41*8.34)))</f>
        <v/>
      </c>
      <c r="O41" s="278"/>
      <c r="P41" s="289" t="str">
        <f aca="true" t="shared" si="180" ref="P41">IF(CELL("type",O41)="L","",IF(O41*($G41+$X41)=0,"",IF($G41&gt;0,+$G41*O41*8.34,$X41*O41*8.34)))</f>
        <v/>
      </c>
      <c r="Q41" s="282"/>
      <c r="R41" s="278"/>
      <c r="S41" s="270" t="str">
        <f t="shared" si="5"/>
        <v/>
      </c>
      <c r="T41" s="278"/>
      <c r="U41" s="278"/>
      <c r="V41" s="283"/>
      <c r="W41" s="351">
        <f t="shared" si="0"/>
        <v>31</v>
      </c>
      <c r="X41" s="285"/>
      <c r="Y41" s="278"/>
      <c r="Z41" s="278"/>
      <c r="AA41" s="270" t="str">
        <f aca="true" t="shared" si="181" ref="AA41">IF(CELL("type",Z41)="L","",IF(Z41*($G41+$X41)=0,"",IF($G41&gt;0,+$G41*Z41*8.34,$X41*Z41*8.34)))</f>
        <v/>
      </c>
      <c r="AB41" s="278"/>
      <c r="AC41" s="289" t="str">
        <f aca="true" t="shared" si="182" ref="AC41">IF(CELL("type",AB41)="L","",IF(AB41*($G41+$X41)=0,"",IF($G41&gt;0,+$G41*AB41*8.34,$X41*AB41*8.34)))</f>
        <v/>
      </c>
      <c r="AD41" s="291"/>
      <c r="AE41" s="278"/>
      <c r="AF41" s="285"/>
      <c r="AG41" s="278" t="str">
        <f ca="1" t="shared" si="8"/>
        <v/>
      </c>
      <c r="AH41" s="278"/>
      <c r="AI41" s="278"/>
      <c r="AJ41" s="262" t="str">
        <f aca="true" t="shared" si="183" ref="AJ41">IF(CELL("type",AI41)="L","",IF(AI41*($G41+$X41)=0,"",IF($G41&gt;0,+$G41*AI41*8.34,$X41*AI41*8.34)))</f>
        <v/>
      </c>
      <c r="AK41" s="278"/>
      <c r="AL41" s="262" t="str">
        <f aca="true" t="shared" si="184" ref="AL41">IF(CELL("type",AK41)="L","",IF(AK41*($G41+$X41)=0,"",IF($G41&gt;0,+$G41*AK41*8.34,$X41*AK41*8.34)))</f>
        <v/>
      </c>
      <c r="AM41" s="283"/>
      <c r="AN41" s="600"/>
      <c r="AO41" s="601"/>
      <c r="AP41" s="601"/>
      <c r="AQ41" s="601"/>
      <c r="AR41" s="602"/>
      <c r="AS41" s="3"/>
      <c r="AT41" s="3"/>
      <c r="BC41" s="22"/>
      <c r="BE41" s="22"/>
      <c r="BG41" s="22"/>
      <c r="BK41" s="22"/>
      <c r="BM41" s="22"/>
      <c r="BO41" s="22"/>
      <c r="BP41" s="22"/>
    </row>
    <row r="42" spans="1:68" ht="10.5" customHeight="1" thickBot="1" thickTop="1">
      <c r="A42" s="360" t="s">
        <v>15</v>
      </c>
      <c r="B42" s="361"/>
      <c r="C42" s="362"/>
      <c r="D42" s="362"/>
      <c r="E42" s="363"/>
      <c r="F42" s="364"/>
      <c r="G42" s="292" t="str">
        <f>IF(SUM(G11:G41)&gt;0,AVERAGE(G11:G41)," ")</f>
        <v xml:space="preserve"> </v>
      </c>
      <c r="H42" s="293"/>
      <c r="I42" s="253" t="str">
        <f aca="true" t="shared" si="185" ref="I42:P42">IF(SUM(I11:I41)&gt;0,AVERAGE(I11:I41)," ")</f>
        <v xml:space="preserve"> </v>
      </c>
      <c r="J42" s="253" t="str">
        <f ca="1" t="shared" si="185"/>
        <v xml:space="preserve"> </v>
      </c>
      <c r="K42" s="253" t="str">
        <f t="shared" si="185"/>
        <v xml:space="preserve"> </v>
      </c>
      <c r="L42" s="253" t="str">
        <f ca="1" t="shared" si="185"/>
        <v xml:space="preserve"> </v>
      </c>
      <c r="M42" s="253" t="str">
        <f t="shared" si="185"/>
        <v xml:space="preserve"> </v>
      </c>
      <c r="N42" s="262" t="str">
        <f ca="1" t="shared" si="185"/>
        <v xml:space="preserve"> </v>
      </c>
      <c r="O42" s="262" t="str">
        <f t="shared" si="185"/>
        <v xml:space="preserve"> </v>
      </c>
      <c r="P42" s="255" t="str">
        <f ca="1" t="shared" si="185"/>
        <v xml:space="preserve"> </v>
      </c>
      <c r="Q42" s="294" t="str">
        <f>IF(SUM(Q11:Q41)&gt;0,AVERAGE(Q11:Q41)," ")</f>
        <v xml:space="preserve"> </v>
      </c>
      <c r="R42" s="253" t="str">
        <f aca="true" t="shared" si="186" ref="R42:AC42">IF(SUM(R11:R41)&gt;0,AVERAGE(R11:R41)," ")</f>
        <v xml:space="preserve"> </v>
      </c>
      <c r="S42" s="253" t="str">
        <f t="shared" si="186"/>
        <v xml:space="preserve"> </v>
      </c>
      <c r="T42" s="253" t="str">
        <f t="shared" si="186"/>
        <v xml:space="preserve"> </v>
      </c>
      <c r="U42" s="253" t="str">
        <f t="shared" si="186"/>
        <v xml:space="preserve"> </v>
      </c>
      <c r="V42" s="255" t="str">
        <f t="shared" si="186"/>
        <v xml:space="preserve"> </v>
      </c>
      <c r="W42" s="351" t="s">
        <v>30</v>
      </c>
      <c r="X42" s="464" t="str">
        <f t="shared" si="186"/>
        <v xml:space="preserve"> </v>
      </c>
      <c r="Y42" s="471" t="str">
        <f t="shared" si="186"/>
        <v xml:space="preserve"> </v>
      </c>
      <c r="Z42" s="453" t="str">
        <f t="shared" si="186"/>
        <v xml:space="preserve"> </v>
      </c>
      <c r="AA42" s="450" t="str">
        <f ca="1" t="shared" si="186"/>
        <v xml:space="preserve"> </v>
      </c>
      <c r="AB42" s="449" t="str">
        <f t="shared" si="186"/>
        <v xml:space="preserve"> </v>
      </c>
      <c r="AC42" s="464" t="str">
        <f ca="1" t="shared" si="186"/>
        <v xml:space="preserve"> </v>
      </c>
      <c r="AD42" s="469" t="str">
        <f>IF(SUM(AD11:AD41)&gt;0,AVERAGE(AD11:AD41)," ")</f>
        <v xml:space="preserve"> </v>
      </c>
      <c r="AE42" s="438" t="str">
        <f>IF(SUM(AE11:AE41)&gt;0,AVERAGE(AE11:AE41)," ")</f>
        <v xml:space="preserve"> </v>
      </c>
      <c r="AF42" s="439" t="str">
        <f>IF(SUM(AF11:AF41)&gt;0,AVERAGE(AF11:AF41)," ")</f>
        <v xml:space="preserve"> </v>
      </c>
      <c r="AG42" s="296"/>
      <c r="AH42" s="442" t="str">
        <f ca="1">IF(SUM(AG11:AG41)&gt;0,GEOMEAN(AG11:AG41),"")</f>
        <v/>
      </c>
      <c r="AI42" s="450" t="str">
        <f>IF(SUM(AI11:AI41)&gt;0,AVERAGE(AI11:AI41)," ")</f>
        <v xml:space="preserve"> </v>
      </c>
      <c r="AJ42" s="451" t="str">
        <f ca="1">IF(SUM(AJ11:AJ41)&gt;0,AVERAGE(AJ11:AJ41)," ")</f>
        <v xml:space="preserve"> </v>
      </c>
      <c r="AK42" s="270" t="str">
        <f>IF(SUM(AK11:AK41)&gt;0,AVERAGE(AK11:AK41)," ")</f>
        <v xml:space="preserve"> </v>
      </c>
      <c r="AL42" s="297" t="str">
        <f ca="1">IF(SUM(AL11:AL41)&gt;0,AVERAGE(AL11:AL41)," ")</f>
        <v xml:space="preserve"> </v>
      </c>
      <c r="AM42" s="289" t="str">
        <f>IF(SUM(AM11:AM41)&gt;0,AVERAGE(AM11:AM41)," ")</f>
        <v xml:space="preserve"> </v>
      </c>
      <c r="AN42" s="600"/>
      <c r="AO42" s="601"/>
      <c r="AP42" s="601"/>
      <c r="AQ42" s="601"/>
      <c r="AR42" s="602"/>
      <c r="AS42" s="41"/>
      <c r="AT42" s="41"/>
      <c r="AU42" s="41"/>
      <c r="AV42" s="41"/>
      <c r="AW42" s="41"/>
      <c r="BC42" s="22"/>
      <c r="BE42" s="22"/>
      <c r="BG42" s="22"/>
      <c r="BI42" s="22"/>
      <c r="BK42" s="22"/>
      <c r="BM42" s="22"/>
      <c r="BO42" s="22"/>
      <c r="BP42" s="22"/>
    </row>
    <row r="43" spans="1:68" ht="10.5" customHeight="1" thickBot="1" thickTop="1">
      <c r="A43" s="369" t="s">
        <v>16</v>
      </c>
      <c r="B43" s="370"/>
      <c r="C43" s="371"/>
      <c r="D43" s="371" t="str">
        <f>IF(SUM(D11:D41)&gt;0,MAX(D11:D41)," ")</f>
        <v xml:space="preserve"> </v>
      </c>
      <c r="E43" s="372"/>
      <c r="F43" s="373"/>
      <c r="G43" s="298" t="str">
        <f aca="true" t="shared" si="187" ref="G43:AI43">IF(SUM(G11:G41)&gt;0,MAX(G11:G41)," ")</f>
        <v xml:space="preserve"> </v>
      </c>
      <c r="H43" s="270" t="str">
        <f t="shared" si="187"/>
        <v xml:space="preserve"> </v>
      </c>
      <c r="I43" s="270" t="str">
        <f t="shared" si="187"/>
        <v xml:space="preserve"> </v>
      </c>
      <c r="J43" s="299" t="str">
        <f ca="1" t="shared" si="187"/>
        <v xml:space="preserve"> </v>
      </c>
      <c r="K43" s="270" t="str">
        <f t="shared" si="187"/>
        <v xml:space="preserve"> </v>
      </c>
      <c r="L43" s="299" t="str">
        <f ca="1" t="shared" si="187"/>
        <v xml:space="preserve"> </v>
      </c>
      <c r="M43" s="270" t="str">
        <f t="shared" si="187"/>
        <v xml:space="preserve"> </v>
      </c>
      <c r="N43" s="297" t="str">
        <f ca="1" t="shared" si="187"/>
        <v xml:space="preserve"> </v>
      </c>
      <c r="O43" s="297" t="str">
        <f t="shared" si="187"/>
        <v xml:space="preserve"> </v>
      </c>
      <c r="P43" s="289" t="str">
        <f ca="1">IF(SUM(P11:P41)&gt;0,MAX(P11:P41)," ")</f>
        <v xml:space="preserve"> </v>
      </c>
      <c r="Q43" s="295" t="str">
        <f t="shared" si="187"/>
        <v xml:space="preserve"> </v>
      </c>
      <c r="R43" s="270" t="str">
        <f t="shared" si="187"/>
        <v xml:space="preserve"> </v>
      </c>
      <c r="S43" s="270" t="str">
        <f t="shared" si="187"/>
        <v xml:space="preserve"> </v>
      </c>
      <c r="T43" s="270" t="str">
        <f t="shared" si="187"/>
        <v xml:space="preserve"> </v>
      </c>
      <c r="U43" s="270" t="str">
        <f>IF(SUM(U11:U41)&gt;0,MAX(U11:U41)," ")</f>
        <v xml:space="preserve"> </v>
      </c>
      <c r="V43" s="289" t="str">
        <f t="shared" si="187"/>
        <v xml:space="preserve"> </v>
      </c>
      <c r="W43" s="351" t="s">
        <v>31</v>
      </c>
      <c r="X43" s="458" t="str">
        <f t="shared" si="187"/>
        <v xml:space="preserve"> </v>
      </c>
      <c r="Y43" s="462" t="str">
        <f t="shared" si="187"/>
        <v xml:space="preserve"> </v>
      </c>
      <c r="Z43" s="449" t="str">
        <f t="shared" si="187"/>
        <v xml:space="preserve"> </v>
      </c>
      <c r="AA43" s="449" t="str">
        <f ca="1" t="shared" si="187"/>
        <v xml:space="preserve"> </v>
      </c>
      <c r="AB43" s="450" t="str">
        <f t="shared" si="187"/>
        <v xml:space="preserve"> </v>
      </c>
      <c r="AC43" s="449" t="str">
        <f ca="1" t="shared" si="187"/>
        <v xml:space="preserve"> </v>
      </c>
      <c r="AD43" s="468" t="str">
        <f t="shared" si="187"/>
        <v xml:space="preserve"> </v>
      </c>
      <c r="AE43" s="440" t="str">
        <f t="shared" si="187"/>
        <v xml:space="preserve"> </v>
      </c>
      <c r="AF43" s="438" t="str">
        <f>IF(SUM(AF11:AF41)&gt;0,MAX(AF11:AF41)," ")</f>
        <v xml:space="preserve"> </v>
      </c>
      <c r="AG43" s="296" t="str">
        <f ca="1">IF(AH42&lt;&gt;"",MAX(AG11:AG41),"")</f>
        <v/>
      </c>
      <c r="AH43" s="448" t="str">
        <f ca="1">IF(AG43=63200,"TNTC",AG43)</f>
        <v/>
      </c>
      <c r="AI43" s="449" t="str">
        <f t="shared" si="187"/>
        <v xml:space="preserve"> </v>
      </c>
      <c r="AJ43" s="452" t="str">
        <f ca="1">IF(SUM(AJ11:AJ41)&gt;0,MAX(AJ11:AJ41)," ")</f>
        <v xml:space="preserve"> </v>
      </c>
      <c r="AK43" s="270" t="str">
        <f>IF(SUM(AK11:AK41)&gt;0,MAX(AK11:AK41)," ")</f>
        <v xml:space="preserve"> </v>
      </c>
      <c r="AL43" s="270" t="str">
        <f ca="1">IF(SUM(AL11:AL41)&gt;0,MAX(AL11:AL41)," ")</f>
        <v xml:space="preserve"> </v>
      </c>
      <c r="AM43" s="289" t="str">
        <f>IF(SUM(AM11:AM41)&gt;0,MAX(AM11:AM41)," ")</f>
        <v xml:space="preserve"> </v>
      </c>
      <c r="AN43" s="600"/>
      <c r="AO43" s="601"/>
      <c r="AP43" s="601"/>
      <c r="AQ43" s="601"/>
      <c r="AR43" s="602"/>
      <c r="BC43" s="22"/>
      <c r="BE43" s="22"/>
      <c r="BG43" s="22"/>
      <c r="BI43" s="22"/>
      <c r="BK43" s="22"/>
      <c r="BM43" s="22"/>
      <c r="BO43" s="22"/>
      <c r="BP43" s="22"/>
    </row>
    <row r="44" spans="1:68" ht="10.5" customHeight="1" thickBot="1" thickTop="1">
      <c r="A44" s="369" t="s">
        <v>17</v>
      </c>
      <c r="B44" s="370"/>
      <c r="C44" s="371"/>
      <c r="D44" s="375"/>
      <c r="E44" s="376"/>
      <c r="F44" s="377"/>
      <c r="G44" s="300" t="str">
        <f aca="true" t="shared" si="188" ref="G44:AJ44">IF(SUM(G11:G41)&gt;0,MIN(G11:G41),"")</f>
        <v/>
      </c>
      <c r="H44" s="299" t="str">
        <f t="shared" si="188"/>
        <v/>
      </c>
      <c r="I44" s="299" t="str">
        <f t="shared" si="188"/>
        <v/>
      </c>
      <c r="J44" s="299" t="str">
        <f ca="1" t="shared" si="188"/>
        <v/>
      </c>
      <c r="K44" s="299" t="str">
        <f t="shared" si="188"/>
        <v/>
      </c>
      <c r="L44" s="299" t="str">
        <f ca="1" t="shared" si="188"/>
        <v/>
      </c>
      <c r="M44" s="299" t="str">
        <f t="shared" si="188"/>
        <v/>
      </c>
      <c r="N44" s="301" t="str">
        <f ca="1" t="shared" si="188"/>
        <v/>
      </c>
      <c r="O44" s="301" t="str">
        <f t="shared" si="188"/>
        <v/>
      </c>
      <c r="P44" s="302" t="str">
        <f ca="1">IF(SUM(P11:P41)&gt;0,MIN(P11:P41),"")</f>
        <v/>
      </c>
      <c r="Q44" s="303" t="str">
        <f t="shared" si="188"/>
        <v/>
      </c>
      <c r="R44" s="299" t="str">
        <f t="shared" si="188"/>
        <v/>
      </c>
      <c r="S44" s="299" t="str">
        <f t="shared" si="188"/>
        <v/>
      </c>
      <c r="T44" s="299" t="str">
        <f t="shared" si="188"/>
        <v/>
      </c>
      <c r="U44" s="299" t="str">
        <f>IF(SUM(U11:U41)&gt;0,MIN(U11:U41),"")</f>
        <v/>
      </c>
      <c r="V44" s="302" t="str">
        <f t="shared" si="188"/>
        <v/>
      </c>
      <c r="W44" s="380" t="s">
        <v>32</v>
      </c>
      <c r="X44" s="305" t="str">
        <f t="shared" si="188"/>
        <v/>
      </c>
      <c r="Y44" s="297" t="str">
        <f t="shared" si="188"/>
        <v/>
      </c>
      <c r="Z44" s="465" t="str">
        <f t="shared" si="188"/>
        <v/>
      </c>
      <c r="AA44" s="466" t="str">
        <f ca="1" t="shared" si="188"/>
        <v/>
      </c>
      <c r="AB44" s="466" t="str">
        <f t="shared" si="188"/>
        <v/>
      </c>
      <c r="AC44" s="467" t="str">
        <f ca="1" t="shared" si="188"/>
        <v/>
      </c>
      <c r="AD44" s="447" t="str">
        <f t="shared" si="188"/>
        <v/>
      </c>
      <c r="AE44" s="460" t="str">
        <f t="shared" si="188"/>
        <v/>
      </c>
      <c r="AF44" s="441" t="str">
        <f>IF(SUM(AF11:AF41)&gt;0,MIN(AF11:AF41),"")</f>
        <v/>
      </c>
      <c r="AG44" s="270"/>
      <c r="AH44" s="443" t="str">
        <f>IF(SUM(AH11:AH41)&gt;0,MIN(AH11:AH41),"")</f>
        <v/>
      </c>
      <c r="AI44" s="466" t="str">
        <f t="shared" si="188"/>
        <v/>
      </c>
      <c r="AJ44" s="466" t="str">
        <f ca="1" t="shared" si="188"/>
        <v/>
      </c>
      <c r="AK44" s="270" t="str">
        <f>IF(SUM(AK11:AK41)&gt;0,MIN(AK11:AK41),"")</f>
        <v/>
      </c>
      <c r="AL44" s="270" t="str">
        <f ca="1">IF(SUM(AL11:AL41)&gt;0,MIN(AL11:AL41),"")</f>
        <v/>
      </c>
      <c r="AM44" s="289" t="str">
        <f>IF(SUM(AM11:AM41)&gt;0,MIN(AM11:AM41),"")</f>
        <v/>
      </c>
      <c r="AN44" s="600"/>
      <c r="AO44" s="601"/>
      <c r="AP44" s="601"/>
      <c r="AQ44" s="601"/>
      <c r="AR44" s="602"/>
      <c r="BC44" s="22"/>
      <c r="BE44" s="22"/>
      <c r="BG44" s="22"/>
      <c r="BI44" s="22"/>
      <c r="BK44" s="22"/>
      <c r="BM44" s="22"/>
      <c r="BN44" s="22"/>
      <c r="BP44" s="22"/>
    </row>
    <row r="45" spans="1:44" ht="10.5" customHeight="1" thickBot="1" thickTop="1">
      <c r="A45" s="305"/>
      <c r="B45" s="307"/>
      <c r="C45" s="307"/>
      <c r="D45" s="307"/>
      <c r="E45" s="381"/>
      <c r="F45" s="382"/>
      <c r="G45" s="305"/>
      <c r="H45" s="306"/>
      <c r="I45" s="307"/>
      <c r="J45" s="307"/>
      <c r="K45" s="307"/>
      <c r="L45" s="307"/>
      <c r="M45" s="307"/>
      <c r="N45" s="307"/>
      <c r="O45" s="307"/>
      <c r="P45" s="308"/>
      <c r="Q45" s="307"/>
      <c r="R45" s="307"/>
      <c r="S45" s="309"/>
      <c r="T45" s="307"/>
      <c r="U45" s="309"/>
      <c r="V45" s="308"/>
      <c r="W45" s="671" t="s">
        <v>89</v>
      </c>
      <c r="X45" s="672"/>
      <c r="Y45" s="672"/>
      <c r="Z45" s="754"/>
      <c r="AA45" s="310"/>
      <c r="AB45" s="311"/>
      <c r="AC45" s="307"/>
      <c r="AD45" s="305"/>
      <c r="AE45" s="307"/>
      <c r="AF45" s="312"/>
      <c r="AG45" s="313"/>
      <c r="AH45" s="442" t="str">
        <f ca="1">'E.coli Standalone Calculation'!J38</f>
        <v/>
      </c>
      <c r="AI45" s="314"/>
      <c r="AJ45" s="307"/>
      <c r="AK45" s="307"/>
      <c r="AL45" s="307"/>
      <c r="AM45" s="308"/>
      <c r="AN45" s="600"/>
      <c r="AO45" s="601"/>
      <c r="AP45" s="601"/>
      <c r="AQ45" s="601"/>
      <c r="AR45" s="602"/>
    </row>
    <row r="46" spans="1:44" ht="10.5" customHeight="1" thickBot="1" thickTop="1">
      <c r="A46" s="315"/>
      <c r="B46" s="317"/>
      <c r="C46" s="317"/>
      <c r="D46" s="317"/>
      <c r="E46" s="383"/>
      <c r="F46" s="384"/>
      <c r="G46" s="315"/>
      <c r="H46" s="316"/>
      <c r="I46" s="317"/>
      <c r="J46" s="317"/>
      <c r="K46" s="317"/>
      <c r="L46" s="317"/>
      <c r="M46" s="317"/>
      <c r="N46" s="317"/>
      <c r="O46" s="317"/>
      <c r="P46" s="318"/>
      <c r="Q46" s="317"/>
      <c r="R46" s="317"/>
      <c r="S46" s="319"/>
      <c r="T46" s="317"/>
      <c r="U46" s="319"/>
      <c r="V46" s="318"/>
      <c r="W46" s="671" t="s">
        <v>103</v>
      </c>
      <c r="X46" s="672"/>
      <c r="Y46" s="672"/>
      <c r="Z46" s="754"/>
      <c r="AA46" s="320"/>
      <c r="AB46" s="321"/>
      <c r="AC46" s="317"/>
      <c r="AD46" s="315"/>
      <c r="AE46" s="317"/>
      <c r="AF46" s="322"/>
      <c r="AG46" s="313"/>
      <c r="AH46" s="444" t="str">
        <f ca="1">'E.coli Standalone Calculation'!J41</f>
        <v/>
      </c>
      <c r="AI46" s="323"/>
      <c r="AJ46" s="317"/>
      <c r="AK46" s="317"/>
      <c r="AL46" s="317"/>
      <c r="AM46" s="318"/>
      <c r="AN46" s="600"/>
      <c r="AO46" s="601"/>
      <c r="AP46" s="601"/>
      <c r="AQ46" s="601"/>
      <c r="AR46" s="602"/>
    </row>
    <row r="47" spans="1:53" ht="14.4" customHeight="1" thickBot="1">
      <c r="A47" s="385" t="s">
        <v>88</v>
      </c>
      <c r="B47" s="386"/>
      <c r="C47" s="387">
        <f>COUNT(C11:C41)</f>
        <v>0</v>
      </c>
      <c r="D47" s="387">
        <f>COUNT(D11:D41)</f>
        <v>0</v>
      </c>
      <c r="E47" s="388">
        <f>COUNTA(E11:E41)</f>
        <v>0</v>
      </c>
      <c r="F47" s="389">
        <f>COUNTA(F11:F41)</f>
        <v>0</v>
      </c>
      <c r="G47" s="324">
        <f aca="true" t="shared" si="189" ref="G47:O47">COUNT(G11:G41)</f>
        <v>0</v>
      </c>
      <c r="H47" s="325">
        <f t="shared" si="189"/>
        <v>0</v>
      </c>
      <c r="I47" s="326">
        <f t="shared" si="189"/>
        <v>0</v>
      </c>
      <c r="J47" s="326">
        <f ca="1">COUNT(J11:J41)</f>
        <v>0</v>
      </c>
      <c r="K47" s="327">
        <f t="shared" si="189"/>
        <v>0</v>
      </c>
      <c r="L47" s="325">
        <f ca="1" t="shared" si="189"/>
        <v>0</v>
      </c>
      <c r="M47" s="326">
        <f t="shared" si="189"/>
        <v>0</v>
      </c>
      <c r="N47" s="326">
        <f ca="1" t="shared" si="189"/>
        <v>0</v>
      </c>
      <c r="O47" s="328">
        <f t="shared" si="189"/>
        <v>0</v>
      </c>
      <c r="P47" s="329">
        <f ca="1">COUNT(P11:P41)</f>
        <v>0</v>
      </c>
      <c r="Q47" s="328">
        <f aca="true" t="shared" si="190" ref="Q47:V47">COUNT(Q11:Q41)</f>
        <v>0</v>
      </c>
      <c r="R47" s="330">
        <f t="shared" si="190"/>
        <v>0</v>
      </c>
      <c r="S47" s="331">
        <f t="shared" si="190"/>
        <v>0</v>
      </c>
      <c r="T47" s="330">
        <f t="shared" si="190"/>
        <v>0</v>
      </c>
      <c r="U47" s="330">
        <f t="shared" si="190"/>
        <v>0</v>
      </c>
      <c r="V47" s="329">
        <f t="shared" si="190"/>
        <v>0</v>
      </c>
      <c r="W47" s="396" t="s">
        <v>27</v>
      </c>
      <c r="X47" s="332">
        <f aca="true" t="shared" si="191" ref="X47:AF47">COUNT(X11:X41)</f>
        <v>0</v>
      </c>
      <c r="Y47" s="333">
        <f t="shared" si="191"/>
        <v>0</v>
      </c>
      <c r="Z47" s="333">
        <f t="shared" si="191"/>
        <v>0</v>
      </c>
      <c r="AA47" s="325">
        <f ca="1" t="shared" si="191"/>
        <v>0</v>
      </c>
      <c r="AB47" s="325">
        <f t="shared" si="191"/>
        <v>0</v>
      </c>
      <c r="AC47" s="333">
        <f ca="1" t="shared" si="191"/>
        <v>0</v>
      </c>
      <c r="AD47" s="300">
        <f t="shared" si="191"/>
        <v>0</v>
      </c>
      <c r="AE47" s="325">
        <f t="shared" si="191"/>
        <v>0</v>
      </c>
      <c r="AF47" s="326">
        <f t="shared" si="191"/>
        <v>0</v>
      </c>
      <c r="AG47" s="326">
        <f aca="true" t="shared" si="192" ref="AG47:AM47">COUNT(AG11:AG41)</f>
        <v>0</v>
      </c>
      <c r="AH47" s="445">
        <f ca="1">COUNT(AG11:AG41)</f>
        <v>0</v>
      </c>
      <c r="AI47" s="299">
        <f t="shared" si="192"/>
        <v>0</v>
      </c>
      <c r="AJ47" s="299">
        <f ca="1" t="shared" si="192"/>
        <v>0</v>
      </c>
      <c r="AK47" s="326">
        <f t="shared" si="192"/>
        <v>0</v>
      </c>
      <c r="AL47" s="326">
        <f ca="1" t="shared" si="192"/>
        <v>0</v>
      </c>
      <c r="AM47" s="334">
        <f t="shared" si="192"/>
        <v>0</v>
      </c>
      <c r="AN47" s="603"/>
      <c r="AO47" s="604"/>
      <c r="AP47" s="604"/>
      <c r="AQ47" s="604"/>
      <c r="AR47" s="605"/>
      <c r="BA47" s="6"/>
    </row>
    <row r="48" spans="1:113" ht="15" customHeight="1">
      <c r="A48" s="730" t="s">
        <v>154</v>
      </c>
      <c r="B48" s="731"/>
      <c r="C48" s="731"/>
      <c r="D48" s="731"/>
      <c r="E48" s="732"/>
      <c r="F48" s="733" t="s">
        <v>53</v>
      </c>
      <c r="G48" s="734"/>
      <c r="H48" s="734"/>
      <c r="I48" s="734"/>
      <c r="J48" s="734"/>
      <c r="K48" s="735"/>
      <c r="L48" s="28" t="s">
        <v>56</v>
      </c>
      <c r="M48" s="24"/>
      <c r="N48" s="24"/>
      <c r="O48" s="24"/>
      <c r="P48" s="24"/>
      <c r="Q48" s="49"/>
      <c r="R48" s="48" t="s">
        <v>54</v>
      </c>
      <c r="S48" s="24"/>
      <c r="T48" s="24"/>
      <c r="U48" s="24"/>
      <c r="V48" s="231"/>
      <c r="W48" s="26"/>
      <c r="X48" s="512" t="s">
        <v>19</v>
      </c>
      <c r="Y48" s="513"/>
      <c r="Z48" s="513"/>
      <c r="AA48" s="513"/>
      <c r="AB48" s="513"/>
      <c r="AC48" s="513"/>
      <c r="AD48" s="513"/>
      <c r="AE48" s="513"/>
      <c r="AF48" s="513"/>
      <c r="AG48" s="513"/>
      <c r="AH48" s="513"/>
      <c r="AI48" s="513"/>
      <c r="AJ48" s="514"/>
      <c r="AK48" s="32"/>
      <c r="AL48" s="32"/>
      <c r="AM48" s="32"/>
      <c r="DA48" s="6"/>
      <c r="DI48" s="1"/>
    </row>
    <row r="49" spans="1:39" ht="10.5" customHeight="1">
      <c r="A49" s="652"/>
      <c r="B49" s="653"/>
      <c r="C49" s="653"/>
      <c r="D49" s="653"/>
      <c r="E49" s="654"/>
      <c r="F49" s="736"/>
      <c r="G49" s="737"/>
      <c r="H49" s="737"/>
      <c r="I49" s="737"/>
      <c r="J49" s="737"/>
      <c r="K49" s="738"/>
      <c r="L49" s="578"/>
      <c r="M49" s="579"/>
      <c r="N49" s="579"/>
      <c r="O49" s="579"/>
      <c r="P49" s="579"/>
      <c r="Q49" s="580"/>
      <c r="R49" s="584"/>
      <c r="S49" s="585"/>
      <c r="T49" s="585"/>
      <c r="U49" s="585"/>
      <c r="V49" s="586"/>
      <c r="W49" s="230"/>
      <c r="X49" s="688"/>
      <c r="Y49" s="689"/>
      <c r="Z49" s="689"/>
      <c r="AA49" s="690"/>
      <c r="AB49" s="563" t="s">
        <v>21</v>
      </c>
      <c r="AC49" s="564"/>
      <c r="AD49" s="515" t="s">
        <v>22</v>
      </c>
      <c r="AE49" s="516"/>
      <c r="AF49" s="691" t="s">
        <v>23</v>
      </c>
      <c r="AG49" s="692"/>
      <c r="AH49" s="693"/>
      <c r="AI49" s="515" t="s">
        <v>24</v>
      </c>
      <c r="AJ49" s="606"/>
      <c r="AK49" s="32"/>
      <c r="AL49" s="32"/>
      <c r="AM49" s="32"/>
    </row>
    <row r="50" spans="1:39" ht="14.25" customHeight="1" thickBot="1">
      <c r="A50" s="652"/>
      <c r="B50" s="653"/>
      <c r="C50" s="653"/>
      <c r="D50" s="653"/>
      <c r="E50" s="654"/>
      <c r="F50" s="736"/>
      <c r="G50" s="737"/>
      <c r="H50" s="737"/>
      <c r="I50" s="737"/>
      <c r="J50" s="737"/>
      <c r="K50" s="738"/>
      <c r="L50" s="578"/>
      <c r="M50" s="579"/>
      <c r="N50" s="579"/>
      <c r="O50" s="579"/>
      <c r="P50" s="579"/>
      <c r="Q50" s="580"/>
      <c r="R50" s="584"/>
      <c r="S50" s="585"/>
      <c r="T50" s="585"/>
      <c r="U50" s="585"/>
      <c r="V50" s="586"/>
      <c r="W50" s="230"/>
      <c r="X50" s="668" t="s">
        <v>20</v>
      </c>
      <c r="Y50" s="669"/>
      <c r="Z50" s="669"/>
      <c r="AA50" s="670"/>
      <c r="AB50" s="561" t="str">
        <f>IF(I42=" "," NA",(+I42-Z42)/I42*100)</f>
        <v xml:space="preserve"> NA</v>
      </c>
      <c r="AC50" s="562" t="e">
        <f>IF(#REF!=" "," NA",(+#REF!-I85)/#REF!*100)</f>
        <v>#REF!</v>
      </c>
      <c r="AD50" s="561" t="str">
        <f>IF(K42=" "," NA",(+K42-AB42)/K42*100)</f>
        <v xml:space="preserve"> NA</v>
      </c>
      <c r="AE50" s="562" t="e">
        <f>IF(#REF!=" "," NA",(+#REF!-L85)/#REF!*100)</f>
        <v>#REF!</v>
      </c>
      <c r="AF50" s="677" t="str">
        <f>IF(M42=" "," NA",(+M42-AI42)/M42*100)</f>
        <v xml:space="preserve"> NA</v>
      </c>
      <c r="AG50" s="746" t="e">
        <f>IF(#REF!=" "," NA",(+#REF!-V85)/#REF!*100)</f>
        <v>#REF!</v>
      </c>
      <c r="AH50" s="747" t="e">
        <f>IF(#REF!=" "," NA",(+#REF!-W85)/#REF!*100)</f>
        <v>#REF!</v>
      </c>
      <c r="AI50" s="677" t="str">
        <f>IF(O42=" "," NA",(+O42-AK42)/O42*100)</f>
        <v xml:space="preserve"> NA</v>
      </c>
      <c r="AJ50" s="678" t="e">
        <f>IF(C85=" "," NA",(+C85-Z85)/C85*100)</f>
        <v>#DIV/0!</v>
      </c>
      <c r="AK50" s="32"/>
      <c r="AL50" s="32"/>
      <c r="AM50" s="32"/>
    </row>
    <row r="51" spans="1:39" ht="14.25" customHeight="1" thickBot="1">
      <c r="A51" s="652"/>
      <c r="B51" s="653"/>
      <c r="C51" s="653"/>
      <c r="D51" s="653"/>
      <c r="E51" s="654"/>
      <c r="F51" s="736"/>
      <c r="G51" s="737"/>
      <c r="H51" s="737"/>
      <c r="I51" s="737"/>
      <c r="J51" s="737"/>
      <c r="K51" s="738"/>
      <c r="L51" s="581"/>
      <c r="M51" s="582"/>
      <c r="N51" s="582"/>
      <c r="O51" s="582"/>
      <c r="P51" s="582"/>
      <c r="Q51" s="583"/>
      <c r="R51" s="587"/>
      <c r="S51" s="588"/>
      <c r="T51" s="588"/>
      <c r="U51" s="588"/>
      <c r="V51" s="589"/>
      <c r="W51" s="23"/>
      <c r="X51" s="32"/>
      <c r="Y51" s="32"/>
      <c r="Z51" s="32"/>
      <c r="AA51" s="32"/>
      <c r="AB51" s="32"/>
      <c r="AC51" s="32"/>
      <c r="AD51" s="32"/>
      <c r="AE51" s="32"/>
      <c r="AF51" s="32"/>
      <c r="AG51" s="32"/>
      <c r="AH51" s="32"/>
      <c r="AI51" s="32"/>
      <c r="AJ51" s="32"/>
      <c r="AK51" s="32"/>
      <c r="AL51" s="32"/>
      <c r="AM51" s="32"/>
    </row>
    <row r="52" spans="1:39" ht="14.25" customHeight="1">
      <c r="A52" s="652"/>
      <c r="B52" s="653"/>
      <c r="C52" s="653"/>
      <c r="D52" s="653"/>
      <c r="E52" s="654"/>
      <c r="F52" s="736"/>
      <c r="G52" s="737"/>
      <c r="H52" s="737"/>
      <c r="I52" s="737"/>
      <c r="J52" s="737"/>
      <c r="K52" s="738"/>
      <c r="L52" s="28" t="s">
        <v>55</v>
      </c>
      <c r="M52" s="29"/>
      <c r="N52" s="24"/>
      <c r="O52" s="24"/>
      <c r="P52" s="24"/>
      <c r="Q52" s="43"/>
      <c r="R52" s="48" t="s">
        <v>54</v>
      </c>
      <c r="S52" s="24"/>
      <c r="T52" s="24"/>
      <c r="U52" s="24"/>
      <c r="V52" s="231"/>
      <c r="W52" s="23"/>
      <c r="X52" s="721" t="s">
        <v>170</v>
      </c>
      <c r="Y52" s="722"/>
      <c r="Z52" s="722"/>
      <c r="AA52" s="722"/>
      <c r="AB52" s="722"/>
      <c r="AC52" s="722"/>
      <c r="AD52" s="722"/>
      <c r="AE52" s="722"/>
      <c r="AF52" s="722"/>
      <c r="AG52" s="722"/>
      <c r="AH52" s="722"/>
      <c r="AI52" s="722"/>
      <c r="AJ52" s="723"/>
      <c r="AK52" s="32"/>
      <c r="AL52" s="32"/>
      <c r="AM52" s="32"/>
    </row>
    <row r="53" spans="1:39" ht="14.25" customHeight="1">
      <c r="A53" s="652"/>
      <c r="B53" s="653"/>
      <c r="C53" s="653"/>
      <c r="D53" s="653"/>
      <c r="E53" s="654"/>
      <c r="F53" s="736"/>
      <c r="G53" s="737"/>
      <c r="H53" s="737"/>
      <c r="I53" s="737"/>
      <c r="J53" s="737"/>
      <c r="K53" s="738"/>
      <c r="L53" s="30" t="s">
        <v>57</v>
      </c>
      <c r="M53" s="25"/>
      <c r="N53" s="25"/>
      <c r="O53" s="25"/>
      <c r="P53" s="25"/>
      <c r="Q53" s="27"/>
      <c r="R53" s="584"/>
      <c r="S53" s="585"/>
      <c r="T53" s="585"/>
      <c r="U53" s="585"/>
      <c r="V53" s="586"/>
      <c r="W53" s="229"/>
      <c r="X53" s="724"/>
      <c r="Y53" s="725"/>
      <c r="Z53" s="725"/>
      <c r="AA53" s="725"/>
      <c r="AB53" s="725"/>
      <c r="AC53" s="725"/>
      <c r="AD53" s="725"/>
      <c r="AE53" s="725"/>
      <c r="AF53" s="725"/>
      <c r="AG53" s="725"/>
      <c r="AH53" s="725"/>
      <c r="AI53" s="725"/>
      <c r="AJ53" s="726"/>
      <c r="AK53" s="32"/>
      <c r="AL53" s="32"/>
      <c r="AM53" s="32"/>
    </row>
    <row r="54" spans="1:39" ht="14.25" customHeight="1">
      <c r="A54" s="652"/>
      <c r="B54" s="653"/>
      <c r="C54" s="653"/>
      <c r="D54" s="653"/>
      <c r="E54" s="654"/>
      <c r="F54" s="736"/>
      <c r="G54" s="737"/>
      <c r="H54" s="737"/>
      <c r="I54" s="737"/>
      <c r="J54" s="737"/>
      <c r="K54" s="738"/>
      <c r="L54" s="578"/>
      <c r="M54" s="579"/>
      <c r="N54" s="579"/>
      <c r="O54" s="579"/>
      <c r="P54" s="579"/>
      <c r="Q54" s="580"/>
      <c r="R54" s="584"/>
      <c r="S54" s="585"/>
      <c r="T54" s="585"/>
      <c r="U54" s="585"/>
      <c r="V54" s="586"/>
      <c r="W54" s="229"/>
      <c r="X54" s="724"/>
      <c r="Y54" s="725"/>
      <c r="Z54" s="725"/>
      <c r="AA54" s="725"/>
      <c r="AB54" s="725"/>
      <c r="AC54" s="725"/>
      <c r="AD54" s="725"/>
      <c r="AE54" s="725"/>
      <c r="AF54" s="725"/>
      <c r="AG54" s="725"/>
      <c r="AH54" s="725"/>
      <c r="AI54" s="725"/>
      <c r="AJ54" s="726"/>
      <c r="AK54" s="32"/>
      <c r="AL54" s="32"/>
      <c r="AM54" s="32"/>
    </row>
    <row r="55" spans="1:69" ht="14.25" customHeight="1" thickBot="1">
      <c r="A55" s="655"/>
      <c r="B55" s="656"/>
      <c r="C55" s="656"/>
      <c r="D55" s="656"/>
      <c r="E55" s="657"/>
      <c r="F55" s="739"/>
      <c r="G55" s="740"/>
      <c r="H55" s="740"/>
      <c r="I55" s="740"/>
      <c r="J55" s="740"/>
      <c r="K55" s="741"/>
      <c r="L55" s="581"/>
      <c r="M55" s="582"/>
      <c r="N55" s="582"/>
      <c r="O55" s="582"/>
      <c r="P55" s="582"/>
      <c r="Q55" s="583"/>
      <c r="R55" s="587"/>
      <c r="S55" s="588"/>
      <c r="T55" s="588"/>
      <c r="U55" s="588"/>
      <c r="V55" s="589"/>
      <c r="W55" s="23"/>
      <c r="X55" s="727"/>
      <c r="Y55" s="728"/>
      <c r="Z55" s="728"/>
      <c r="AA55" s="728"/>
      <c r="AB55" s="728"/>
      <c r="AC55" s="728"/>
      <c r="AD55" s="728"/>
      <c r="AE55" s="728"/>
      <c r="AF55" s="728"/>
      <c r="AG55" s="728"/>
      <c r="AH55" s="728"/>
      <c r="AI55" s="728"/>
      <c r="AJ55" s="729"/>
      <c r="AK55" s="32"/>
      <c r="AL55" s="32"/>
      <c r="AM55" s="32"/>
      <c r="AN55" s="35"/>
      <c r="AO55" s="35"/>
      <c r="AP55" s="35"/>
      <c r="AQ55" s="35"/>
      <c r="AR55" s="35"/>
      <c r="AS55" s="35"/>
      <c r="AT55" s="35"/>
      <c r="AU55" s="35"/>
      <c r="AV55" s="35"/>
      <c r="AW55" s="35"/>
      <c r="AX55" s="35"/>
      <c r="AY55" s="35"/>
      <c r="AZ55" s="35"/>
      <c r="BA55" s="559"/>
      <c r="BB55" s="559"/>
      <c r="BC55" s="559"/>
      <c r="BD55" s="559"/>
      <c r="BE55" s="559"/>
      <c r="BF55" s="559"/>
      <c r="BG55" s="559"/>
      <c r="BH55" s="559"/>
      <c r="BI55" s="559"/>
      <c r="BJ55" s="559"/>
      <c r="BK55" s="559"/>
      <c r="BL55" s="559"/>
      <c r="BM55" s="559"/>
      <c r="BN55" s="559"/>
      <c r="BO55" s="559"/>
      <c r="BP55" s="559"/>
      <c r="BQ55" s="559"/>
    </row>
    <row r="56" spans="1:69" ht="15" customHeight="1">
      <c r="A56" s="560" t="s">
        <v>148</v>
      </c>
      <c r="B56" s="560"/>
      <c r="C56" s="560"/>
      <c r="D56" s="560"/>
      <c r="E56" s="560"/>
      <c r="F56" s="560"/>
      <c r="G56" s="560"/>
      <c r="H56" s="560"/>
      <c r="I56" s="560"/>
      <c r="J56" s="560"/>
      <c r="K56" s="560"/>
      <c r="L56" s="560"/>
      <c r="M56" s="560"/>
      <c r="N56" s="560"/>
      <c r="O56" s="560"/>
      <c r="P56" s="560"/>
      <c r="Q56" s="568"/>
      <c r="R56" s="568"/>
      <c r="S56" s="568"/>
      <c r="T56" s="568"/>
      <c r="U56" s="568"/>
      <c r="V56" s="568"/>
      <c r="W56" s="568"/>
      <c r="X56" s="568"/>
      <c r="Y56" s="568"/>
      <c r="Z56" s="568"/>
      <c r="AA56" s="568"/>
      <c r="AB56" s="568"/>
      <c r="AC56" s="568"/>
      <c r="AD56" s="568" t="s">
        <v>149</v>
      </c>
      <c r="AE56" s="568"/>
      <c r="AF56" s="568"/>
      <c r="AG56" s="568"/>
      <c r="AH56" s="568"/>
      <c r="AI56" s="568"/>
      <c r="AJ56" s="568"/>
      <c r="AK56" s="568"/>
      <c r="AL56" s="568"/>
      <c r="AM56" s="568"/>
      <c r="AN56" s="559"/>
      <c r="AO56" s="559"/>
      <c r="AP56" s="559"/>
      <c r="AQ56" s="559"/>
      <c r="AR56" s="559"/>
      <c r="AS56" s="559"/>
      <c r="AT56" s="559"/>
      <c r="AU56" s="559"/>
      <c r="AV56" s="559"/>
      <c r="AW56" s="559"/>
      <c r="AX56" s="559"/>
      <c r="AY56" s="559"/>
      <c r="AZ56" s="559"/>
      <c r="BA56" s="559"/>
      <c r="BB56" s="559"/>
      <c r="BC56" s="559"/>
      <c r="BD56" s="559"/>
      <c r="BE56" s="559"/>
      <c r="BF56" s="559"/>
      <c r="BG56" s="559"/>
      <c r="BH56" s="559"/>
      <c r="BI56" s="559"/>
      <c r="BJ56" s="559"/>
      <c r="BK56" s="559"/>
      <c r="BL56" s="559"/>
      <c r="BM56" s="559"/>
      <c r="BN56" s="559"/>
      <c r="BO56" s="559"/>
      <c r="BP56" s="559"/>
      <c r="BQ56" s="559"/>
    </row>
    <row r="59" ht="16.5" customHeight="1"/>
    <row r="66" ht="13.5" customHeight="1"/>
    <row r="67" ht="13.5" customHeight="1"/>
    <row r="68" ht="72" customHeight="1"/>
    <row r="69" ht="15" customHeight="1"/>
    <row r="70" ht="12.75">
      <c r="E70" s="23"/>
    </row>
    <row r="109" ht="13.5" customHeight="1"/>
    <row r="110" ht="12.75" customHeight="1"/>
  </sheetData>
  <sheetProtection algorithmName="SHA-512" hashValue="o2PDXyeDebQhc1aMQ5TurQfB/d+lIP7WewlN+3IVaINV9BZn8yEbWQNdQFYQvPg5LRLrMfGrg5btIAwNJi1bBA==" saltValue="ZTLC9pe+PlkTrqcZuVksgA==" spinCount="100000" sheet="1" selectLockedCells="1"/>
  <mergeCells count="102">
    <mergeCell ref="C1:I3"/>
    <mergeCell ref="J1:O1"/>
    <mergeCell ref="J2:O2"/>
    <mergeCell ref="P2:V2"/>
    <mergeCell ref="N3:O3"/>
    <mergeCell ref="P3:V3"/>
    <mergeCell ref="P1:V1"/>
    <mergeCell ref="J3:K3"/>
    <mergeCell ref="AC5:AD5"/>
    <mergeCell ref="C4:H4"/>
    <mergeCell ref="AN3:AP3"/>
    <mergeCell ref="L4:M4"/>
    <mergeCell ref="P4:V4"/>
    <mergeCell ref="J5:L5"/>
    <mergeCell ref="M5:V5"/>
    <mergeCell ref="AJ4:AM5"/>
    <mergeCell ref="W4:AB4"/>
    <mergeCell ref="L3:M3"/>
    <mergeCell ref="AI5:AI7"/>
    <mergeCell ref="AJ6:AM7"/>
    <mergeCell ref="AF5:AH7"/>
    <mergeCell ref="W6:Y6"/>
    <mergeCell ref="J6:M6"/>
    <mergeCell ref="O6:Q6"/>
    <mergeCell ref="R6:V6"/>
    <mergeCell ref="AC6:AD6"/>
    <mergeCell ref="J4:K4"/>
    <mergeCell ref="R7:V7"/>
    <mergeCell ref="J7:M7"/>
    <mergeCell ref="O7:Q7"/>
    <mergeCell ref="Z5:AB5"/>
    <mergeCell ref="Z6:AB6"/>
    <mergeCell ref="W5:Y5"/>
    <mergeCell ref="A8:D8"/>
    <mergeCell ref="K9:K10"/>
    <mergeCell ref="L9:L10"/>
    <mergeCell ref="M9:M10"/>
    <mergeCell ref="AE9:AE10"/>
    <mergeCell ref="N9:N10"/>
    <mergeCell ref="U9:U10"/>
    <mergeCell ref="E8:F8"/>
    <mergeCell ref="G8:P8"/>
    <mergeCell ref="Q8:V8"/>
    <mergeCell ref="F9:F10"/>
    <mergeCell ref="G9:G10"/>
    <mergeCell ref="H9:H10"/>
    <mergeCell ref="I9:I10"/>
    <mergeCell ref="Z9:Z10"/>
    <mergeCell ref="J9:J10"/>
    <mergeCell ref="AA9:AA10"/>
    <mergeCell ref="O9:O10"/>
    <mergeCell ref="AD56:AM56"/>
    <mergeCell ref="AN56:AZ56"/>
    <mergeCell ref="BA56:BQ56"/>
    <mergeCell ref="AB50:AC50"/>
    <mergeCell ref="AD50:AE50"/>
    <mergeCell ref="AF50:AH50"/>
    <mergeCell ref="AI50:AJ50"/>
    <mergeCell ref="X52:AJ55"/>
    <mergeCell ref="BA55:BQ55"/>
    <mergeCell ref="A56:P56"/>
    <mergeCell ref="Q56:AC56"/>
    <mergeCell ref="P9:P10"/>
    <mergeCell ref="Q9:Q10"/>
    <mergeCell ref="W46:Z46"/>
    <mergeCell ref="AC9:AC10"/>
    <mergeCell ref="A48:E48"/>
    <mergeCell ref="F48:K55"/>
    <mergeCell ref="C9:C10"/>
    <mergeCell ref="D9:D10"/>
    <mergeCell ref="W45:Z45"/>
    <mergeCell ref="A49:E55"/>
    <mergeCell ref="E9:E10"/>
    <mergeCell ref="L54:Q55"/>
    <mergeCell ref="L49:Q51"/>
    <mergeCell ref="R49:V51"/>
    <mergeCell ref="R53:V55"/>
    <mergeCell ref="Y9:Y10"/>
    <mergeCell ref="X50:AA50"/>
    <mergeCell ref="X48:AJ48"/>
    <mergeCell ref="X49:AA49"/>
    <mergeCell ref="AB49:AC49"/>
    <mergeCell ref="AD49:AE49"/>
    <mergeCell ref="AI49:AJ49"/>
    <mergeCell ref="AF49:AH49"/>
    <mergeCell ref="AN8:AR8"/>
    <mergeCell ref="V9:V10"/>
    <mergeCell ref="R9:R10"/>
    <mergeCell ref="S9:S10"/>
    <mergeCell ref="T9:T10"/>
    <mergeCell ref="X9:X10"/>
    <mergeCell ref="X8:AM8"/>
    <mergeCell ref="AJ9:AJ10"/>
    <mergeCell ref="AN9:AR47"/>
    <mergeCell ref="AB9:AB10"/>
    <mergeCell ref="AD9:AD10"/>
    <mergeCell ref="AF9:AF10"/>
    <mergeCell ref="AH9:AH10"/>
    <mergeCell ref="AI9:AI10"/>
    <mergeCell ref="AL9:AL10"/>
    <mergeCell ref="AM9:AM10"/>
    <mergeCell ref="AK9:AK10"/>
  </mergeCells>
  <printOptions horizontalCentered="1" verticalCentered="1"/>
  <pageMargins left="0.25" right="0.25" top="0.1" bottom="0.1" header="0.05" footer="0.05"/>
  <pageSetup fitToWidth="0" horizontalDpi="600" verticalDpi="600" orientation="portrait" scale="72" r:id="rId4"/>
  <colBreaks count="2" manualBreakCount="2">
    <brk id="22" max="16383" man="1"/>
    <brk id="47" max="16383" man="1"/>
  </colBreaks>
  <drawing r:id="rId3"/>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H69"/>
  <sheetViews>
    <sheetView showGridLines="0" zoomScaleSheetLayoutView="40" workbookViewId="0" topLeftCell="A1">
      <pane xSplit="2" ySplit="10" topLeftCell="E19" activePane="bottomRight" state="frozen"/>
      <selection pane="topLeft" activeCell="N10" sqref="N10"/>
      <selection pane="topRight" activeCell="N10" sqref="N10"/>
      <selection pane="bottomLeft" activeCell="N10" sqref="N10"/>
      <selection pane="bottomRight" activeCell="T24" sqref="T24"/>
    </sheetView>
  </sheetViews>
  <sheetFormatPr defaultColWidth="6.7109375" defaultRowHeight="12.75"/>
  <cols>
    <col min="1" max="2" width="3.57421875" style="0" customWidth="1"/>
    <col min="3" max="3" width="5.7109375" style="0" customWidth="1"/>
    <col min="4" max="4" width="5.57421875" style="0" customWidth="1"/>
    <col min="5" max="6" width="5.8515625" style="0" customWidth="1"/>
    <col min="7" max="7" width="6.57421875" style="0" customWidth="1"/>
    <col min="8" max="8" width="5.57421875" style="0" customWidth="1"/>
    <col min="9" max="9" width="6.140625" style="0" customWidth="1"/>
    <col min="10" max="10" width="7.7109375" style="0" customWidth="1"/>
    <col min="11" max="11" width="6.8515625" style="0" customWidth="1"/>
    <col min="12" max="12" width="7.7109375" style="0" customWidth="1"/>
    <col min="13" max="13" width="6.8515625" style="0" customWidth="1"/>
    <col min="14" max="14" width="7.7109375" style="0" customWidth="1"/>
    <col min="15" max="15" width="6.57421875" style="0" customWidth="1"/>
    <col min="16" max="16" width="7.7109375" style="0" customWidth="1"/>
    <col min="17" max="17" width="7.140625" style="0" customWidth="1"/>
    <col min="18" max="18" width="6.57421875" style="0" customWidth="1"/>
    <col min="19" max="19" width="7.7109375" style="0" customWidth="1"/>
    <col min="20" max="20" width="4.8515625" style="0" customWidth="1"/>
    <col min="21" max="22" width="6.28125" style="0" customWidth="1"/>
    <col min="23" max="23" width="3.57421875" style="0" customWidth="1"/>
    <col min="24" max="24" width="5.8515625" style="0" customWidth="1"/>
    <col min="25" max="25" width="6.28125" style="0" customWidth="1"/>
    <col min="26" max="26" width="6.57421875" style="0" customWidth="1"/>
    <col min="27" max="27" width="7.7109375" style="0" customWidth="1"/>
    <col min="28" max="28" width="7.140625" style="0" customWidth="1"/>
    <col min="29" max="29" width="7.7109375" style="0" customWidth="1"/>
    <col min="30" max="30" width="5.28125" style="0" customWidth="1"/>
    <col min="31" max="31" width="8.00390625" style="0" customWidth="1"/>
    <col min="32" max="32" width="7.140625" style="0" customWidth="1"/>
    <col min="33" max="33" width="3.57421875" style="0" hidden="1" customWidth="1"/>
    <col min="34" max="35" width="6.421875" style="0" customWidth="1"/>
    <col min="36" max="36" width="7.7109375" style="0" customWidth="1"/>
    <col min="37" max="37" width="6.7109375" style="0" customWidth="1"/>
    <col min="38" max="38" width="7.7109375" style="0" customWidth="1"/>
    <col min="39" max="39" width="6.00390625" style="0" customWidth="1"/>
    <col min="40" max="40" width="5.140625" style="0" customWidth="1"/>
    <col min="41" max="41" width="5.421875" style="0" customWidth="1"/>
    <col min="42" max="43" width="9.7109375" style="0" customWidth="1"/>
    <col min="44" max="44" width="9.8515625" style="0" customWidth="1"/>
    <col min="45" max="45" width="10.7109375" style="0" customWidth="1"/>
  </cols>
  <sheetData>
    <row r="1" spans="1:84" ht="12.75" customHeight="1">
      <c r="A1" s="23"/>
      <c r="B1" s="23"/>
      <c r="C1" s="552" t="s">
        <v>127</v>
      </c>
      <c r="D1" s="552"/>
      <c r="E1" s="552"/>
      <c r="F1" s="552"/>
      <c r="G1" s="552"/>
      <c r="H1" s="552"/>
      <c r="I1" s="791"/>
      <c r="J1" s="528" t="s">
        <v>0</v>
      </c>
      <c r="K1" s="529"/>
      <c r="L1" s="529"/>
      <c r="M1" s="529"/>
      <c r="N1" s="529"/>
      <c r="O1" s="529"/>
      <c r="P1" s="768" t="s">
        <v>1</v>
      </c>
      <c r="Q1" s="769"/>
      <c r="R1" s="769"/>
      <c r="S1" s="769"/>
      <c r="T1" s="769"/>
      <c r="U1" s="769"/>
      <c r="V1" s="770"/>
      <c r="W1" s="82" t="s">
        <v>58</v>
      </c>
      <c r="X1" s="59"/>
      <c r="Y1" s="59"/>
      <c r="Z1" s="24"/>
      <c r="AA1" s="59"/>
      <c r="AB1" s="59"/>
      <c r="AC1" s="59"/>
      <c r="AD1" s="59"/>
      <c r="AE1" s="24"/>
      <c r="AF1" s="24"/>
      <c r="AG1" s="60"/>
      <c r="AH1" s="60"/>
      <c r="AI1" s="60"/>
      <c r="AJ1" s="60"/>
      <c r="AK1" s="60"/>
      <c r="AL1" s="60"/>
      <c r="AM1" s="61"/>
      <c r="AZ1" s="36"/>
      <c r="BY1" s="7"/>
      <c r="BZ1" s="7"/>
      <c r="CA1" s="8"/>
      <c r="CB1" s="8"/>
      <c r="CC1" s="8"/>
      <c r="CD1" s="8"/>
      <c r="CE1" s="8"/>
      <c r="CF1" s="8"/>
    </row>
    <row r="2" spans="1:68" ht="16.5" customHeight="1">
      <c r="A2" s="23"/>
      <c r="B2" s="23"/>
      <c r="C2" s="552"/>
      <c r="D2" s="552"/>
      <c r="E2" s="552"/>
      <c r="F2" s="552"/>
      <c r="G2" s="552"/>
      <c r="H2" s="552"/>
      <c r="I2" s="791"/>
      <c r="J2" s="771" t="str">
        <f>Jan!J2</f>
        <v>Exampleville</v>
      </c>
      <c r="K2" s="759"/>
      <c r="L2" s="759"/>
      <c r="M2" s="759"/>
      <c r="N2" s="759"/>
      <c r="O2" s="759"/>
      <c r="P2" s="772" t="str">
        <f>+Jan!P2</f>
        <v>IN0000000</v>
      </c>
      <c r="Q2" s="772"/>
      <c r="R2" s="772"/>
      <c r="S2" s="772"/>
      <c r="T2" s="772"/>
      <c r="U2" s="772"/>
      <c r="V2" s="773"/>
      <c r="W2" s="83" t="s">
        <v>125</v>
      </c>
      <c r="X2" s="25"/>
      <c r="Y2" s="25"/>
      <c r="Z2" s="23"/>
      <c r="AA2" s="23"/>
      <c r="AB2" s="25"/>
      <c r="AC2" s="25"/>
      <c r="AD2" s="25"/>
      <c r="AE2" s="23"/>
      <c r="AF2" s="23"/>
      <c r="AG2" s="23"/>
      <c r="AH2" s="23"/>
      <c r="AI2" s="23"/>
      <c r="AJ2" s="23"/>
      <c r="AK2" s="23"/>
      <c r="AL2" s="63"/>
      <c r="AM2" s="64"/>
      <c r="AN2" s="51"/>
      <c r="AO2" s="51"/>
      <c r="AP2" s="51"/>
      <c r="AQ2" s="51"/>
      <c r="AR2" s="51"/>
      <c r="AS2" s="51"/>
      <c r="AT2" s="2"/>
      <c r="AU2" s="2"/>
      <c r="AX2" s="2"/>
      <c r="AZ2" s="36"/>
      <c r="BJ2" s="2"/>
      <c r="BM2" s="2"/>
      <c r="BN2" s="2"/>
      <c r="BO2" s="2"/>
      <c r="BP2" s="2"/>
    </row>
    <row r="3" spans="1:68" ht="15.75" customHeight="1" thickBot="1">
      <c r="A3" s="23"/>
      <c r="B3" s="23"/>
      <c r="C3" s="552"/>
      <c r="D3" s="552"/>
      <c r="E3" s="552"/>
      <c r="F3" s="552"/>
      <c r="G3" s="552"/>
      <c r="H3" s="552"/>
      <c r="I3" s="791"/>
      <c r="J3" s="764" t="s">
        <v>47</v>
      </c>
      <c r="K3" s="765"/>
      <c r="L3" s="766" t="s">
        <v>3</v>
      </c>
      <c r="M3" s="765"/>
      <c r="N3" s="530" t="s">
        <v>43</v>
      </c>
      <c r="O3" s="530"/>
      <c r="P3" s="530" t="s">
        <v>39</v>
      </c>
      <c r="Q3" s="530"/>
      <c r="R3" s="530"/>
      <c r="S3" s="530"/>
      <c r="T3" s="530"/>
      <c r="U3" s="530"/>
      <c r="V3" s="545"/>
      <c r="W3" s="83" t="s">
        <v>126</v>
      </c>
      <c r="X3" s="25"/>
      <c r="Y3" s="25"/>
      <c r="Z3" s="23"/>
      <c r="AA3" s="23"/>
      <c r="AB3" s="25"/>
      <c r="AC3" s="25"/>
      <c r="AD3" s="25"/>
      <c r="AE3" s="23"/>
      <c r="AF3" s="23"/>
      <c r="AG3" s="42"/>
      <c r="AH3" s="42"/>
      <c r="AI3" s="42"/>
      <c r="AJ3" s="42"/>
      <c r="AL3" s="65"/>
      <c r="AM3" s="66"/>
      <c r="AN3" s="647"/>
      <c r="AO3" s="648"/>
      <c r="AP3" s="50"/>
      <c r="AQ3" s="50"/>
      <c r="AR3" s="50"/>
      <c r="AS3" s="52"/>
      <c r="AX3" s="2"/>
      <c r="AZ3" s="36"/>
      <c r="BG3" s="1"/>
      <c r="BH3" s="1"/>
      <c r="BI3" s="1"/>
      <c r="BO3" s="33"/>
      <c r="BP3" s="33"/>
    </row>
    <row r="4" spans="1:64" ht="15.75" customHeight="1" thickBot="1">
      <c r="A4" s="23"/>
      <c r="B4" s="23"/>
      <c r="C4" s="546" t="str">
        <f>Jan!C4</f>
        <v>State Form 53344 (R4 / 4-24)</v>
      </c>
      <c r="D4" s="546"/>
      <c r="E4" s="546"/>
      <c r="F4" s="546"/>
      <c r="G4" s="546"/>
      <c r="H4" s="546"/>
      <c r="I4" s="223" t="str">
        <f>CONCATENATE("4/1/",L4)</f>
        <v>4/1/2023</v>
      </c>
      <c r="J4" s="526" t="s">
        <v>138</v>
      </c>
      <c r="K4" s="778"/>
      <c r="L4" s="758">
        <f>+Jan!L4</f>
        <v>2023</v>
      </c>
      <c r="M4" s="758"/>
      <c r="N4" s="248">
        <f>+Jan!N4</f>
        <v>0.001</v>
      </c>
      <c r="O4" s="68" t="s">
        <v>38</v>
      </c>
      <c r="P4" s="759" t="str">
        <f>+Jan!P4</f>
        <v>555/555-5555</v>
      </c>
      <c r="Q4" s="759"/>
      <c r="R4" s="759"/>
      <c r="S4" s="759"/>
      <c r="T4" s="759"/>
      <c r="U4" s="759"/>
      <c r="V4" s="760"/>
      <c r="W4" s="700" t="str">
        <f>+Jan!W4</f>
        <v>State Form 53344 (R4 / 4-24)</v>
      </c>
      <c r="X4" s="701"/>
      <c r="Y4" s="701"/>
      <c r="Z4" s="701"/>
      <c r="AA4" s="701"/>
      <c r="AB4" s="701"/>
      <c r="AC4" s="23"/>
      <c r="AD4" s="23"/>
      <c r="AE4" s="23"/>
      <c r="AF4" s="224" t="s">
        <v>151</v>
      </c>
      <c r="AG4" s="24"/>
      <c r="AH4" s="24"/>
      <c r="AI4" s="26"/>
      <c r="AJ4" s="607" t="s">
        <v>153</v>
      </c>
      <c r="AK4" s="608"/>
      <c r="AL4" s="608"/>
      <c r="AM4" s="609"/>
      <c r="AN4" s="42"/>
      <c r="AO4" s="42"/>
      <c r="AP4" s="53"/>
      <c r="AQ4" s="53"/>
      <c r="AR4" s="53"/>
      <c r="AS4" s="53"/>
      <c r="AV4" s="2"/>
      <c r="AW4" s="2"/>
      <c r="AX4" s="2"/>
      <c r="AZ4" s="37"/>
      <c r="BK4" s="2"/>
      <c r="BL4" s="2"/>
    </row>
    <row r="5" spans="1:58" ht="13.5" customHeight="1" thickBot="1">
      <c r="A5" s="23"/>
      <c r="B5" s="23"/>
      <c r="C5" s="45"/>
      <c r="D5" s="45"/>
      <c r="E5" s="45"/>
      <c r="F5" s="45"/>
      <c r="G5" s="45"/>
      <c r="H5" s="45"/>
      <c r="I5" s="45"/>
      <c r="J5" s="531" t="s">
        <v>130</v>
      </c>
      <c r="K5" s="532"/>
      <c r="L5" s="532"/>
      <c r="M5" s="761" t="str">
        <f>Jan!M5</f>
        <v>wwtp@city.org</v>
      </c>
      <c r="N5" s="761"/>
      <c r="O5" s="761"/>
      <c r="P5" s="761"/>
      <c r="Q5" s="761"/>
      <c r="R5" s="761"/>
      <c r="S5" s="761"/>
      <c r="T5" s="761"/>
      <c r="U5" s="761"/>
      <c r="V5" s="762"/>
      <c r="W5" s="763" t="s">
        <v>0</v>
      </c>
      <c r="X5" s="667"/>
      <c r="Y5" s="662"/>
      <c r="Z5" s="661" t="s">
        <v>1</v>
      </c>
      <c r="AA5" s="667"/>
      <c r="AB5" s="662"/>
      <c r="AC5" s="661" t="s">
        <v>2</v>
      </c>
      <c r="AD5" s="662"/>
      <c r="AE5" s="46" t="s">
        <v>3</v>
      </c>
      <c r="AF5" s="638">
        <f>IF(SUM(X11:X40)&gt;0,SUM(X11:X40),SUM(G11:G40))</f>
        <v>0</v>
      </c>
      <c r="AG5" s="639"/>
      <c r="AH5" s="639"/>
      <c r="AI5" s="636" t="s">
        <v>152</v>
      </c>
      <c r="AJ5" s="610"/>
      <c r="AK5" s="611"/>
      <c r="AL5" s="611"/>
      <c r="AM5" s="612"/>
      <c r="AN5" s="23"/>
      <c r="AO5" s="23"/>
      <c r="AP5" s="23"/>
      <c r="AQ5" s="23"/>
      <c r="AR5" s="23"/>
      <c r="AS5" s="23"/>
      <c r="AX5" s="2"/>
      <c r="AZ5" s="15"/>
      <c r="BB5" s="15"/>
      <c r="BC5" s="2"/>
      <c r="BD5" s="15"/>
      <c r="BE5" s="2"/>
      <c r="BF5" s="15"/>
    </row>
    <row r="6" spans="1:58" ht="13.5" customHeight="1">
      <c r="A6" s="23"/>
      <c r="B6" s="23"/>
      <c r="C6" s="45"/>
      <c r="D6" s="45"/>
      <c r="E6" s="45"/>
      <c r="F6" s="45"/>
      <c r="G6" s="45"/>
      <c r="H6" s="45"/>
      <c r="I6" s="45"/>
      <c r="J6" s="553" t="s">
        <v>44</v>
      </c>
      <c r="K6" s="554"/>
      <c r="L6" s="554"/>
      <c r="M6" s="554"/>
      <c r="N6" s="56" t="s">
        <v>41</v>
      </c>
      <c r="O6" s="554" t="s">
        <v>4</v>
      </c>
      <c r="P6" s="554"/>
      <c r="Q6" s="554"/>
      <c r="R6" s="554" t="s">
        <v>40</v>
      </c>
      <c r="S6" s="554"/>
      <c r="T6" s="554"/>
      <c r="U6" s="554"/>
      <c r="V6" s="555"/>
      <c r="W6" s="767" t="str">
        <f>+J2</f>
        <v>Exampleville</v>
      </c>
      <c r="X6" s="632"/>
      <c r="Y6" s="633"/>
      <c r="Z6" s="658" t="str">
        <f>+P2</f>
        <v>IN0000000</v>
      </c>
      <c r="AA6" s="659"/>
      <c r="AB6" s="660"/>
      <c r="AC6" s="634" t="str">
        <f>+J4</f>
        <v>April</v>
      </c>
      <c r="AD6" s="635"/>
      <c r="AE6" s="47">
        <f>+L4</f>
        <v>2023</v>
      </c>
      <c r="AF6" s="638"/>
      <c r="AG6" s="639"/>
      <c r="AH6" s="639"/>
      <c r="AI6" s="636"/>
      <c r="AJ6" s="785" t="str">
        <f>IF(SUM(X11:X40)&gt;0,+X41/N4,IF(SUM(G11:G40)&gt;0,+G41/N4,""))</f>
        <v/>
      </c>
      <c r="AK6" s="786"/>
      <c r="AL6" s="786"/>
      <c r="AM6" s="787"/>
      <c r="AN6" s="23"/>
      <c r="AO6" s="23"/>
      <c r="AP6" s="23"/>
      <c r="AQ6" s="23"/>
      <c r="AR6" s="23"/>
      <c r="AS6" s="23"/>
      <c r="AX6" s="2"/>
      <c r="AZ6" s="15"/>
      <c r="BB6" s="15"/>
      <c r="BC6" s="2"/>
      <c r="BD6" s="15"/>
      <c r="BE6" s="2"/>
      <c r="BF6" s="15"/>
    </row>
    <row r="7" spans="1:58" ht="13.5" customHeight="1" thickBot="1">
      <c r="A7" s="23"/>
      <c r="B7" s="23"/>
      <c r="C7" s="45"/>
      <c r="D7" s="45"/>
      <c r="E7" s="45"/>
      <c r="F7" s="45"/>
      <c r="G7" s="55"/>
      <c r="H7" s="55"/>
      <c r="I7" s="45"/>
      <c r="J7" s="718" t="str">
        <f>+Jan!J7</f>
        <v>Chris A. Operator</v>
      </c>
      <c r="K7" s="719"/>
      <c r="L7" s="719"/>
      <c r="M7" s="719"/>
      <c r="N7" s="70" t="str">
        <f>+Jan!N7</f>
        <v>V</v>
      </c>
      <c r="O7" s="720">
        <f>+Jan!O7</f>
        <v>9999</v>
      </c>
      <c r="P7" s="720"/>
      <c r="Q7" s="720"/>
      <c r="R7" s="748">
        <f>+Jan!R7</f>
        <v>43770</v>
      </c>
      <c r="S7" s="749"/>
      <c r="T7" s="749"/>
      <c r="U7" s="749"/>
      <c r="V7" s="750"/>
      <c r="W7" s="86"/>
      <c r="X7" s="72"/>
      <c r="Y7" s="72"/>
      <c r="Z7" s="73"/>
      <c r="AA7" s="74"/>
      <c r="AB7" s="74"/>
      <c r="AC7" s="74"/>
      <c r="AD7" s="74"/>
      <c r="AE7" s="75"/>
      <c r="AF7" s="640"/>
      <c r="AG7" s="641"/>
      <c r="AH7" s="641"/>
      <c r="AI7" s="637"/>
      <c r="AJ7" s="788"/>
      <c r="AK7" s="789"/>
      <c r="AL7" s="789"/>
      <c r="AM7" s="790"/>
      <c r="AN7" s="23"/>
      <c r="AO7" s="23"/>
      <c r="AP7" s="23"/>
      <c r="AQ7" s="23"/>
      <c r="AR7" s="23"/>
      <c r="AS7" s="23"/>
      <c r="AX7" s="2"/>
      <c r="AZ7" s="15"/>
      <c r="BB7" s="15"/>
      <c r="BC7" s="2"/>
      <c r="BD7" s="15"/>
      <c r="BE7" s="2"/>
      <c r="BF7" s="15"/>
    </row>
    <row r="8" spans="1:68" ht="29.25" customHeight="1" thickBot="1">
      <c r="A8" s="540" t="s">
        <v>108</v>
      </c>
      <c r="B8" s="541"/>
      <c r="C8" s="541"/>
      <c r="D8" s="542"/>
      <c r="E8" s="543" t="s">
        <v>155</v>
      </c>
      <c r="F8" s="544"/>
      <c r="G8" s="619" t="s">
        <v>5</v>
      </c>
      <c r="H8" s="620"/>
      <c r="I8" s="620"/>
      <c r="J8" s="620"/>
      <c r="K8" s="620"/>
      <c r="L8" s="620"/>
      <c r="M8" s="620"/>
      <c r="N8" s="620"/>
      <c r="O8" s="620"/>
      <c r="P8" s="620"/>
      <c r="Q8" s="784" t="s">
        <v>7</v>
      </c>
      <c r="R8" s="628"/>
      <c r="S8" s="628"/>
      <c r="T8" s="628"/>
      <c r="U8" s="628"/>
      <c r="V8" s="629"/>
      <c r="W8" s="76" t="s">
        <v>6</v>
      </c>
      <c r="X8" s="619" t="s">
        <v>8</v>
      </c>
      <c r="Y8" s="620"/>
      <c r="Z8" s="620"/>
      <c r="AA8" s="620"/>
      <c r="AB8" s="620"/>
      <c r="AC8" s="620"/>
      <c r="AD8" s="620"/>
      <c r="AE8" s="620"/>
      <c r="AF8" s="620"/>
      <c r="AG8" s="620"/>
      <c r="AH8" s="620"/>
      <c r="AI8" s="620"/>
      <c r="AJ8" s="620"/>
      <c r="AK8" s="620"/>
      <c r="AL8" s="620"/>
      <c r="AM8" s="621"/>
      <c r="AN8" s="774" t="s">
        <v>124</v>
      </c>
      <c r="AO8" s="775"/>
      <c r="AP8" s="775"/>
      <c r="AQ8" s="776"/>
      <c r="AR8" s="54"/>
      <c r="AS8" s="54"/>
      <c r="AT8" s="488"/>
      <c r="AU8" s="172"/>
      <c r="AV8" s="172"/>
      <c r="AW8" s="172"/>
      <c r="AX8" s="172"/>
      <c r="AY8" s="172"/>
      <c r="BA8" s="220"/>
      <c r="BB8" s="220"/>
      <c r="BC8" s="220"/>
      <c r="BD8" s="220"/>
      <c r="BE8" s="220"/>
      <c r="BF8" s="204"/>
      <c r="BG8" s="220"/>
      <c r="BH8" s="220"/>
      <c r="BI8" s="220"/>
      <c r="BJ8" s="220"/>
      <c r="BK8" s="220"/>
      <c r="BL8" s="220"/>
      <c r="BM8" s="220"/>
      <c r="BN8" s="220"/>
      <c r="BO8" s="220"/>
      <c r="BP8" s="220"/>
    </row>
    <row r="9" spans="1:68" ht="13.5" customHeight="1">
      <c r="A9" s="77"/>
      <c r="B9" s="77"/>
      <c r="C9" s="533" t="s">
        <v>129</v>
      </c>
      <c r="D9" s="533" t="s">
        <v>105</v>
      </c>
      <c r="E9" s="535" t="s">
        <v>106</v>
      </c>
      <c r="F9" s="537" t="s">
        <v>107</v>
      </c>
      <c r="G9" s="538" t="s">
        <v>52</v>
      </c>
      <c r="H9" s="500" t="s">
        <v>33</v>
      </c>
      <c r="I9" s="500" t="s">
        <v>11</v>
      </c>
      <c r="J9" s="500" t="s">
        <v>14</v>
      </c>
      <c r="K9" s="500" t="s">
        <v>109</v>
      </c>
      <c r="L9" s="500" t="s">
        <v>110</v>
      </c>
      <c r="M9" s="500" t="s">
        <v>12</v>
      </c>
      <c r="N9" s="500" t="str">
        <f>IF(+M9&lt;&gt;"",CONCATENATE(LEFT(M9,(LEN(+M9)-6)),"(lbs)"),"")</f>
        <v>Ammonia (lbs)</v>
      </c>
      <c r="O9" s="500" t="s">
        <v>111</v>
      </c>
      <c r="P9" s="780" t="str">
        <f>IF(+O9&lt;&gt;"",CONCATENATE(LEFT(O9,(LEN(+O9)-6)),"(lbs)"),"")</f>
        <v>Phosphorus (lbs)</v>
      </c>
      <c r="Q9" s="781" t="s">
        <v>112</v>
      </c>
      <c r="R9" s="504" t="s">
        <v>113</v>
      </c>
      <c r="S9" s="517" t="s">
        <v>114</v>
      </c>
      <c r="T9" s="517" t="s">
        <v>115</v>
      </c>
      <c r="U9" s="517" t="s">
        <v>13</v>
      </c>
      <c r="V9" s="643" t="s">
        <v>116</v>
      </c>
      <c r="W9" s="241"/>
      <c r="X9" s="779" t="s">
        <v>48</v>
      </c>
      <c r="Y9" s="522" t="s">
        <v>33</v>
      </c>
      <c r="Z9" s="522" t="s">
        <v>117</v>
      </c>
      <c r="AA9" s="519" t="s">
        <v>118</v>
      </c>
      <c r="AB9" s="522" t="s">
        <v>109</v>
      </c>
      <c r="AC9" s="782" t="s">
        <v>110</v>
      </c>
      <c r="AD9" s="520" t="s">
        <v>119</v>
      </c>
      <c r="AE9" s="522" t="s">
        <v>120</v>
      </c>
      <c r="AF9" s="522" t="s">
        <v>121</v>
      </c>
      <c r="AG9" s="239"/>
      <c r="AH9" s="519" t="s">
        <v>122</v>
      </c>
      <c r="AI9" s="522" t="s">
        <v>123</v>
      </c>
      <c r="AJ9" s="519" t="str">
        <f>IF(+AI9&lt;&gt;"",CONCATENATE(LEFT(AI9,(LEN(+AI9)-6)),"(lbs)"),"")</f>
        <v>Ammonia (lbs)</v>
      </c>
      <c r="AK9" s="522" t="s">
        <v>111</v>
      </c>
      <c r="AL9" s="519" t="str">
        <f>IF(+AK9&lt;&gt;"",CONCATENATE(LEFT(AK9,(LEN(+AK9)-6)),"(lbs)"),"")</f>
        <v>Phosphorus (lbs)</v>
      </c>
      <c r="AM9" s="622"/>
      <c r="AN9" s="709"/>
      <c r="AO9" s="710"/>
      <c r="AP9" s="710"/>
      <c r="AQ9" s="711"/>
      <c r="AR9" s="44"/>
      <c r="AS9" s="44"/>
      <c r="AT9" s="220"/>
      <c r="AU9" s="204"/>
      <c r="AV9" s="204"/>
      <c r="AW9" s="204"/>
      <c r="AX9" s="204"/>
      <c r="AY9" s="204"/>
      <c r="AZ9" s="51"/>
      <c r="BA9" s="34"/>
      <c r="BB9" s="34"/>
      <c r="BC9" s="34"/>
      <c r="BD9" s="34"/>
      <c r="BE9" s="34"/>
      <c r="BF9" s="489"/>
      <c r="BG9" s="34"/>
      <c r="BH9" s="34"/>
      <c r="BI9" s="34"/>
      <c r="BJ9" s="34"/>
      <c r="BK9" s="34"/>
      <c r="BL9" s="34"/>
      <c r="BM9" s="34"/>
      <c r="BN9" s="34"/>
      <c r="BO9" s="34"/>
      <c r="BP9" s="34"/>
    </row>
    <row r="10" spans="1:68" ht="100.5" customHeight="1" thickBot="1">
      <c r="A10" s="78" t="s">
        <v>9</v>
      </c>
      <c r="B10" s="78" t="s">
        <v>10</v>
      </c>
      <c r="C10" s="534"/>
      <c r="D10" s="534"/>
      <c r="E10" s="536"/>
      <c r="F10" s="536"/>
      <c r="G10" s="539"/>
      <c r="H10" s="501"/>
      <c r="I10" s="501"/>
      <c r="J10" s="501"/>
      <c r="K10" s="501"/>
      <c r="L10" s="501"/>
      <c r="M10" s="501"/>
      <c r="N10" s="501"/>
      <c r="O10" s="501"/>
      <c r="P10" s="714"/>
      <c r="Q10" s="716"/>
      <c r="R10" s="505"/>
      <c r="S10" s="518"/>
      <c r="T10" s="518"/>
      <c r="U10" s="518"/>
      <c r="V10" s="644"/>
      <c r="W10" s="245" t="s">
        <v>9</v>
      </c>
      <c r="X10" s="777"/>
      <c r="Y10" s="518"/>
      <c r="Z10" s="518"/>
      <c r="AA10" s="505"/>
      <c r="AB10" s="518"/>
      <c r="AC10" s="707"/>
      <c r="AD10" s="521"/>
      <c r="AE10" s="518"/>
      <c r="AF10" s="518"/>
      <c r="AG10" s="240" t="s">
        <v>34</v>
      </c>
      <c r="AH10" s="505"/>
      <c r="AI10" s="518"/>
      <c r="AJ10" s="505"/>
      <c r="AK10" s="518"/>
      <c r="AL10" s="505"/>
      <c r="AM10" s="623"/>
      <c r="AN10" s="600"/>
      <c r="AO10" s="601"/>
      <c r="AP10" s="601"/>
      <c r="AQ10" s="602"/>
      <c r="AR10" s="44"/>
      <c r="AS10" s="44"/>
      <c r="AT10" s="34"/>
      <c r="AU10" s="489"/>
      <c r="AV10" s="489"/>
      <c r="AW10" s="6"/>
      <c r="AX10" s="489"/>
      <c r="AY10" s="6"/>
      <c r="AZ10" s="220"/>
      <c r="BA10" s="34"/>
      <c r="BB10" s="34"/>
      <c r="BC10" s="34"/>
      <c r="BD10" s="34"/>
      <c r="BE10" s="34"/>
      <c r="BF10" s="489"/>
      <c r="BG10" s="34"/>
      <c r="BH10" s="34"/>
      <c r="BI10" s="34"/>
      <c r="BJ10" s="34"/>
      <c r="BK10" s="34"/>
      <c r="BL10" s="34"/>
      <c r="BM10" s="34"/>
      <c r="BN10" s="34"/>
      <c r="BO10" s="34"/>
      <c r="BP10" s="34"/>
    </row>
    <row r="11" spans="1:45" ht="10.5" customHeight="1">
      <c r="A11" s="394">
        <v>1</v>
      </c>
      <c r="B11" s="348" t="str">
        <f aca="true" t="shared" si="0" ref="B11:B40">TEXT(I$4+A11-1,"DDD")</f>
        <v>Sat</v>
      </c>
      <c r="C11" s="337"/>
      <c r="D11" s="395"/>
      <c r="E11" s="339"/>
      <c r="F11" s="340"/>
      <c r="G11" s="280"/>
      <c r="H11" s="341"/>
      <c r="I11" s="266"/>
      <c r="J11" s="253" t="str">
        <f ca="1">IF(CELL("type",I11)="L","",IF(I11*($G11+$X11)=0,"",IF($G11&gt;0,+$G11*I11*8.34,$X11*I11*8.34)))</f>
        <v/>
      </c>
      <c r="K11" s="266"/>
      <c r="L11" s="253" t="str">
        <f ca="1">IF(CELL("type",K11)="L","",IF(K11*($G11+$X11)=0,"",IF($G11&gt;0,+$G11*K11*8.34,$X11*K11*8.34)))</f>
        <v/>
      </c>
      <c r="M11" s="266"/>
      <c r="N11" s="253" t="str">
        <f ca="1">IF(CELL("type",M11)="L","",IF(M11*($G11+$X11)=0,"",IF($G11&gt;0,+$G11*M11*8.34,$X11*M11*8.34)))</f>
        <v/>
      </c>
      <c r="O11" s="281"/>
      <c r="P11" s="255" t="str">
        <f ca="1">IF(CELL("type",O11)="L","",IF(O11*($G11+$X11)=0,"",IF($G11&gt;0,+$G11*O11*8.34,$X11*O11*8.34)))</f>
        <v/>
      </c>
      <c r="Q11" s="282"/>
      <c r="R11" s="278"/>
      <c r="S11" s="342" t="str">
        <f aca="true" t="shared" si="1" ref="S11:S40">IF(Q11*R11=0,"",IF(Q11&lt;100,Q11*10000/R11,Q11*1000/R11))</f>
        <v/>
      </c>
      <c r="T11" s="343"/>
      <c r="U11" s="344"/>
      <c r="V11" s="338"/>
      <c r="W11" s="352">
        <f aca="true" t="shared" si="2" ref="W11:W40">+A11</f>
        <v>1</v>
      </c>
      <c r="X11" s="346"/>
      <c r="Y11" s="278"/>
      <c r="Z11" s="278"/>
      <c r="AA11" s="270" t="str">
        <f ca="1">IF(CELL("type",Z11)="L","",IF(Z11*($G11+$X11)=0,"",IF($G11&gt;0,+$G11*Z11*8.34,$X11*Z11*8.34)))</f>
        <v/>
      </c>
      <c r="AB11" s="278"/>
      <c r="AC11" s="289" t="str">
        <f ca="1">IF(CELL("type",AB11)="L","",IF(AB11*($G11+$X11)=0,"",IF($G11&gt;0,+$G11*AB11*8.34,$X11*AB11*8.34)))</f>
        <v/>
      </c>
      <c r="AD11" s="282"/>
      <c r="AE11" s="278"/>
      <c r="AF11" s="278"/>
      <c r="AG11" s="278" t="str">
        <f ca="1">IF(CELL("type",AH11)="b","",IF(AH11="tntc",63200,IF(AH11=0,1,AH11)))</f>
        <v/>
      </c>
      <c r="AH11" s="278"/>
      <c r="AI11" s="278"/>
      <c r="AJ11" s="262" t="str">
        <f ca="1">IF(CELL("type",AI11)="L","",IF(AI11*($G11+$X11)=0,"",IF($G11&gt;0,+$G11*AI11*8.34,$X11*AI11*8.34)))</f>
        <v/>
      </c>
      <c r="AK11" s="278"/>
      <c r="AL11" s="262" t="str">
        <f ca="1">IF(CELL("type",AK11)="L","",IF(AK11*($G11+$X11)=0,"",IF($G11&gt;0,+$G11*AK11*8.34,$X11*AK11*8.34)))</f>
        <v/>
      </c>
      <c r="AM11" s="283"/>
      <c r="AN11" s="600"/>
      <c r="AO11" s="601"/>
      <c r="AP11" s="601"/>
      <c r="AQ11" s="602"/>
      <c r="AR11" s="44"/>
      <c r="AS11" s="44"/>
    </row>
    <row r="12" spans="1:67" ht="10.5" customHeight="1">
      <c r="A12" s="347">
        <v>2</v>
      </c>
      <c r="B12" s="348" t="str">
        <f t="shared" si="0"/>
        <v>Sun</v>
      </c>
      <c r="C12" s="278"/>
      <c r="D12" s="284"/>
      <c r="E12" s="349"/>
      <c r="F12" s="350"/>
      <c r="G12" s="282"/>
      <c r="H12" s="343"/>
      <c r="I12" s="278"/>
      <c r="J12" s="253" t="str">
        <f aca="true" t="shared" si="3" ref="J12">IF(CELL("type",I12)="L","",IF(I12*($G12+$X12)=0,"",IF($G12&gt;0,+$G12*I12*8.34,$X12*I12*8.34)))</f>
        <v/>
      </c>
      <c r="K12" s="278"/>
      <c r="L12" s="253" t="str">
        <f aca="true" t="shared" si="4" ref="L12">IF(CELL("type",K12)="L","",IF(K12*($G12+$X12)=0,"",IF($G12&gt;0,+$G12*K12*8.34,$X12*K12*8.34)))</f>
        <v/>
      </c>
      <c r="M12" s="278"/>
      <c r="N12" s="253" t="str">
        <f aca="true" t="shared" si="5" ref="N12">IF(CELL("type",M12)="L","",IF(M12*($G12+$X12)=0,"",IF($G12&gt;0,+$G12*M12*8.34,$X12*M12*8.34)))</f>
        <v/>
      </c>
      <c r="O12" s="284"/>
      <c r="P12" s="255" t="str">
        <f aca="true" t="shared" si="6" ref="P12">IF(CELL("type",O12)="L","",IF(O12*($G12+$X12)=0,"",IF($G12&gt;0,+$G12*O12*8.34,$X12*O12*8.34)))</f>
        <v/>
      </c>
      <c r="Q12" s="282"/>
      <c r="R12" s="278"/>
      <c r="S12" s="342" t="str">
        <f t="shared" si="1"/>
        <v/>
      </c>
      <c r="T12" s="343"/>
      <c r="U12" s="344"/>
      <c r="V12" s="283"/>
      <c r="W12" s="352">
        <f t="shared" si="2"/>
        <v>2</v>
      </c>
      <c r="X12" s="285"/>
      <c r="Y12" s="278"/>
      <c r="Z12" s="278"/>
      <c r="AA12" s="270" t="str">
        <f aca="true" t="shared" si="7" ref="AA12">IF(CELL("type",Z12)="L","",IF(Z12*($G12+$X12)=0,"",IF($G12&gt;0,+$G12*Z12*8.34,$X12*Z12*8.34)))</f>
        <v/>
      </c>
      <c r="AB12" s="278"/>
      <c r="AC12" s="289" t="str">
        <f aca="true" t="shared" si="8" ref="AC12">IF(CELL("type",AB12)="L","",IF(AB12*($G12+$X12)=0,"",IF($G12&gt;0,+$G12*AB12*8.34,$X12*AB12*8.34)))</f>
        <v/>
      </c>
      <c r="AD12" s="285"/>
      <c r="AE12" s="278"/>
      <c r="AF12" s="278"/>
      <c r="AG12" s="278" t="str">
        <f aca="true" t="shared" si="9" ref="AG12:AG40">IF(CELL("type",AH12)="b","",IF(AH12="tntc",63200,IF(AH12=0,1,AH12)))</f>
        <v/>
      </c>
      <c r="AH12" s="278"/>
      <c r="AI12" s="278"/>
      <c r="AJ12" s="262" t="str">
        <f aca="true" t="shared" si="10" ref="AJ12:AL40">IF(CELL("type",AI12)="L","",IF(AI12*($G12+$X12)=0,"",IF($G12&gt;0,+$G12*AI12*8.34,$X12*AI12*8.34)))</f>
        <v/>
      </c>
      <c r="AK12" s="278"/>
      <c r="AL12" s="262" t="str">
        <f ca="1" t="shared" si="10"/>
        <v/>
      </c>
      <c r="AM12" s="283"/>
      <c r="AN12" s="600"/>
      <c r="AO12" s="601"/>
      <c r="AP12" s="601"/>
      <c r="AQ12" s="602"/>
      <c r="AR12" s="44"/>
      <c r="AS12" s="44"/>
      <c r="BB12" s="22"/>
      <c r="BD12" s="22"/>
      <c r="BF12" s="22"/>
      <c r="BJ12" s="22"/>
      <c r="BL12" s="22"/>
      <c r="BN12" s="22"/>
      <c r="BO12" s="22"/>
    </row>
    <row r="13" spans="1:67" ht="10.5" customHeight="1">
      <c r="A13" s="347">
        <v>3</v>
      </c>
      <c r="B13" s="348" t="str">
        <f t="shared" si="0"/>
        <v>Mon</v>
      </c>
      <c r="C13" s="278"/>
      <c r="D13" s="284"/>
      <c r="E13" s="349"/>
      <c r="F13" s="350"/>
      <c r="G13" s="282"/>
      <c r="H13" s="343"/>
      <c r="I13" s="278"/>
      <c r="J13" s="253" t="str">
        <f aca="true" t="shared" si="11" ref="J13">IF(CELL("type",I13)="L","",IF(I13*($G13+$X13)=0,"",IF($G13&gt;0,+$G13*I13*8.34,$X13*I13*8.34)))</f>
        <v/>
      </c>
      <c r="K13" s="278"/>
      <c r="L13" s="253" t="str">
        <f aca="true" t="shared" si="12" ref="L13">IF(CELL("type",K13)="L","",IF(K13*($G13+$X13)=0,"",IF($G13&gt;0,+$G13*K13*8.34,$X13*K13*8.34)))</f>
        <v/>
      </c>
      <c r="M13" s="278"/>
      <c r="N13" s="253" t="str">
        <f aca="true" t="shared" si="13" ref="N13">IF(CELL("type",M13)="L","",IF(M13*($G13+$X13)=0,"",IF($G13&gt;0,+$G13*M13*8.34,$X13*M13*8.34)))</f>
        <v/>
      </c>
      <c r="O13" s="284"/>
      <c r="P13" s="255" t="str">
        <f aca="true" t="shared" si="14" ref="P13">IF(CELL("type",O13)="L","",IF(O13*($G13+$X13)=0,"",IF($G13&gt;0,+$G13*O13*8.34,$X13*O13*8.34)))</f>
        <v/>
      </c>
      <c r="Q13" s="282"/>
      <c r="R13" s="278"/>
      <c r="S13" s="342" t="str">
        <f t="shared" si="1"/>
        <v/>
      </c>
      <c r="T13" s="343"/>
      <c r="U13" s="344"/>
      <c r="V13" s="283"/>
      <c r="W13" s="352">
        <f t="shared" si="2"/>
        <v>3</v>
      </c>
      <c r="X13" s="285"/>
      <c r="Y13" s="278"/>
      <c r="Z13" s="278"/>
      <c r="AA13" s="270" t="str">
        <f aca="true" t="shared" si="15" ref="AA13">IF(CELL("type",Z13)="L","",IF(Z13*($G13+$X13)=0,"",IF($G13&gt;0,+$G13*Z13*8.34,$X13*Z13*8.34)))</f>
        <v/>
      </c>
      <c r="AB13" s="278"/>
      <c r="AC13" s="289" t="str">
        <f aca="true" t="shared" si="16" ref="AC13">IF(CELL("type",AB13)="L","",IF(AB13*($G13+$X13)=0,"",IF($G13&gt;0,+$G13*AB13*8.34,$X13*AB13*8.34)))</f>
        <v/>
      </c>
      <c r="AD13" s="285"/>
      <c r="AE13" s="278"/>
      <c r="AF13" s="278"/>
      <c r="AG13" s="278" t="str">
        <f ca="1" t="shared" si="9"/>
        <v/>
      </c>
      <c r="AH13" s="278"/>
      <c r="AI13" s="278"/>
      <c r="AJ13" s="262" t="str">
        <f ca="1" t="shared" si="10"/>
        <v/>
      </c>
      <c r="AK13" s="278"/>
      <c r="AL13" s="262" t="str">
        <f ca="1" t="shared" si="10"/>
        <v/>
      </c>
      <c r="AM13" s="283"/>
      <c r="AN13" s="600"/>
      <c r="AO13" s="601"/>
      <c r="AP13" s="601"/>
      <c r="AQ13" s="602"/>
      <c r="AR13" s="44"/>
      <c r="AS13" s="44"/>
      <c r="BB13" s="22"/>
      <c r="BD13" s="22"/>
      <c r="BF13" s="22"/>
      <c r="BJ13" s="22"/>
      <c r="BL13" s="22"/>
      <c r="BN13" s="22"/>
      <c r="BO13" s="22"/>
    </row>
    <row r="14" spans="1:67" ht="10.5" customHeight="1">
      <c r="A14" s="347">
        <v>4</v>
      </c>
      <c r="B14" s="348" t="str">
        <f t="shared" si="0"/>
        <v>Tue</v>
      </c>
      <c r="C14" s="278"/>
      <c r="D14" s="284"/>
      <c r="E14" s="349"/>
      <c r="F14" s="350"/>
      <c r="G14" s="282"/>
      <c r="H14" s="343"/>
      <c r="I14" s="278"/>
      <c r="J14" s="253" t="str">
        <f aca="true" t="shared" si="17" ref="J14">IF(CELL("type",I14)="L","",IF(I14*($G14+$X14)=0,"",IF($G14&gt;0,+$G14*I14*8.34,$X14*I14*8.34)))</f>
        <v/>
      </c>
      <c r="K14" s="278"/>
      <c r="L14" s="253" t="str">
        <f aca="true" t="shared" si="18" ref="L14">IF(CELL("type",K14)="L","",IF(K14*($G14+$X14)=0,"",IF($G14&gt;0,+$G14*K14*8.34,$X14*K14*8.34)))</f>
        <v/>
      </c>
      <c r="M14" s="278"/>
      <c r="N14" s="253" t="str">
        <f aca="true" t="shared" si="19" ref="N14">IF(CELL("type",M14)="L","",IF(M14*($G14+$X14)=0,"",IF($G14&gt;0,+$G14*M14*8.34,$X14*M14*8.34)))</f>
        <v/>
      </c>
      <c r="O14" s="284"/>
      <c r="P14" s="255" t="str">
        <f aca="true" t="shared" si="20" ref="P14">IF(CELL("type",O14)="L","",IF(O14*($G14+$X14)=0,"",IF($G14&gt;0,+$G14*O14*8.34,$X14*O14*8.34)))</f>
        <v/>
      </c>
      <c r="Q14" s="282"/>
      <c r="R14" s="278"/>
      <c r="S14" s="342" t="str">
        <f t="shared" si="1"/>
        <v/>
      </c>
      <c r="T14" s="343"/>
      <c r="U14" s="344"/>
      <c r="V14" s="283"/>
      <c r="W14" s="352">
        <f t="shared" si="2"/>
        <v>4</v>
      </c>
      <c r="X14" s="285"/>
      <c r="Y14" s="278"/>
      <c r="Z14" s="278"/>
      <c r="AA14" s="270" t="str">
        <f aca="true" t="shared" si="21" ref="AA14">IF(CELL("type",Z14)="L","",IF(Z14*($G14+$X14)=0,"",IF($G14&gt;0,+$G14*Z14*8.34,$X14*Z14*8.34)))</f>
        <v/>
      </c>
      <c r="AB14" s="278"/>
      <c r="AC14" s="289" t="str">
        <f aca="true" t="shared" si="22" ref="AC14">IF(CELL("type",AB14)="L","",IF(AB14*($G14+$X14)=0,"",IF($G14&gt;0,+$G14*AB14*8.34,$X14*AB14*8.34)))</f>
        <v/>
      </c>
      <c r="AD14" s="285"/>
      <c r="AE14" s="278"/>
      <c r="AF14" s="278"/>
      <c r="AG14" s="278" t="str">
        <f ca="1" t="shared" si="9"/>
        <v/>
      </c>
      <c r="AH14" s="278"/>
      <c r="AI14" s="278"/>
      <c r="AJ14" s="262" t="str">
        <f ca="1" t="shared" si="10"/>
        <v/>
      </c>
      <c r="AK14" s="278"/>
      <c r="AL14" s="262" t="str">
        <f ca="1" t="shared" si="10"/>
        <v/>
      </c>
      <c r="AM14" s="283"/>
      <c r="AN14" s="600"/>
      <c r="AO14" s="601"/>
      <c r="AP14" s="601"/>
      <c r="AQ14" s="602"/>
      <c r="AR14" s="44"/>
      <c r="AS14" s="44"/>
      <c r="BB14" s="22"/>
      <c r="BD14" s="22"/>
      <c r="BF14" s="22"/>
      <c r="BJ14" s="22"/>
      <c r="BL14" s="22"/>
      <c r="BN14" s="22"/>
      <c r="BO14" s="22"/>
    </row>
    <row r="15" spans="1:67" ht="11.25" customHeight="1">
      <c r="A15" s="353">
        <v>5</v>
      </c>
      <c r="B15" s="348" t="str">
        <f t="shared" si="0"/>
        <v>Wed</v>
      </c>
      <c r="C15" s="287"/>
      <c r="D15" s="288"/>
      <c r="E15" s="349"/>
      <c r="F15" s="354"/>
      <c r="G15" s="286"/>
      <c r="H15" s="355"/>
      <c r="I15" s="287"/>
      <c r="J15" s="253" t="str">
        <f aca="true" t="shared" si="23" ref="J15">IF(CELL("type",I15)="L","",IF(I15*($G15+$X15)=0,"",IF($G15&gt;0,+$G15*I15*8.34,$X15*I15*8.34)))</f>
        <v/>
      </c>
      <c r="K15" s="287"/>
      <c r="L15" s="253" t="str">
        <f aca="true" t="shared" si="24" ref="L15">IF(CELL("type",K15)="L","",IF(K15*($G15+$X15)=0,"",IF($G15&gt;0,+$G15*K15*8.34,$X15*K15*8.34)))</f>
        <v/>
      </c>
      <c r="M15" s="287"/>
      <c r="N15" s="253" t="str">
        <f aca="true" t="shared" si="25" ref="N15">IF(CELL("type",M15)="L","",IF(M15*($G15+$X15)=0,"",IF($G15&gt;0,+$G15*M15*8.34,$X15*M15*8.34)))</f>
        <v/>
      </c>
      <c r="O15" s="288"/>
      <c r="P15" s="255" t="str">
        <f aca="true" t="shared" si="26" ref="P15">IF(CELL("type",O15)="L","",IF(O15*($G15+$X15)=0,"",IF($G15&gt;0,+$G15*O15*8.34,$X15*O15*8.34)))</f>
        <v/>
      </c>
      <c r="Q15" s="282"/>
      <c r="R15" s="278"/>
      <c r="S15" s="342" t="str">
        <f t="shared" si="1"/>
        <v/>
      </c>
      <c r="T15" s="343"/>
      <c r="U15" s="344"/>
      <c r="V15" s="283"/>
      <c r="W15" s="352">
        <f t="shared" si="2"/>
        <v>5</v>
      </c>
      <c r="X15" s="285"/>
      <c r="Y15" s="278"/>
      <c r="Z15" s="278"/>
      <c r="AA15" s="270" t="str">
        <f aca="true" t="shared" si="27" ref="AA15">IF(CELL("type",Z15)="L","",IF(Z15*($G15+$X15)=0,"",IF($G15&gt;0,+$G15*Z15*8.34,$X15*Z15*8.34)))</f>
        <v/>
      </c>
      <c r="AB15" s="278"/>
      <c r="AC15" s="289" t="str">
        <f aca="true" t="shared" si="28" ref="AC15">IF(CELL("type",AB15)="L","",IF(AB15*($G15+$X15)=0,"",IF($G15&gt;0,+$G15*AB15*8.34,$X15*AB15*8.34)))</f>
        <v/>
      </c>
      <c r="AD15" s="285"/>
      <c r="AE15" s="278"/>
      <c r="AF15" s="278"/>
      <c r="AG15" s="278" t="str">
        <f ca="1" t="shared" si="9"/>
        <v/>
      </c>
      <c r="AH15" s="278"/>
      <c r="AI15" s="278"/>
      <c r="AJ15" s="262" t="str">
        <f ca="1" t="shared" si="10"/>
        <v/>
      </c>
      <c r="AK15" s="278"/>
      <c r="AL15" s="262" t="str">
        <f ca="1" t="shared" si="10"/>
        <v/>
      </c>
      <c r="AM15" s="283"/>
      <c r="AN15" s="600"/>
      <c r="AO15" s="601"/>
      <c r="AP15" s="601"/>
      <c r="AQ15" s="602"/>
      <c r="AR15" s="44"/>
      <c r="AS15" s="44"/>
      <c r="BB15" s="22"/>
      <c r="BD15" s="22"/>
      <c r="BF15" s="22"/>
      <c r="BJ15" s="22"/>
      <c r="BL15" s="22"/>
      <c r="BN15" s="22"/>
      <c r="BO15" s="22"/>
    </row>
    <row r="16" spans="1:67" ht="10.5" customHeight="1">
      <c r="A16" s="347">
        <v>6</v>
      </c>
      <c r="B16" s="348" t="str">
        <f t="shared" si="0"/>
        <v>Thu</v>
      </c>
      <c r="C16" s="278"/>
      <c r="D16" s="283"/>
      <c r="E16" s="339"/>
      <c r="F16" s="340"/>
      <c r="G16" s="282"/>
      <c r="H16" s="343"/>
      <c r="I16" s="278"/>
      <c r="J16" s="253" t="str">
        <f aca="true" t="shared" si="29" ref="J16">IF(CELL("type",I16)="L","",IF(I16*($G16+$X16)=0,"",IF($G16&gt;0,+$G16*I16*8.34,$X16*I16*8.34)))</f>
        <v/>
      </c>
      <c r="K16" s="278"/>
      <c r="L16" s="253" t="str">
        <f aca="true" t="shared" si="30" ref="L16">IF(CELL("type",K16)="L","",IF(K16*($G16+$X16)=0,"",IF($G16&gt;0,+$G16*K16*8.34,$X16*K16*8.34)))</f>
        <v/>
      </c>
      <c r="M16" s="278"/>
      <c r="N16" s="253" t="str">
        <f aca="true" t="shared" si="31" ref="N16">IF(CELL("type",M16)="L","",IF(M16*($G16+$X16)=0,"",IF($G16&gt;0,+$G16*M16*8.34,$X16*M16*8.34)))</f>
        <v/>
      </c>
      <c r="O16" s="278"/>
      <c r="P16" s="255" t="str">
        <f aca="true" t="shared" si="32" ref="P16">IF(CELL("type",O16)="L","",IF(O16*($G16+$X16)=0,"",IF($G16&gt;0,+$G16*O16*8.34,$X16*O16*8.34)))</f>
        <v/>
      </c>
      <c r="Q16" s="282"/>
      <c r="R16" s="278"/>
      <c r="S16" s="342" t="str">
        <f t="shared" si="1"/>
        <v/>
      </c>
      <c r="T16" s="343"/>
      <c r="U16" s="344"/>
      <c r="V16" s="283"/>
      <c r="W16" s="352">
        <f t="shared" si="2"/>
        <v>6</v>
      </c>
      <c r="X16" s="285"/>
      <c r="Y16" s="278"/>
      <c r="Z16" s="278"/>
      <c r="AA16" s="270" t="str">
        <f aca="true" t="shared" si="33" ref="AA16">IF(CELL("type",Z16)="L","",IF(Z16*($G16+$X16)=0,"",IF($G16&gt;0,+$G16*Z16*8.34,$X16*Z16*8.34)))</f>
        <v/>
      </c>
      <c r="AB16" s="278"/>
      <c r="AC16" s="289" t="str">
        <f aca="true" t="shared" si="34" ref="AC16">IF(CELL("type",AB16)="L","",IF(AB16*($G16+$X16)=0,"",IF($G16&gt;0,+$G16*AB16*8.34,$X16*AB16*8.34)))</f>
        <v/>
      </c>
      <c r="AD16" s="285"/>
      <c r="AE16" s="278"/>
      <c r="AF16" s="278"/>
      <c r="AG16" s="278" t="str">
        <f ca="1" t="shared" si="9"/>
        <v/>
      </c>
      <c r="AH16" s="278"/>
      <c r="AI16" s="278"/>
      <c r="AJ16" s="262" t="str">
        <f ca="1" t="shared" si="10"/>
        <v/>
      </c>
      <c r="AK16" s="278"/>
      <c r="AL16" s="262" t="str">
        <f ca="1" t="shared" si="10"/>
        <v/>
      </c>
      <c r="AM16" s="283"/>
      <c r="AN16" s="600"/>
      <c r="AO16" s="601"/>
      <c r="AP16" s="601"/>
      <c r="AQ16" s="602"/>
      <c r="AR16" s="44"/>
      <c r="AS16" s="44"/>
      <c r="BB16" s="22"/>
      <c r="BD16" s="22"/>
      <c r="BF16" s="22"/>
      <c r="BJ16" s="22"/>
      <c r="BL16" s="22"/>
      <c r="BN16" s="22"/>
      <c r="BO16" s="22"/>
    </row>
    <row r="17" spans="1:67" ht="10.5" customHeight="1">
      <c r="A17" s="347">
        <v>7</v>
      </c>
      <c r="B17" s="348" t="str">
        <f t="shared" si="0"/>
        <v>Fri</v>
      </c>
      <c r="C17" s="278"/>
      <c r="D17" s="284"/>
      <c r="E17" s="349"/>
      <c r="F17" s="350"/>
      <c r="G17" s="282"/>
      <c r="H17" s="343"/>
      <c r="I17" s="278"/>
      <c r="J17" s="253" t="str">
        <f aca="true" t="shared" si="35" ref="J17">IF(CELL("type",I17)="L","",IF(I17*($G17+$X17)=0,"",IF($G17&gt;0,+$G17*I17*8.34,$X17*I17*8.34)))</f>
        <v/>
      </c>
      <c r="K17" s="278"/>
      <c r="L17" s="253" t="str">
        <f aca="true" t="shared" si="36" ref="L17">IF(CELL("type",K17)="L","",IF(K17*($G17+$X17)=0,"",IF($G17&gt;0,+$G17*K17*8.34,$X17*K17*8.34)))</f>
        <v/>
      </c>
      <c r="M17" s="278"/>
      <c r="N17" s="253" t="str">
        <f aca="true" t="shared" si="37" ref="N17">IF(CELL("type",M17)="L","",IF(M17*($G17+$X17)=0,"",IF($G17&gt;0,+$G17*M17*8.34,$X17*M17*8.34)))</f>
        <v/>
      </c>
      <c r="O17" s="278"/>
      <c r="P17" s="255" t="str">
        <f aca="true" t="shared" si="38" ref="P17">IF(CELL("type",O17)="L","",IF(O17*($G17+$X17)=0,"",IF($G17&gt;0,+$G17*O17*8.34,$X17*O17*8.34)))</f>
        <v/>
      </c>
      <c r="Q17" s="282"/>
      <c r="R17" s="278"/>
      <c r="S17" s="342" t="str">
        <f t="shared" si="1"/>
        <v/>
      </c>
      <c r="T17" s="343"/>
      <c r="U17" s="344"/>
      <c r="V17" s="283"/>
      <c r="W17" s="352">
        <f t="shared" si="2"/>
        <v>7</v>
      </c>
      <c r="X17" s="285"/>
      <c r="Y17" s="278"/>
      <c r="Z17" s="278"/>
      <c r="AA17" s="270" t="str">
        <f aca="true" t="shared" si="39" ref="AA17">IF(CELL("type",Z17)="L","",IF(Z17*($G17+$X17)=0,"",IF($G17&gt;0,+$G17*Z17*8.34,$X17*Z17*8.34)))</f>
        <v/>
      </c>
      <c r="AB17" s="278"/>
      <c r="AC17" s="289" t="str">
        <f aca="true" t="shared" si="40" ref="AC17">IF(CELL("type",AB17)="L","",IF(AB17*($G17+$X17)=0,"",IF($G17&gt;0,+$G17*AB17*8.34,$X17*AB17*8.34)))</f>
        <v/>
      </c>
      <c r="AD17" s="285"/>
      <c r="AE17" s="278"/>
      <c r="AF17" s="278"/>
      <c r="AG17" s="278" t="str">
        <f ca="1" t="shared" si="9"/>
        <v/>
      </c>
      <c r="AH17" s="278"/>
      <c r="AI17" s="278"/>
      <c r="AJ17" s="262" t="str">
        <f ca="1" t="shared" si="10"/>
        <v/>
      </c>
      <c r="AK17" s="278"/>
      <c r="AL17" s="262" t="str">
        <f ca="1" t="shared" si="10"/>
        <v/>
      </c>
      <c r="AM17" s="283"/>
      <c r="AN17" s="600"/>
      <c r="AO17" s="601"/>
      <c r="AP17" s="601"/>
      <c r="AQ17" s="602"/>
      <c r="AR17" s="44"/>
      <c r="AS17" s="44"/>
      <c r="BB17" s="22"/>
      <c r="BD17" s="22"/>
      <c r="BF17" s="22"/>
      <c r="BJ17" s="22"/>
      <c r="BL17" s="22"/>
      <c r="BN17" s="22"/>
      <c r="BO17" s="22"/>
    </row>
    <row r="18" spans="1:67" ht="10.5" customHeight="1">
      <c r="A18" s="347">
        <v>8</v>
      </c>
      <c r="B18" s="348" t="str">
        <f t="shared" si="0"/>
        <v>Sat</v>
      </c>
      <c r="C18" s="278"/>
      <c r="D18" s="284"/>
      <c r="E18" s="349"/>
      <c r="F18" s="350"/>
      <c r="G18" s="282"/>
      <c r="H18" s="343"/>
      <c r="I18" s="278"/>
      <c r="J18" s="253" t="str">
        <f aca="true" t="shared" si="41" ref="J18">IF(CELL("type",I18)="L","",IF(I18*($G18+$X18)=0,"",IF($G18&gt;0,+$G18*I18*8.34,$X18*I18*8.34)))</f>
        <v/>
      </c>
      <c r="K18" s="278"/>
      <c r="L18" s="253" t="str">
        <f aca="true" t="shared" si="42" ref="L18">IF(CELL("type",K18)="L","",IF(K18*($G18+$X18)=0,"",IF($G18&gt;0,+$G18*K18*8.34,$X18*K18*8.34)))</f>
        <v/>
      </c>
      <c r="M18" s="278"/>
      <c r="N18" s="253" t="str">
        <f aca="true" t="shared" si="43" ref="N18">IF(CELL("type",M18)="L","",IF(M18*($G18+$X18)=0,"",IF($G18&gt;0,+$G18*M18*8.34,$X18*M18*8.34)))</f>
        <v/>
      </c>
      <c r="O18" s="278"/>
      <c r="P18" s="255" t="str">
        <f aca="true" t="shared" si="44" ref="P18">IF(CELL("type",O18)="L","",IF(O18*($G18+$X18)=0,"",IF($G18&gt;0,+$G18*O18*8.34,$X18*O18*8.34)))</f>
        <v/>
      </c>
      <c r="Q18" s="282"/>
      <c r="R18" s="278"/>
      <c r="S18" s="342" t="str">
        <f t="shared" si="1"/>
        <v/>
      </c>
      <c r="T18" s="343"/>
      <c r="U18" s="344"/>
      <c r="V18" s="283"/>
      <c r="W18" s="352">
        <f t="shared" si="2"/>
        <v>8</v>
      </c>
      <c r="X18" s="285"/>
      <c r="Y18" s="278"/>
      <c r="Z18" s="278"/>
      <c r="AA18" s="270" t="str">
        <f aca="true" t="shared" si="45" ref="AA18">IF(CELL("type",Z18)="L","",IF(Z18*($G18+$X18)=0,"",IF($G18&gt;0,+$G18*Z18*8.34,$X18*Z18*8.34)))</f>
        <v/>
      </c>
      <c r="AB18" s="278"/>
      <c r="AC18" s="289" t="str">
        <f aca="true" t="shared" si="46" ref="AC18">IF(CELL("type",AB18)="L","",IF(AB18*($G18+$X18)=0,"",IF($G18&gt;0,+$G18*AB18*8.34,$X18*AB18*8.34)))</f>
        <v/>
      </c>
      <c r="AD18" s="285"/>
      <c r="AE18" s="278"/>
      <c r="AF18" s="278"/>
      <c r="AG18" s="278" t="str">
        <f ca="1" t="shared" si="9"/>
        <v/>
      </c>
      <c r="AH18" s="278"/>
      <c r="AI18" s="278"/>
      <c r="AJ18" s="262" t="str">
        <f ca="1" t="shared" si="10"/>
        <v/>
      </c>
      <c r="AK18" s="278"/>
      <c r="AL18" s="262" t="str">
        <f ca="1" t="shared" si="10"/>
        <v/>
      </c>
      <c r="AM18" s="283"/>
      <c r="AN18" s="600"/>
      <c r="AO18" s="601"/>
      <c r="AP18" s="601"/>
      <c r="AQ18" s="602"/>
      <c r="AR18" s="44"/>
      <c r="AS18" s="44"/>
      <c r="BB18" s="22"/>
      <c r="BD18" s="22"/>
      <c r="BF18" s="22"/>
      <c r="BJ18" s="22"/>
      <c r="BL18" s="22"/>
      <c r="BN18" s="22"/>
      <c r="BO18" s="22"/>
    </row>
    <row r="19" spans="1:67" ht="10.5" customHeight="1">
      <c r="A19" s="347">
        <v>9</v>
      </c>
      <c r="B19" s="348" t="str">
        <f t="shared" si="0"/>
        <v>Sun</v>
      </c>
      <c r="C19" s="278"/>
      <c r="D19" s="284"/>
      <c r="E19" s="349"/>
      <c r="F19" s="350"/>
      <c r="G19" s="282"/>
      <c r="H19" s="343"/>
      <c r="I19" s="278"/>
      <c r="J19" s="253" t="str">
        <f aca="true" t="shared" si="47" ref="J19">IF(CELL("type",I19)="L","",IF(I19*($G19+$X19)=0,"",IF($G19&gt;0,+$G19*I19*8.34,$X19*I19*8.34)))</f>
        <v/>
      </c>
      <c r="K19" s="278"/>
      <c r="L19" s="253" t="str">
        <f aca="true" t="shared" si="48" ref="L19">IF(CELL("type",K19)="L","",IF(K19*($G19+$X19)=0,"",IF($G19&gt;0,+$G19*K19*8.34,$X19*K19*8.34)))</f>
        <v/>
      </c>
      <c r="M19" s="278"/>
      <c r="N19" s="253" t="str">
        <f aca="true" t="shared" si="49" ref="N19">IF(CELL("type",M19)="L","",IF(M19*($G19+$X19)=0,"",IF($G19&gt;0,+$G19*M19*8.34,$X19*M19*8.34)))</f>
        <v/>
      </c>
      <c r="O19" s="278"/>
      <c r="P19" s="255" t="str">
        <f aca="true" t="shared" si="50" ref="P19">IF(CELL("type",O19)="L","",IF(O19*($G19+$X19)=0,"",IF($G19&gt;0,+$G19*O19*8.34,$X19*O19*8.34)))</f>
        <v/>
      </c>
      <c r="Q19" s="282"/>
      <c r="R19" s="278"/>
      <c r="S19" s="342" t="str">
        <f t="shared" si="1"/>
        <v/>
      </c>
      <c r="T19" s="343"/>
      <c r="U19" s="344"/>
      <c r="V19" s="283"/>
      <c r="W19" s="352">
        <f t="shared" si="2"/>
        <v>9</v>
      </c>
      <c r="X19" s="285"/>
      <c r="Y19" s="278"/>
      <c r="Z19" s="278"/>
      <c r="AA19" s="270" t="str">
        <f aca="true" t="shared" si="51" ref="AA19">IF(CELL("type",Z19)="L","",IF(Z19*($G19+$X19)=0,"",IF($G19&gt;0,+$G19*Z19*8.34,$X19*Z19*8.34)))</f>
        <v/>
      </c>
      <c r="AB19" s="278"/>
      <c r="AC19" s="289" t="str">
        <f aca="true" t="shared" si="52" ref="AC19">IF(CELL("type",AB19)="L","",IF(AB19*($G19+$X19)=0,"",IF($G19&gt;0,+$G19*AB19*8.34,$X19*AB19*8.34)))</f>
        <v/>
      </c>
      <c r="AD19" s="285"/>
      <c r="AE19" s="278"/>
      <c r="AF19" s="278"/>
      <c r="AG19" s="278" t="str">
        <f ca="1" t="shared" si="9"/>
        <v/>
      </c>
      <c r="AH19" s="278"/>
      <c r="AI19" s="278"/>
      <c r="AJ19" s="262" t="str">
        <f ca="1" t="shared" si="10"/>
        <v/>
      </c>
      <c r="AK19" s="278"/>
      <c r="AL19" s="262" t="str">
        <f ca="1" t="shared" si="10"/>
        <v/>
      </c>
      <c r="AM19" s="283"/>
      <c r="AN19" s="600"/>
      <c r="AO19" s="601"/>
      <c r="AP19" s="601"/>
      <c r="AQ19" s="602"/>
      <c r="AR19" s="44"/>
      <c r="AS19" s="44"/>
      <c r="BB19" s="22"/>
      <c r="BD19" s="22"/>
      <c r="BF19" s="22"/>
      <c r="BJ19" s="22"/>
      <c r="BL19" s="22"/>
      <c r="BN19" s="22"/>
      <c r="BO19" s="22"/>
    </row>
    <row r="20" spans="1:67" ht="10.5" customHeight="1">
      <c r="A20" s="353">
        <v>10</v>
      </c>
      <c r="B20" s="348" t="str">
        <f t="shared" si="0"/>
        <v>Mon</v>
      </c>
      <c r="C20" s="287"/>
      <c r="D20" s="283"/>
      <c r="E20" s="349"/>
      <c r="F20" s="354"/>
      <c r="G20" s="282"/>
      <c r="H20" s="343"/>
      <c r="I20" s="278"/>
      <c r="J20" s="253" t="str">
        <f aca="true" t="shared" si="53" ref="J20">IF(CELL("type",I20)="L","",IF(I20*($G20+$X20)=0,"",IF($G20&gt;0,+$G20*I20*8.34,$X20*I20*8.34)))</f>
        <v/>
      </c>
      <c r="K20" s="278"/>
      <c r="L20" s="253" t="str">
        <f aca="true" t="shared" si="54" ref="L20">IF(CELL("type",K20)="L","",IF(K20*($G20+$X20)=0,"",IF($G20&gt;0,+$G20*K20*8.34,$X20*K20*8.34)))</f>
        <v/>
      </c>
      <c r="M20" s="278"/>
      <c r="N20" s="253" t="str">
        <f aca="true" t="shared" si="55" ref="N20">IF(CELL("type",M20)="L","",IF(M20*($G20+$X20)=0,"",IF($G20&gt;0,+$G20*M20*8.34,$X20*M20*8.34)))</f>
        <v/>
      </c>
      <c r="O20" s="278"/>
      <c r="P20" s="255" t="str">
        <f aca="true" t="shared" si="56" ref="P20">IF(CELL("type",O20)="L","",IF(O20*($G20+$X20)=0,"",IF($G20&gt;0,+$G20*O20*8.34,$X20*O20*8.34)))</f>
        <v/>
      </c>
      <c r="Q20" s="282"/>
      <c r="R20" s="278"/>
      <c r="S20" s="342" t="str">
        <f t="shared" si="1"/>
        <v/>
      </c>
      <c r="T20" s="343"/>
      <c r="U20" s="344"/>
      <c r="V20" s="283"/>
      <c r="W20" s="352">
        <f t="shared" si="2"/>
        <v>10</v>
      </c>
      <c r="X20" s="285"/>
      <c r="Y20" s="278"/>
      <c r="Z20" s="278"/>
      <c r="AA20" s="270" t="str">
        <f aca="true" t="shared" si="57" ref="AA20">IF(CELL("type",Z20)="L","",IF(Z20*($G20+$X20)=0,"",IF($G20&gt;0,+$G20*Z20*8.34,$X20*Z20*8.34)))</f>
        <v/>
      </c>
      <c r="AB20" s="278"/>
      <c r="AC20" s="289" t="str">
        <f aca="true" t="shared" si="58" ref="AC20">IF(CELL("type",AB20)="L","",IF(AB20*($G20+$X20)=0,"",IF($G20&gt;0,+$G20*AB20*8.34,$X20*AB20*8.34)))</f>
        <v/>
      </c>
      <c r="AD20" s="285"/>
      <c r="AE20" s="278"/>
      <c r="AF20" s="278"/>
      <c r="AG20" s="278" t="str">
        <f ca="1" t="shared" si="9"/>
        <v/>
      </c>
      <c r="AH20" s="278"/>
      <c r="AI20" s="278"/>
      <c r="AJ20" s="262" t="str">
        <f ca="1" t="shared" si="10"/>
        <v/>
      </c>
      <c r="AK20" s="278"/>
      <c r="AL20" s="262" t="str">
        <f ca="1" t="shared" si="10"/>
        <v/>
      </c>
      <c r="AM20" s="283"/>
      <c r="AN20" s="600"/>
      <c r="AO20" s="601"/>
      <c r="AP20" s="601"/>
      <c r="AQ20" s="602"/>
      <c r="AR20" s="44"/>
      <c r="AS20" s="44"/>
      <c r="BB20" s="22"/>
      <c r="BD20" s="22"/>
      <c r="BF20" s="22"/>
      <c r="BJ20" s="22"/>
      <c r="BL20" s="22"/>
      <c r="BN20" s="22"/>
      <c r="BO20" s="22"/>
    </row>
    <row r="21" spans="1:67" ht="10.5" customHeight="1">
      <c r="A21" s="347">
        <v>11</v>
      </c>
      <c r="B21" s="348" t="str">
        <f t="shared" si="0"/>
        <v>Tue</v>
      </c>
      <c r="C21" s="278"/>
      <c r="D21" s="281"/>
      <c r="E21" s="339"/>
      <c r="F21" s="340"/>
      <c r="G21" s="282"/>
      <c r="H21" s="343"/>
      <c r="I21" s="278"/>
      <c r="J21" s="253" t="str">
        <f aca="true" t="shared" si="59" ref="J21">IF(CELL("type",I21)="L","",IF(I21*($G21+$X21)=0,"",IF($G21&gt;0,+$G21*I21*8.34,$X21*I21*8.34)))</f>
        <v/>
      </c>
      <c r="K21" s="278"/>
      <c r="L21" s="253" t="str">
        <f aca="true" t="shared" si="60" ref="L21">IF(CELL("type",K21)="L","",IF(K21*($G21+$X21)=0,"",IF($G21&gt;0,+$G21*K21*8.34,$X21*K21*8.34)))</f>
        <v/>
      </c>
      <c r="M21" s="278"/>
      <c r="N21" s="253" t="str">
        <f aca="true" t="shared" si="61" ref="N21">IF(CELL("type",M21)="L","",IF(M21*($G21+$X21)=0,"",IF($G21&gt;0,+$G21*M21*8.34,$X21*M21*8.34)))</f>
        <v/>
      </c>
      <c r="O21" s="278"/>
      <c r="P21" s="255" t="str">
        <f aca="true" t="shared" si="62" ref="P21">IF(CELL("type",O21)="L","",IF(O21*($G21+$X21)=0,"",IF($G21&gt;0,+$G21*O21*8.34,$X21*O21*8.34)))</f>
        <v/>
      </c>
      <c r="Q21" s="282"/>
      <c r="R21" s="278"/>
      <c r="S21" s="342" t="str">
        <f t="shared" si="1"/>
        <v/>
      </c>
      <c r="T21" s="343"/>
      <c r="U21" s="344"/>
      <c r="V21" s="283"/>
      <c r="W21" s="352">
        <f t="shared" si="2"/>
        <v>11</v>
      </c>
      <c r="X21" s="285"/>
      <c r="Y21" s="278"/>
      <c r="Z21" s="278"/>
      <c r="AA21" s="270" t="str">
        <f aca="true" t="shared" si="63" ref="AA21">IF(CELL("type",Z21)="L","",IF(Z21*($G21+$X21)=0,"",IF($G21&gt;0,+$G21*Z21*8.34,$X21*Z21*8.34)))</f>
        <v/>
      </c>
      <c r="AB21" s="278"/>
      <c r="AC21" s="289" t="str">
        <f aca="true" t="shared" si="64" ref="AC21">IF(CELL("type",AB21)="L","",IF(AB21*($G21+$X21)=0,"",IF($G21&gt;0,+$G21*AB21*8.34,$X21*AB21*8.34)))</f>
        <v/>
      </c>
      <c r="AD21" s="285"/>
      <c r="AE21" s="278"/>
      <c r="AF21" s="278"/>
      <c r="AG21" s="278" t="str">
        <f ca="1" t="shared" si="9"/>
        <v/>
      </c>
      <c r="AH21" s="278"/>
      <c r="AI21" s="278"/>
      <c r="AJ21" s="262" t="str">
        <f ca="1" t="shared" si="10"/>
        <v/>
      </c>
      <c r="AK21" s="278"/>
      <c r="AL21" s="262" t="str">
        <f ca="1" t="shared" si="10"/>
        <v/>
      </c>
      <c r="AM21" s="283"/>
      <c r="AN21" s="600"/>
      <c r="AO21" s="601"/>
      <c r="AP21" s="601"/>
      <c r="AQ21" s="602"/>
      <c r="AR21" s="44"/>
      <c r="AS21" s="44"/>
      <c r="BB21" s="22"/>
      <c r="BD21" s="22"/>
      <c r="BF21" s="22"/>
      <c r="BJ21" s="22"/>
      <c r="BL21" s="22"/>
      <c r="BN21" s="22"/>
      <c r="BO21" s="22"/>
    </row>
    <row r="22" spans="1:67" ht="10.5" customHeight="1">
      <c r="A22" s="347">
        <v>12</v>
      </c>
      <c r="B22" s="348" t="str">
        <f t="shared" si="0"/>
        <v>Wed</v>
      </c>
      <c r="C22" s="278"/>
      <c r="D22" s="284"/>
      <c r="E22" s="349"/>
      <c r="F22" s="350"/>
      <c r="G22" s="282"/>
      <c r="H22" s="343"/>
      <c r="I22" s="278"/>
      <c r="J22" s="253" t="str">
        <f aca="true" t="shared" si="65" ref="J22">IF(CELL("type",I22)="L","",IF(I22*($G22+$X22)=0,"",IF($G22&gt;0,+$G22*I22*8.34,$X22*I22*8.34)))</f>
        <v/>
      </c>
      <c r="K22" s="278"/>
      <c r="L22" s="253" t="str">
        <f aca="true" t="shared" si="66" ref="L22">IF(CELL("type",K22)="L","",IF(K22*($G22+$X22)=0,"",IF($G22&gt;0,+$G22*K22*8.34,$X22*K22*8.34)))</f>
        <v/>
      </c>
      <c r="M22" s="278"/>
      <c r="N22" s="253" t="str">
        <f aca="true" t="shared" si="67" ref="N22">IF(CELL("type",M22)="L","",IF(M22*($G22+$X22)=0,"",IF($G22&gt;0,+$G22*M22*8.34,$X22*M22*8.34)))</f>
        <v/>
      </c>
      <c r="O22" s="278"/>
      <c r="P22" s="255" t="str">
        <f aca="true" t="shared" si="68" ref="P22">IF(CELL("type",O22)="L","",IF(O22*($G22+$X22)=0,"",IF($G22&gt;0,+$G22*O22*8.34,$X22*O22*8.34)))</f>
        <v/>
      </c>
      <c r="Q22" s="282"/>
      <c r="R22" s="278"/>
      <c r="S22" s="342" t="str">
        <f t="shared" si="1"/>
        <v/>
      </c>
      <c r="T22" s="343"/>
      <c r="U22" s="344"/>
      <c r="V22" s="283"/>
      <c r="W22" s="352">
        <f t="shared" si="2"/>
        <v>12</v>
      </c>
      <c r="X22" s="285"/>
      <c r="Y22" s="278"/>
      <c r="Z22" s="278"/>
      <c r="AA22" s="270" t="str">
        <f aca="true" t="shared" si="69" ref="AA22">IF(CELL("type",Z22)="L","",IF(Z22*($G22+$X22)=0,"",IF($G22&gt;0,+$G22*Z22*8.34,$X22*Z22*8.34)))</f>
        <v/>
      </c>
      <c r="AB22" s="278"/>
      <c r="AC22" s="289" t="str">
        <f aca="true" t="shared" si="70" ref="AC22">IF(CELL("type",AB22)="L","",IF(AB22*($G22+$X22)=0,"",IF($G22&gt;0,+$G22*AB22*8.34,$X22*AB22*8.34)))</f>
        <v/>
      </c>
      <c r="AD22" s="285"/>
      <c r="AE22" s="278"/>
      <c r="AF22" s="278"/>
      <c r="AG22" s="278" t="str">
        <f ca="1" t="shared" si="9"/>
        <v/>
      </c>
      <c r="AH22" s="278"/>
      <c r="AI22" s="278"/>
      <c r="AJ22" s="262" t="str">
        <f ca="1" t="shared" si="10"/>
        <v/>
      </c>
      <c r="AK22" s="278"/>
      <c r="AL22" s="262" t="str">
        <f ca="1" t="shared" si="10"/>
        <v/>
      </c>
      <c r="AM22" s="283"/>
      <c r="AN22" s="600"/>
      <c r="AO22" s="601"/>
      <c r="AP22" s="601"/>
      <c r="AQ22" s="602"/>
      <c r="AR22" s="44"/>
      <c r="AS22" s="44"/>
      <c r="BB22" s="22"/>
      <c r="BD22" s="22"/>
      <c r="BF22" s="22"/>
      <c r="BJ22" s="22"/>
      <c r="BL22" s="22"/>
      <c r="BN22" s="22"/>
      <c r="BO22" s="22"/>
    </row>
    <row r="23" spans="1:67" ht="10.5" customHeight="1">
      <c r="A23" s="347">
        <v>13</v>
      </c>
      <c r="B23" s="348" t="str">
        <f t="shared" si="0"/>
        <v>Thu</v>
      </c>
      <c r="C23" s="278"/>
      <c r="D23" s="284"/>
      <c r="E23" s="349"/>
      <c r="F23" s="350"/>
      <c r="G23" s="282"/>
      <c r="H23" s="343"/>
      <c r="I23" s="278"/>
      <c r="J23" s="253" t="str">
        <f aca="true" t="shared" si="71" ref="J23">IF(CELL("type",I23)="L","",IF(I23*($G23+$X23)=0,"",IF($G23&gt;0,+$G23*I23*8.34,$X23*I23*8.34)))</f>
        <v/>
      </c>
      <c r="K23" s="278"/>
      <c r="L23" s="253" t="str">
        <f aca="true" t="shared" si="72" ref="L23">IF(CELL("type",K23)="L","",IF(K23*($G23+$X23)=0,"",IF($G23&gt;0,+$G23*K23*8.34,$X23*K23*8.34)))</f>
        <v/>
      </c>
      <c r="M23" s="278"/>
      <c r="N23" s="253" t="str">
        <f aca="true" t="shared" si="73" ref="N23">IF(CELL("type",M23)="L","",IF(M23*($G23+$X23)=0,"",IF($G23&gt;0,+$G23*M23*8.34,$X23*M23*8.34)))</f>
        <v/>
      </c>
      <c r="O23" s="278"/>
      <c r="P23" s="255" t="str">
        <f aca="true" t="shared" si="74" ref="P23">IF(CELL("type",O23)="L","",IF(O23*($G23+$X23)=0,"",IF($G23&gt;0,+$G23*O23*8.34,$X23*O23*8.34)))</f>
        <v/>
      </c>
      <c r="Q23" s="282"/>
      <c r="R23" s="278"/>
      <c r="S23" s="342" t="str">
        <f t="shared" si="1"/>
        <v/>
      </c>
      <c r="T23" s="343"/>
      <c r="U23" s="344"/>
      <c r="V23" s="283"/>
      <c r="W23" s="352">
        <f t="shared" si="2"/>
        <v>13</v>
      </c>
      <c r="X23" s="285"/>
      <c r="Y23" s="278"/>
      <c r="Z23" s="278"/>
      <c r="AA23" s="270" t="str">
        <f aca="true" t="shared" si="75" ref="AA23">IF(CELL("type",Z23)="L","",IF(Z23*($G23+$X23)=0,"",IF($G23&gt;0,+$G23*Z23*8.34,$X23*Z23*8.34)))</f>
        <v/>
      </c>
      <c r="AB23" s="278"/>
      <c r="AC23" s="289" t="str">
        <f aca="true" t="shared" si="76" ref="AC23">IF(CELL("type",AB23)="L","",IF(AB23*($G23+$X23)=0,"",IF($G23&gt;0,+$G23*AB23*8.34,$X23*AB23*8.34)))</f>
        <v/>
      </c>
      <c r="AD23" s="285"/>
      <c r="AE23" s="278"/>
      <c r="AF23" s="278"/>
      <c r="AG23" s="278" t="str">
        <f ca="1" t="shared" si="9"/>
        <v/>
      </c>
      <c r="AH23" s="278"/>
      <c r="AI23" s="278"/>
      <c r="AJ23" s="262" t="str">
        <f ca="1" t="shared" si="10"/>
        <v/>
      </c>
      <c r="AK23" s="278"/>
      <c r="AL23" s="262" t="str">
        <f ca="1" t="shared" si="10"/>
        <v/>
      </c>
      <c r="AM23" s="283"/>
      <c r="AN23" s="600"/>
      <c r="AO23" s="601"/>
      <c r="AP23" s="601"/>
      <c r="AQ23" s="602"/>
      <c r="AR23" s="44"/>
      <c r="AS23" s="44"/>
      <c r="BB23" s="22"/>
      <c r="BD23" s="22"/>
      <c r="BF23" s="22"/>
      <c r="BJ23" s="22"/>
      <c r="BL23" s="22"/>
      <c r="BN23" s="22"/>
      <c r="BO23" s="22"/>
    </row>
    <row r="24" spans="1:67" ht="10.5" customHeight="1">
      <c r="A24" s="347">
        <v>14</v>
      </c>
      <c r="B24" s="348" t="str">
        <f t="shared" si="0"/>
        <v>Fri</v>
      </c>
      <c r="C24" s="278"/>
      <c r="D24" s="284"/>
      <c r="E24" s="349"/>
      <c r="F24" s="350"/>
      <c r="G24" s="282"/>
      <c r="H24" s="343"/>
      <c r="I24" s="278"/>
      <c r="J24" s="253" t="str">
        <f aca="true" t="shared" si="77" ref="J24">IF(CELL("type",I24)="L","",IF(I24*($G24+$X24)=0,"",IF($G24&gt;0,+$G24*I24*8.34,$X24*I24*8.34)))</f>
        <v/>
      </c>
      <c r="K24" s="278"/>
      <c r="L24" s="253" t="str">
        <f aca="true" t="shared" si="78" ref="L24">IF(CELL("type",K24)="L","",IF(K24*($G24+$X24)=0,"",IF($G24&gt;0,+$G24*K24*8.34,$X24*K24*8.34)))</f>
        <v/>
      </c>
      <c r="M24" s="278"/>
      <c r="N24" s="253" t="str">
        <f aca="true" t="shared" si="79" ref="N24">IF(CELL("type",M24)="L","",IF(M24*($G24+$X24)=0,"",IF($G24&gt;0,+$G24*M24*8.34,$X24*M24*8.34)))</f>
        <v/>
      </c>
      <c r="O24" s="278"/>
      <c r="P24" s="255" t="str">
        <f aca="true" t="shared" si="80" ref="P24">IF(CELL("type",O24)="L","",IF(O24*($G24+$X24)=0,"",IF($G24&gt;0,+$G24*O24*8.34,$X24*O24*8.34)))</f>
        <v/>
      </c>
      <c r="Q24" s="282"/>
      <c r="R24" s="278"/>
      <c r="S24" s="342" t="str">
        <f t="shared" si="1"/>
        <v/>
      </c>
      <c r="T24" s="343"/>
      <c r="U24" s="344"/>
      <c r="V24" s="283"/>
      <c r="W24" s="352">
        <f t="shared" si="2"/>
        <v>14</v>
      </c>
      <c r="X24" s="285"/>
      <c r="Y24" s="278"/>
      <c r="Z24" s="278"/>
      <c r="AA24" s="270" t="str">
        <f aca="true" t="shared" si="81" ref="AA24">IF(CELL("type",Z24)="L","",IF(Z24*($G24+$X24)=0,"",IF($G24&gt;0,+$G24*Z24*8.34,$X24*Z24*8.34)))</f>
        <v/>
      </c>
      <c r="AB24" s="278"/>
      <c r="AC24" s="289" t="str">
        <f aca="true" t="shared" si="82" ref="AC24">IF(CELL("type",AB24)="L","",IF(AB24*($G24+$X24)=0,"",IF($G24&gt;0,+$G24*AB24*8.34,$X24*AB24*8.34)))</f>
        <v/>
      </c>
      <c r="AD24" s="285"/>
      <c r="AE24" s="278"/>
      <c r="AF24" s="278"/>
      <c r="AG24" s="278" t="str">
        <f ca="1" t="shared" si="9"/>
        <v/>
      </c>
      <c r="AH24" s="278"/>
      <c r="AI24" s="278"/>
      <c r="AJ24" s="262" t="str">
        <f ca="1" t="shared" si="10"/>
        <v/>
      </c>
      <c r="AK24" s="278"/>
      <c r="AL24" s="262" t="str">
        <f ca="1" t="shared" si="10"/>
        <v/>
      </c>
      <c r="AM24" s="283"/>
      <c r="AN24" s="600"/>
      <c r="AO24" s="601"/>
      <c r="AP24" s="601"/>
      <c r="AQ24" s="602"/>
      <c r="AR24" s="44"/>
      <c r="AS24" s="44"/>
      <c r="BB24" s="22"/>
      <c r="BD24" s="22"/>
      <c r="BF24" s="22"/>
      <c r="BJ24" s="22"/>
      <c r="BL24" s="22"/>
      <c r="BN24" s="22"/>
      <c r="BO24" s="22"/>
    </row>
    <row r="25" spans="1:67" ht="11.25" customHeight="1">
      <c r="A25" s="353">
        <v>15</v>
      </c>
      <c r="B25" s="348" t="str">
        <f t="shared" si="0"/>
        <v>Sat</v>
      </c>
      <c r="C25" s="287"/>
      <c r="D25" s="288"/>
      <c r="E25" s="349"/>
      <c r="F25" s="354"/>
      <c r="G25" s="282"/>
      <c r="H25" s="343"/>
      <c r="I25" s="278"/>
      <c r="J25" s="253" t="str">
        <f aca="true" t="shared" si="83" ref="J25">IF(CELL("type",I25)="L","",IF(I25*($G25+$X25)=0,"",IF($G25&gt;0,+$G25*I25*8.34,$X25*I25*8.34)))</f>
        <v/>
      </c>
      <c r="K25" s="278"/>
      <c r="L25" s="253" t="str">
        <f aca="true" t="shared" si="84" ref="L25">IF(CELL("type",K25)="L","",IF(K25*($G25+$X25)=0,"",IF($G25&gt;0,+$G25*K25*8.34,$X25*K25*8.34)))</f>
        <v/>
      </c>
      <c r="M25" s="278"/>
      <c r="N25" s="253" t="str">
        <f aca="true" t="shared" si="85" ref="N25">IF(CELL("type",M25)="L","",IF(M25*($G25+$X25)=0,"",IF($G25&gt;0,+$G25*M25*8.34,$X25*M25*8.34)))</f>
        <v/>
      </c>
      <c r="O25" s="278"/>
      <c r="P25" s="255" t="str">
        <f aca="true" t="shared" si="86" ref="P25">IF(CELL("type",O25)="L","",IF(O25*($G25+$X25)=0,"",IF($G25&gt;0,+$G25*O25*8.34,$X25*O25*8.34)))</f>
        <v/>
      </c>
      <c r="Q25" s="282"/>
      <c r="R25" s="278"/>
      <c r="S25" s="342" t="str">
        <f t="shared" si="1"/>
        <v/>
      </c>
      <c r="T25" s="343"/>
      <c r="U25" s="344"/>
      <c r="V25" s="283"/>
      <c r="W25" s="352">
        <f t="shared" si="2"/>
        <v>15</v>
      </c>
      <c r="X25" s="285"/>
      <c r="Y25" s="278"/>
      <c r="Z25" s="278"/>
      <c r="AA25" s="270" t="str">
        <f aca="true" t="shared" si="87" ref="AA25">IF(CELL("type",Z25)="L","",IF(Z25*($G25+$X25)=0,"",IF($G25&gt;0,+$G25*Z25*8.34,$X25*Z25*8.34)))</f>
        <v/>
      </c>
      <c r="AB25" s="278"/>
      <c r="AC25" s="289" t="str">
        <f aca="true" t="shared" si="88" ref="AC25">IF(CELL("type",AB25)="L","",IF(AB25*($G25+$X25)=0,"",IF($G25&gt;0,+$G25*AB25*8.34,$X25*AB25*8.34)))</f>
        <v/>
      </c>
      <c r="AD25" s="285"/>
      <c r="AE25" s="278"/>
      <c r="AF25" s="278"/>
      <c r="AG25" s="278" t="str">
        <f ca="1" t="shared" si="9"/>
        <v/>
      </c>
      <c r="AH25" s="278"/>
      <c r="AI25" s="278"/>
      <c r="AJ25" s="262" t="str">
        <f ca="1" t="shared" si="10"/>
        <v/>
      </c>
      <c r="AK25" s="278"/>
      <c r="AL25" s="262" t="str">
        <f ca="1" t="shared" si="10"/>
        <v/>
      </c>
      <c r="AM25" s="283"/>
      <c r="AN25" s="600"/>
      <c r="AO25" s="601"/>
      <c r="AP25" s="601"/>
      <c r="AQ25" s="602"/>
      <c r="AR25" s="44"/>
      <c r="AS25" s="44"/>
      <c r="BB25" s="22"/>
      <c r="BD25" s="22"/>
      <c r="BF25" s="22"/>
      <c r="BJ25" s="22"/>
      <c r="BL25" s="22"/>
      <c r="BN25" s="22"/>
      <c r="BO25" s="22"/>
    </row>
    <row r="26" spans="1:67" ht="10.5" customHeight="1">
      <c r="A26" s="347">
        <v>16</v>
      </c>
      <c r="B26" s="348" t="str">
        <f t="shared" si="0"/>
        <v>Sun</v>
      </c>
      <c r="C26" s="278"/>
      <c r="D26" s="283"/>
      <c r="E26" s="339"/>
      <c r="F26" s="340"/>
      <c r="G26" s="282"/>
      <c r="H26" s="343"/>
      <c r="I26" s="278"/>
      <c r="J26" s="253" t="str">
        <f aca="true" t="shared" si="89" ref="J26">IF(CELL("type",I26)="L","",IF(I26*($G26+$X26)=0,"",IF($G26&gt;0,+$G26*I26*8.34,$X26*I26*8.34)))</f>
        <v/>
      </c>
      <c r="K26" s="278"/>
      <c r="L26" s="253" t="str">
        <f aca="true" t="shared" si="90" ref="L26">IF(CELL("type",K26)="L","",IF(K26*($G26+$X26)=0,"",IF($G26&gt;0,+$G26*K26*8.34,$X26*K26*8.34)))</f>
        <v/>
      </c>
      <c r="M26" s="278"/>
      <c r="N26" s="253" t="str">
        <f aca="true" t="shared" si="91" ref="N26">IF(CELL("type",M26)="L","",IF(M26*($G26+$X26)=0,"",IF($G26&gt;0,+$G26*M26*8.34,$X26*M26*8.34)))</f>
        <v/>
      </c>
      <c r="O26" s="278"/>
      <c r="P26" s="255" t="str">
        <f aca="true" t="shared" si="92" ref="P26">IF(CELL("type",O26)="L","",IF(O26*($G26+$X26)=0,"",IF($G26&gt;0,+$G26*O26*8.34,$X26*O26*8.34)))</f>
        <v/>
      </c>
      <c r="Q26" s="282"/>
      <c r="R26" s="278"/>
      <c r="S26" s="342" t="str">
        <f t="shared" si="1"/>
        <v/>
      </c>
      <c r="T26" s="343"/>
      <c r="U26" s="344"/>
      <c r="V26" s="283"/>
      <c r="W26" s="352">
        <f t="shared" si="2"/>
        <v>16</v>
      </c>
      <c r="X26" s="285"/>
      <c r="Y26" s="278"/>
      <c r="Z26" s="278"/>
      <c r="AA26" s="270" t="str">
        <f aca="true" t="shared" si="93" ref="AA26">IF(CELL("type",Z26)="L","",IF(Z26*($G26+$X26)=0,"",IF($G26&gt;0,+$G26*Z26*8.34,$X26*Z26*8.34)))</f>
        <v/>
      </c>
      <c r="AB26" s="278"/>
      <c r="AC26" s="289" t="str">
        <f aca="true" t="shared" si="94" ref="AC26">IF(CELL("type",AB26)="L","",IF(AB26*($G26+$X26)=0,"",IF($G26&gt;0,+$G26*AB26*8.34,$X26*AB26*8.34)))</f>
        <v/>
      </c>
      <c r="AD26" s="285"/>
      <c r="AE26" s="278"/>
      <c r="AF26" s="278"/>
      <c r="AG26" s="278" t="str">
        <f ca="1" t="shared" si="9"/>
        <v/>
      </c>
      <c r="AH26" s="278"/>
      <c r="AI26" s="278"/>
      <c r="AJ26" s="262" t="str">
        <f ca="1" t="shared" si="10"/>
        <v/>
      </c>
      <c r="AK26" s="278"/>
      <c r="AL26" s="262" t="str">
        <f ca="1" t="shared" si="10"/>
        <v/>
      </c>
      <c r="AM26" s="283"/>
      <c r="AN26" s="600"/>
      <c r="AO26" s="601"/>
      <c r="AP26" s="601"/>
      <c r="AQ26" s="602"/>
      <c r="AR26" s="44"/>
      <c r="AS26" s="44"/>
      <c r="BB26" s="22"/>
      <c r="BD26" s="22"/>
      <c r="BF26" s="22"/>
      <c r="BJ26" s="22"/>
      <c r="BL26" s="22"/>
      <c r="BN26" s="22"/>
      <c r="BO26" s="22"/>
    </row>
    <row r="27" spans="1:67" ht="10.5" customHeight="1">
      <c r="A27" s="347">
        <v>17</v>
      </c>
      <c r="B27" s="348" t="str">
        <f t="shared" si="0"/>
        <v>Mon</v>
      </c>
      <c r="C27" s="278"/>
      <c r="D27" s="284"/>
      <c r="E27" s="349"/>
      <c r="F27" s="350"/>
      <c r="G27" s="282"/>
      <c r="H27" s="343"/>
      <c r="I27" s="278"/>
      <c r="J27" s="253" t="str">
        <f aca="true" t="shared" si="95" ref="J27">IF(CELL("type",I27)="L","",IF(I27*($G27+$X27)=0,"",IF($G27&gt;0,+$G27*I27*8.34,$X27*I27*8.34)))</f>
        <v/>
      </c>
      <c r="K27" s="278"/>
      <c r="L27" s="253" t="str">
        <f aca="true" t="shared" si="96" ref="L27">IF(CELL("type",K27)="L","",IF(K27*($G27+$X27)=0,"",IF($G27&gt;0,+$G27*K27*8.34,$X27*K27*8.34)))</f>
        <v/>
      </c>
      <c r="M27" s="278"/>
      <c r="N27" s="253" t="str">
        <f aca="true" t="shared" si="97" ref="N27">IF(CELL("type",M27)="L","",IF(M27*($G27+$X27)=0,"",IF($G27&gt;0,+$G27*M27*8.34,$X27*M27*8.34)))</f>
        <v/>
      </c>
      <c r="O27" s="278"/>
      <c r="P27" s="255" t="str">
        <f aca="true" t="shared" si="98" ref="P27">IF(CELL("type",O27)="L","",IF(O27*($G27+$X27)=0,"",IF($G27&gt;0,+$G27*O27*8.34,$X27*O27*8.34)))</f>
        <v/>
      </c>
      <c r="Q27" s="282"/>
      <c r="R27" s="278"/>
      <c r="S27" s="342" t="str">
        <f t="shared" si="1"/>
        <v/>
      </c>
      <c r="T27" s="343"/>
      <c r="U27" s="344"/>
      <c r="V27" s="283"/>
      <c r="W27" s="352">
        <f t="shared" si="2"/>
        <v>17</v>
      </c>
      <c r="X27" s="285"/>
      <c r="Y27" s="278"/>
      <c r="Z27" s="278"/>
      <c r="AA27" s="270" t="str">
        <f aca="true" t="shared" si="99" ref="AA27">IF(CELL("type",Z27)="L","",IF(Z27*($G27+$X27)=0,"",IF($G27&gt;0,+$G27*Z27*8.34,$X27*Z27*8.34)))</f>
        <v/>
      </c>
      <c r="AB27" s="278"/>
      <c r="AC27" s="289" t="str">
        <f aca="true" t="shared" si="100" ref="AC27">IF(CELL("type",AB27)="L","",IF(AB27*($G27+$X27)=0,"",IF($G27&gt;0,+$G27*AB27*8.34,$X27*AB27*8.34)))</f>
        <v/>
      </c>
      <c r="AD27" s="285"/>
      <c r="AE27" s="278"/>
      <c r="AF27" s="278"/>
      <c r="AG27" s="278" t="str">
        <f ca="1" t="shared" si="9"/>
        <v/>
      </c>
      <c r="AH27" s="278"/>
      <c r="AI27" s="278"/>
      <c r="AJ27" s="262" t="str">
        <f ca="1" t="shared" si="10"/>
        <v/>
      </c>
      <c r="AK27" s="278"/>
      <c r="AL27" s="262" t="str">
        <f ca="1" t="shared" si="10"/>
        <v/>
      </c>
      <c r="AM27" s="283"/>
      <c r="AN27" s="600"/>
      <c r="AO27" s="601"/>
      <c r="AP27" s="601"/>
      <c r="AQ27" s="602"/>
      <c r="AR27" s="44"/>
      <c r="AS27" s="44"/>
      <c r="BB27" s="22"/>
      <c r="BD27" s="22"/>
      <c r="BF27" s="22"/>
      <c r="BJ27" s="22"/>
      <c r="BL27" s="22"/>
      <c r="BN27" s="22"/>
      <c r="BO27" s="22"/>
    </row>
    <row r="28" spans="1:67" ht="10.5" customHeight="1">
      <c r="A28" s="347">
        <v>18</v>
      </c>
      <c r="B28" s="348" t="str">
        <f t="shared" si="0"/>
        <v>Tue</v>
      </c>
      <c r="C28" s="278"/>
      <c r="D28" s="284"/>
      <c r="E28" s="349"/>
      <c r="F28" s="350"/>
      <c r="G28" s="282"/>
      <c r="H28" s="343"/>
      <c r="I28" s="278"/>
      <c r="J28" s="253" t="str">
        <f aca="true" t="shared" si="101" ref="J28">IF(CELL("type",I28)="L","",IF(I28*($G28+$X28)=0,"",IF($G28&gt;0,+$G28*I28*8.34,$X28*I28*8.34)))</f>
        <v/>
      </c>
      <c r="K28" s="278"/>
      <c r="L28" s="253" t="str">
        <f aca="true" t="shared" si="102" ref="L28">IF(CELL("type",K28)="L","",IF(K28*($G28+$X28)=0,"",IF($G28&gt;0,+$G28*K28*8.34,$X28*K28*8.34)))</f>
        <v/>
      </c>
      <c r="M28" s="278"/>
      <c r="N28" s="253" t="str">
        <f aca="true" t="shared" si="103" ref="N28">IF(CELL("type",M28)="L","",IF(M28*($G28+$X28)=0,"",IF($G28&gt;0,+$G28*M28*8.34,$X28*M28*8.34)))</f>
        <v/>
      </c>
      <c r="O28" s="278"/>
      <c r="P28" s="255" t="str">
        <f aca="true" t="shared" si="104" ref="P28">IF(CELL("type",O28)="L","",IF(O28*($G28+$X28)=0,"",IF($G28&gt;0,+$G28*O28*8.34,$X28*O28*8.34)))</f>
        <v/>
      </c>
      <c r="Q28" s="282"/>
      <c r="R28" s="278"/>
      <c r="S28" s="342" t="str">
        <f t="shared" si="1"/>
        <v/>
      </c>
      <c r="T28" s="343"/>
      <c r="U28" s="344"/>
      <c r="V28" s="283"/>
      <c r="W28" s="352">
        <f t="shared" si="2"/>
        <v>18</v>
      </c>
      <c r="X28" s="285"/>
      <c r="Y28" s="278"/>
      <c r="Z28" s="278"/>
      <c r="AA28" s="270" t="str">
        <f aca="true" t="shared" si="105" ref="AA28">IF(CELL("type",Z28)="L","",IF(Z28*($G28+$X28)=0,"",IF($G28&gt;0,+$G28*Z28*8.34,$X28*Z28*8.34)))</f>
        <v/>
      </c>
      <c r="AB28" s="278"/>
      <c r="AC28" s="289" t="str">
        <f aca="true" t="shared" si="106" ref="AC28">IF(CELL("type",AB28)="L","",IF(AB28*($G28+$X28)=0,"",IF($G28&gt;0,+$G28*AB28*8.34,$X28*AB28*8.34)))</f>
        <v/>
      </c>
      <c r="AD28" s="285"/>
      <c r="AE28" s="278"/>
      <c r="AF28" s="278"/>
      <c r="AG28" s="278" t="str">
        <f ca="1" t="shared" si="9"/>
        <v/>
      </c>
      <c r="AH28" s="278"/>
      <c r="AI28" s="278"/>
      <c r="AJ28" s="262" t="str">
        <f ca="1" t="shared" si="10"/>
        <v/>
      </c>
      <c r="AK28" s="278"/>
      <c r="AL28" s="262" t="str">
        <f ca="1" t="shared" si="10"/>
        <v/>
      </c>
      <c r="AM28" s="283"/>
      <c r="AN28" s="600"/>
      <c r="AO28" s="601"/>
      <c r="AP28" s="601"/>
      <c r="AQ28" s="602"/>
      <c r="AR28" s="44"/>
      <c r="AS28" s="44"/>
      <c r="BB28" s="22"/>
      <c r="BD28" s="22"/>
      <c r="BF28" s="22"/>
      <c r="BJ28" s="22"/>
      <c r="BL28" s="22"/>
      <c r="BN28" s="22"/>
      <c r="BO28" s="22"/>
    </row>
    <row r="29" spans="1:67" ht="10.5" customHeight="1">
      <c r="A29" s="347">
        <v>19</v>
      </c>
      <c r="B29" s="348" t="str">
        <f t="shared" si="0"/>
        <v>Wed</v>
      </c>
      <c r="C29" s="278"/>
      <c r="D29" s="284"/>
      <c r="E29" s="349"/>
      <c r="F29" s="350"/>
      <c r="G29" s="282"/>
      <c r="H29" s="343"/>
      <c r="I29" s="278"/>
      <c r="J29" s="253" t="str">
        <f aca="true" t="shared" si="107" ref="J29">IF(CELL("type",I29)="L","",IF(I29*($G29+$X29)=0,"",IF($G29&gt;0,+$G29*I29*8.34,$X29*I29*8.34)))</f>
        <v/>
      </c>
      <c r="K29" s="278"/>
      <c r="L29" s="253" t="str">
        <f aca="true" t="shared" si="108" ref="L29">IF(CELL("type",K29)="L","",IF(K29*($G29+$X29)=0,"",IF($G29&gt;0,+$G29*K29*8.34,$X29*K29*8.34)))</f>
        <v/>
      </c>
      <c r="M29" s="278"/>
      <c r="N29" s="253" t="str">
        <f aca="true" t="shared" si="109" ref="N29">IF(CELL("type",M29)="L","",IF(M29*($G29+$X29)=0,"",IF($G29&gt;0,+$G29*M29*8.34,$X29*M29*8.34)))</f>
        <v/>
      </c>
      <c r="O29" s="278"/>
      <c r="P29" s="255" t="str">
        <f aca="true" t="shared" si="110" ref="P29">IF(CELL("type",O29)="L","",IF(O29*($G29+$X29)=0,"",IF($G29&gt;0,+$G29*O29*8.34,$X29*O29*8.34)))</f>
        <v/>
      </c>
      <c r="Q29" s="282"/>
      <c r="R29" s="278"/>
      <c r="S29" s="342" t="str">
        <f t="shared" si="1"/>
        <v/>
      </c>
      <c r="T29" s="343"/>
      <c r="U29" s="344"/>
      <c r="V29" s="283"/>
      <c r="W29" s="352">
        <f t="shared" si="2"/>
        <v>19</v>
      </c>
      <c r="X29" s="285"/>
      <c r="Y29" s="278"/>
      <c r="Z29" s="278"/>
      <c r="AA29" s="270" t="str">
        <f aca="true" t="shared" si="111" ref="AA29">IF(CELL("type",Z29)="L","",IF(Z29*($G29+$X29)=0,"",IF($G29&gt;0,+$G29*Z29*8.34,$X29*Z29*8.34)))</f>
        <v/>
      </c>
      <c r="AB29" s="278"/>
      <c r="AC29" s="289" t="str">
        <f aca="true" t="shared" si="112" ref="AC29">IF(CELL("type",AB29)="L","",IF(AB29*($G29+$X29)=0,"",IF($G29&gt;0,+$G29*AB29*8.34,$X29*AB29*8.34)))</f>
        <v/>
      </c>
      <c r="AD29" s="285"/>
      <c r="AE29" s="278"/>
      <c r="AF29" s="278"/>
      <c r="AG29" s="278" t="str">
        <f ca="1" t="shared" si="9"/>
        <v/>
      </c>
      <c r="AH29" s="278"/>
      <c r="AI29" s="278"/>
      <c r="AJ29" s="262" t="str">
        <f ca="1" t="shared" si="10"/>
        <v/>
      </c>
      <c r="AK29" s="278"/>
      <c r="AL29" s="262" t="str">
        <f ca="1" t="shared" si="10"/>
        <v/>
      </c>
      <c r="AM29" s="283"/>
      <c r="AN29" s="600"/>
      <c r="AO29" s="601"/>
      <c r="AP29" s="601"/>
      <c r="AQ29" s="602"/>
      <c r="AR29" s="44"/>
      <c r="AS29" s="44"/>
      <c r="BB29" s="22"/>
      <c r="BD29" s="22"/>
      <c r="BF29" s="22"/>
      <c r="BJ29" s="22"/>
      <c r="BL29" s="22"/>
      <c r="BN29" s="22"/>
      <c r="BO29" s="22"/>
    </row>
    <row r="30" spans="1:67" ht="10.5" customHeight="1">
      <c r="A30" s="347">
        <v>20</v>
      </c>
      <c r="B30" s="348" t="str">
        <f t="shared" si="0"/>
        <v>Thu</v>
      </c>
      <c r="C30" s="278"/>
      <c r="D30" s="288"/>
      <c r="E30" s="356"/>
      <c r="F30" s="357"/>
      <c r="G30" s="282"/>
      <c r="H30" s="343"/>
      <c r="I30" s="278"/>
      <c r="J30" s="253" t="str">
        <f aca="true" t="shared" si="113" ref="J30">IF(CELL("type",I30)="L","",IF(I30*($G30+$X30)=0,"",IF($G30&gt;0,+$G30*I30*8.34,$X30*I30*8.34)))</f>
        <v/>
      </c>
      <c r="K30" s="278"/>
      <c r="L30" s="253" t="str">
        <f aca="true" t="shared" si="114" ref="L30">IF(CELL("type",K30)="L","",IF(K30*($G30+$X30)=0,"",IF($G30&gt;0,+$G30*K30*8.34,$X30*K30*8.34)))</f>
        <v/>
      </c>
      <c r="M30" s="278"/>
      <c r="N30" s="253" t="str">
        <f aca="true" t="shared" si="115" ref="N30">IF(CELL("type",M30)="L","",IF(M30*($G30+$X30)=0,"",IF($G30&gt;0,+$G30*M30*8.34,$X30*M30*8.34)))</f>
        <v/>
      </c>
      <c r="O30" s="278"/>
      <c r="P30" s="255" t="str">
        <f aca="true" t="shared" si="116" ref="P30">IF(CELL("type",O30)="L","",IF(O30*($G30+$X30)=0,"",IF($G30&gt;0,+$G30*O30*8.34,$X30*O30*8.34)))</f>
        <v/>
      </c>
      <c r="Q30" s="282"/>
      <c r="R30" s="278"/>
      <c r="S30" s="342" t="str">
        <f t="shared" si="1"/>
        <v/>
      </c>
      <c r="T30" s="343"/>
      <c r="U30" s="344"/>
      <c r="V30" s="283"/>
      <c r="W30" s="352">
        <f t="shared" si="2"/>
        <v>20</v>
      </c>
      <c r="X30" s="285"/>
      <c r="Y30" s="278"/>
      <c r="Z30" s="278"/>
      <c r="AA30" s="270" t="str">
        <f aca="true" t="shared" si="117" ref="AA30">IF(CELL("type",Z30)="L","",IF(Z30*($G30+$X30)=0,"",IF($G30&gt;0,+$G30*Z30*8.34,$X30*Z30*8.34)))</f>
        <v/>
      </c>
      <c r="AB30" s="278"/>
      <c r="AC30" s="289" t="str">
        <f aca="true" t="shared" si="118" ref="AC30">IF(CELL("type",AB30)="L","",IF(AB30*($G30+$X30)=0,"",IF($G30&gt;0,+$G30*AB30*8.34,$X30*AB30*8.34)))</f>
        <v/>
      </c>
      <c r="AD30" s="285"/>
      <c r="AE30" s="278"/>
      <c r="AF30" s="278"/>
      <c r="AG30" s="278" t="str">
        <f ca="1" t="shared" si="9"/>
        <v/>
      </c>
      <c r="AH30" s="278"/>
      <c r="AI30" s="278"/>
      <c r="AJ30" s="262" t="str">
        <f ca="1" t="shared" si="10"/>
        <v/>
      </c>
      <c r="AK30" s="278"/>
      <c r="AL30" s="262" t="str">
        <f ca="1" t="shared" si="10"/>
        <v/>
      </c>
      <c r="AM30" s="283"/>
      <c r="AN30" s="600"/>
      <c r="AO30" s="601"/>
      <c r="AP30" s="601"/>
      <c r="AQ30" s="602"/>
      <c r="AR30" s="44"/>
      <c r="AS30" s="44"/>
      <c r="BB30" s="22"/>
      <c r="BD30" s="22"/>
      <c r="BF30" s="22"/>
      <c r="BJ30" s="22"/>
      <c r="BL30" s="22"/>
      <c r="BN30" s="22"/>
      <c r="BO30" s="22"/>
    </row>
    <row r="31" spans="1:67" ht="10.5" customHeight="1">
      <c r="A31" s="347">
        <v>21</v>
      </c>
      <c r="B31" s="348" t="str">
        <f t="shared" si="0"/>
        <v>Fri</v>
      </c>
      <c r="C31" s="266"/>
      <c r="D31" s="283"/>
      <c r="E31" s="349"/>
      <c r="F31" s="354"/>
      <c r="G31" s="282"/>
      <c r="H31" s="343"/>
      <c r="I31" s="278"/>
      <c r="J31" s="253" t="str">
        <f aca="true" t="shared" si="119" ref="J31">IF(CELL("type",I31)="L","",IF(I31*($G31+$X31)=0,"",IF($G31&gt;0,+$G31*I31*8.34,$X31*I31*8.34)))</f>
        <v/>
      </c>
      <c r="K31" s="278"/>
      <c r="L31" s="253" t="str">
        <f aca="true" t="shared" si="120" ref="L31">IF(CELL("type",K31)="L","",IF(K31*($G31+$X31)=0,"",IF($G31&gt;0,+$G31*K31*8.34,$X31*K31*8.34)))</f>
        <v/>
      </c>
      <c r="M31" s="278"/>
      <c r="N31" s="253" t="str">
        <f aca="true" t="shared" si="121" ref="N31">IF(CELL("type",M31)="L","",IF(M31*($G31+$X31)=0,"",IF($G31&gt;0,+$G31*M31*8.34,$X31*M31*8.34)))</f>
        <v/>
      </c>
      <c r="O31" s="278"/>
      <c r="P31" s="255" t="str">
        <f aca="true" t="shared" si="122" ref="P31">IF(CELL("type",O31)="L","",IF(O31*($G31+$X31)=0,"",IF($G31&gt;0,+$G31*O31*8.34,$X31*O31*8.34)))</f>
        <v/>
      </c>
      <c r="Q31" s="282"/>
      <c r="R31" s="278"/>
      <c r="S31" s="342" t="str">
        <f t="shared" si="1"/>
        <v/>
      </c>
      <c r="T31" s="343"/>
      <c r="U31" s="344"/>
      <c r="V31" s="283"/>
      <c r="W31" s="352">
        <f t="shared" si="2"/>
        <v>21</v>
      </c>
      <c r="X31" s="285"/>
      <c r="Y31" s="278"/>
      <c r="Z31" s="278"/>
      <c r="AA31" s="270" t="str">
        <f aca="true" t="shared" si="123" ref="AA31">IF(CELL("type",Z31)="L","",IF(Z31*($G31+$X31)=0,"",IF($G31&gt;0,+$G31*Z31*8.34,$X31*Z31*8.34)))</f>
        <v/>
      </c>
      <c r="AB31" s="278"/>
      <c r="AC31" s="289" t="str">
        <f aca="true" t="shared" si="124" ref="AC31">IF(CELL("type",AB31)="L","",IF(AB31*($G31+$X31)=0,"",IF($G31&gt;0,+$G31*AB31*8.34,$X31*AB31*8.34)))</f>
        <v/>
      </c>
      <c r="AD31" s="285"/>
      <c r="AE31" s="278"/>
      <c r="AF31" s="278"/>
      <c r="AG31" s="278" t="str">
        <f ca="1" t="shared" si="9"/>
        <v/>
      </c>
      <c r="AH31" s="278"/>
      <c r="AI31" s="278"/>
      <c r="AJ31" s="262" t="str">
        <f ca="1" t="shared" si="10"/>
        <v/>
      </c>
      <c r="AK31" s="278"/>
      <c r="AL31" s="262" t="str">
        <f ca="1" t="shared" si="10"/>
        <v/>
      </c>
      <c r="AM31" s="283"/>
      <c r="AN31" s="600"/>
      <c r="AO31" s="601"/>
      <c r="AP31" s="601"/>
      <c r="AQ31" s="602"/>
      <c r="AR31" s="44"/>
      <c r="AS31" s="44"/>
      <c r="BB31" s="22"/>
      <c r="BD31" s="22"/>
      <c r="BF31" s="22"/>
      <c r="BJ31" s="22"/>
      <c r="BL31" s="22"/>
      <c r="BN31" s="22"/>
      <c r="BO31" s="22"/>
    </row>
    <row r="32" spans="1:67" ht="10.5" customHeight="1">
      <c r="A32" s="347">
        <v>22</v>
      </c>
      <c r="B32" s="348" t="str">
        <f t="shared" si="0"/>
        <v>Sat</v>
      </c>
      <c r="C32" s="278"/>
      <c r="D32" s="284"/>
      <c r="E32" s="349"/>
      <c r="F32" s="350"/>
      <c r="G32" s="282"/>
      <c r="H32" s="343"/>
      <c r="I32" s="278"/>
      <c r="J32" s="253" t="str">
        <f aca="true" t="shared" si="125" ref="J32">IF(CELL("type",I32)="L","",IF(I32*($G32+$X32)=0,"",IF($G32&gt;0,+$G32*I32*8.34,$X32*I32*8.34)))</f>
        <v/>
      </c>
      <c r="K32" s="278"/>
      <c r="L32" s="253" t="str">
        <f aca="true" t="shared" si="126" ref="L32">IF(CELL("type",K32)="L","",IF(K32*($G32+$X32)=0,"",IF($G32&gt;0,+$G32*K32*8.34,$X32*K32*8.34)))</f>
        <v/>
      </c>
      <c r="M32" s="278"/>
      <c r="N32" s="253" t="str">
        <f aca="true" t="shared" si="127" ref="N32">IF(CELL("type",M32)="L","",IF(M32*($G32+$X32)=0,"",IF($G32&gt;0,+$G32*M32*8.34,$X32*M32*8.34)))</f>
        <v/>
      </c>
      <c r="O32" s="278"/>
      <c r="P32" s="255" t="str">
        <f aca="true" t="shared" si="128" ref="P32">IF(CELL("type",O32)="L","",IF(O32*($G32+$X32)=0,"",IF($G32&gt;0,+$G32*O32*8.34,$X32*O32*8.34)))</f>
        <v/>
      </c>
      <c r="Q32" s="282"/>
      <c r="R32" s="278"/>
      <c r="S32" s="342" t="str">
        <f t="shared" si="1"/>
        <v/>
      </c>
      <c r="T32" s="343"/>
      <c r="U32" s="344"/>
      <c r="V32" s="283"/>
      <c r="W32" s="352">
        <f t="shared" si="2"/>
        <v>22</v>
      </c>
      <c r="X32" s="285"/>
      <c r="Y32" s="278"/>
      <c r="Z32" s="278"/>
      <c r="AA32" s="270" t="str">
        <f aca="true" t="shared" si="129" ref="AA32">IF(CELL("type",Z32)="L","",IF(Z32*($G32+$X32)=0,"",IF($G32&gt;0,+$G32*Z32*8.34,$X32*Z32*8.34)))</f>
        <v/>
      </c>
      <c r="AB32" s="278"/>
      <c r="AC32" s="289" t="str">
        <f aca="true" t="shared" si="130" ref="AC32">IF(CELL("type",AB32)="L","",IF(AB32*($G32+$X32)=0,"",IF($G32&gt;0,+$G32*AB32*8.34,$X32*AB32*8.34)))</f>
        <v/>
      </c>
      <c r="AD32" s="285"/>
      <c r="AE32" s="278"/>
      <c r="AF32" s="278"/>
      <c r="AG32" s="278" t="str">
        <f ca="1" t="shared" si="9"/>
        <v/>
      </c>
      <c r="AH32" s="278"/>
      <c r="AI32" s="278"/>
      <c r="AJ32" s="262" t="str">
        <f ca="1" t="shared" si="10"/>
        <v/>
      </c>
      <c r="AK32" s="278"/>
      <c r="AL32" s="262" t="str">
        <f ca="1" t="shared" si="10"/>
        <v/>
      </c>
      <c r="AM32" s="283"/>
      <c r="AN32" s="600"/>
      <c r="AO32" s="601"/>
      <c r="AP32" s="601"/>
      <c r="AQ32" s="602"/>
      <c r="AR32" s="44"/>
      <c r="AS32" s="44"/>
      <c r="BB32" s="22"/>
      <c r="BD32" s="22"/>
      <c r="BF32" s="22"/>
      <c r="BJ32" s="22"/>
      <c r="BL32" s="22"/>
      <c r="BN32" s="22"/>
      <c r="BO32" s="22"/>
    </row>
    <row r="33" spans="1:67" ht="10.5" customHeight="1">
      <c r="A33" s="347">
        <v>23</v>
      </c>
      <c r="B33" s="348" t="str">
        <f t="shared" si="0"/>
        <v>Sun</v>
      </c>
      <c r="C33" s="278"/>
      <c r="D33" s="284"/>
      <c r="E33" s="349"/>
      <c r="F33" s="350"/>
      <c r="G33" s="282"/>
      <c r="H33" s="343"/>
      <c r="I33" s="278"/>
      <c r="J33" s="253" t="str">
        <f aca="true" t="shared" si="131" ref="J33">IF(CELL("type",I33)="L","",IF(I33*($G33+$X33)=0,"",IF($G33&gt;0,+$G33*I33*8.34,$X33*I33*8.34)))</f>
        <v/>
      </c>
      <c r="K33" s="278"/>
      <c r="L33" s="253" t="str">
        <f aca="true" t="shared" si="132" ref="L33">IF(CELL("type",K33)="L","",IF(K33*($G33+$X33)=0,"",IF($G33&gt;0,+$G33*K33*8.34,$X33*K33*8.34)))</f>
        <v/>
      </c>
      <c r="M33" s="278"/>
      <c r="N33" s="253" t="str">
        <f aca="true" t="shared" si="133" ref="N33">IF(CELL("type",M33)="L","",IF(M33*($G33+$X33)=0,"",IF($G33&gt;0,+$G33*M33*8.34,$X33*M33*8.34)))</f>
        <v/>
      </c>
      <c r="O33" s="278"/>
      <c r="P33" s="255" t="str">
        <f aca="true" t="shared" si="134" ref="P33">IF(CELL("type",O33)="L","",IF(O33*($G33+$X33)=0,"",IF($G33&gt;0,+$G33*O33*8.34,$X33*O33*8.34)))</f>
        <v/>
      </c>
      <c r="Q33" s="282"/>
      <c r="R33" s="278"/>
      <c r="S33" s="342" t="str">
        <f t="shared" si="1"/>
        <v/>
      </c>
      <c r="T33" s="343"/>
      <c r="U33" s="344"/>
      <c r="V33" s="283"/>
      <c r="W33" s="352">
        <f t="shared" si="2"/>
        <v>23</v>
      </c>
      <c r="X33" s="285"/>
      <c r="Y33" s="278"/>
      <c r="Z33" s="278"/>
      <c r="AA33" s="270" t="str">
        <f aca="true" t="shared" si="135" ref="AA33">IF(CELL("type",Z33)="L","",IF(Z33*($G33+$X33)=0,"",IF($G33&gt;0,+$G33*Z33*8.34,$X33*Z33*8.34)))</f>
        <v/>
      </c>
      <c r="AB33" s="278"/>
      <c r="AC33" s="289" t="str">
        <f aca="true" t="shared" si="136" ref="AC33">IF(CELL("type",AB33)="L","",IF(AB33*($G33+$X33)=0,"",IF($G33&gt;0,+$G33*AB33*8.34,$X33*AB33*8.34)))</f>
        <v/>
      </c>
      <c r="AD33" s="285"/>
      <c r="AE33" s="278"/>
      <c r="AF33" s="278"/>
      <c r="AG33" s="278" t="str">
        <f ca="1" t="shared" si="9"/>
        <v/>
      </c>
      <c r="AH33" s="278"/>
      <c r="AI33" s="278"/>
      <c r="AJ33" s="262" t="str">
        <f ca="1" t="shared" si="10"/>
        <v/>
      </c>
      <c r="AK33" s="278"/>
      <c r="AL33" s="262" t="str">
        <f ca="1" t="shared" si="10"/>
        <v/>
      </c>
      <c r="AM33" s="283"/>
      <c r="AN33" s="600"/>
      <c r="AO33" s="601"/>
      <c r="AP33" s="601"/>
      <c r="AQ33" s="602"/>
      <c r="AR33" s="44"/>
      <c r="AS33" s="44"/>
      <c r="BB33" s="22"/>
      <c r="BD33" s="22"/>
      <c r="BF33" s="22"/>
      <c r="BJ33" s="22"/>
      <c r="BL33" s="22"/>
      <c r="BN33" s="22"/>
      <c r="BO33" s="22"/>
    </row>
    <row r="34" spans="1:67" ht="10.5" customHeight="1">
      <c r="A34" s="347">
        <v>24</v>
      </c>
      <c r="B34" s="348" t="str">
        <f t="shared" si="0"/>
        <v>Mon</v>
      </c>
      <c r="C34" s="278"/>
      <c r="D34" s="284"/>
      <c r="E34" s="349"/>
      <c r="F34" s="350"/>
      <c r="G34" s="282"/>
      <c r="H34" s="343"/>
      <c r="I34" s="278"/>
      <c r="J34" s="253" t="str">
        <f aca="true" t="shared" si="137" ref="J34">IF(CELL("type",I34)="L","",IF(I34*($G34+$X34)=0,"",IF($G34&gt;0,+$G34*I34*8.34,$X34*I34*8.34)))</f>
        <v/>
      </c>
      <c r="K34" s="278"/>
      <c r="L34" s="253" t="str">
        <f aca="true" t="shared" si="138" ref="L34">IF(CELL("type",K34)="L","",IF(K34*($G34+$X34)=0,"",IF($G34&gt;0,+$G34*K34*8.34,$X34*K34*8.34)))</f>
        <v/>
      </c>
      <c r="M34" s="278"/>
      <c r="N34" s="253" t="str">
        <f aca="true" t="shared" si="139" ref="N34">IF(CELL("type",M34)="L","",IF(M34*($G34+$X34)=0,"",IF($G34&gt;0,+$G34*M34*8.34,$X34*M34*8.34)))</f>
        <v/>
      </c>
      <c r="O34" s="278"/>
      <c r="P34" s="255" t="str">
        <f aca="true" t="shared" si="140" ref="P34">IF(CELL("type",O34)="L","",IF(O34*($G34+$X34)=0,"",IF($G34&gt;0,+$G34*O34*8.34,$X34*O34*8.34)))</f>
        <v/>
      </c>
      <c r="Q34" s="282"/>
      <c r="R34" s="278"/>
      <c r="S34" s="342" t="str">
        <f t="shared" si="1"/>
        <v/>
      </c>
      <c r="T34" s="343"/>
      <c r="U34" s="344"/>
      <c r="V34" s="283"/>
      <c r="W34" s="352">
        <f t="shared" si="2"/>
        <v>24</v>
      </c>
      <c r="X34" s="285"/>
      <c r="Y34" s="278"/>
      <c r="Z34" s="278"/>
      <c r="AA34" s="270" t="str">
        <f aca="true" t="shared" si="141" ref="AA34">IF(CELL("type",Z34)="L","",IF(Z34*($G34+$X34)=0,"",IF($G34&gt;0,+$G34*Z34*8.34,$X34*Z34*8.34)))</f>
        <v/>
      </c>
      <c r="AB34" s="278"/>
      <c r="AC34" s="289" t="str">
        <f aca="true" t="shared" si="142" ref="AC34">IF(CELL("type",AB34)="L","",IF(AB34*($G34+$X34)=0,"",IF($G34&gt;0,+$G34*AB34*8.34,$X34*AB34*8.34)))</f>
        <v/>
      </c>
      <c r="AD34" s="285"/>
      <c r="AE34" s="278"/>
      <c r="AF34" s="278"/>
      <c r="AG34" s="278" t="str">
        <f ca="1" t="shared" si="9"/>
        <v/>
      </c>
      <c r="AH34" s="278"/>
      <c r="AI34" s="278"/>
      <c r="AJ34" s="262" t="str">
        <f ca="1" t="shared" si="10"/>
        <v/>
      </c>
      <c r="AK34" s="278"/>
      <c r="AL34" s="262" t="str">
        <f ca="1" t="shared" si="10"/>
        <v/>
      </c>
      <c r="AM34" s="283"/>
      <c r="AN34" s="600"/>
      <c r="AO34" s="601"/>
      <c r="AP34" s="601"/>
      <c r="AQ34" s="602"/>
      <c r="AR34" s="44"/>
      <c r="AS34" s="44"/>
      <c r="BB34" s="22"/>
      <c r="BD34" s="22"/>
      <c r="BF34" s="22"/>
      <c r="BJ34" s="22"/>
      <c r="BL34" s="22"/>
      <c r="BN34" s="22"/>
      <c r="BO34" s="22"/>
    </row>
    <row r="35" spans="1:67" ht="10.5" customHeight="1">
      <c r="A35" s="347">
        <v>25</v>
      </c>
      <c r="B35" s="348" t="str">
        <f t="shared" si="0"/>
        <v>Tue</v>
      </c>
      <c r="C35" s="287"/>
      <c r="D35" s="288"/>
      <c r="E35" s="349"/>
      <c r="F35" s="357"/>
      <c r="G35" s="282"/>
      <c r="H35" s="343"/>
      <c r="I35" s="278"/>
      <c r="J35" s="253" t="str">
        <f aca="true" t="shared" si="143" ref="J35">IF(CELL("type",I35)="L","",IF(I35*($G35+$X35)=0,"",IF($G35&gt;0,+$G35*I35*8.34,$X35*I35*8.34)))</f>
        <v/>
      </c>
      <c r="K35" s="278"/>
      <c r="L35" s="253" t="str">
        <f aca="true" t="shared" si="144" ref="L35">IF(CELL("type",K35)="L","",IF(K35*($G35+$X35)=0,"",IF($G35&gt;0,+$G35*K35*8.34,$X35*K35*8.34)))</f>
        <v/>
      </c>
      <c r="M35" s="278"/>
      <c r="N35" s="253" t="str">
        <f aca="true" t="shared" si="145" ref="N35">IF(CELL("type",M35)="L","",IF(M35*($G35+$X35)=0,"",IF($G35&gt;0,+$G35*M35*8.34,$X35*M35*8.34)))</f>
        <v/>
      </c>
      <c r="O35" s="278"/>
      <c r="P35" s="255" t="str">
        <f aca="true" t="shared" si="146" ref="P35">IF(CELL("type",O35)="L","",IF(O35*($G35+$X35)=0,"",IF($G35&gt;0,+$G35*O35*8.34,$X35*O35*8.34)))</f>
        <v/>
      </c>
      <c r="Q35" s="282"/>
      <c r="R35" s="278"/>
      <c r="S35" s="342" t="str">
        <f t="shared" si="1"/>
        <v/>
      </c>
      <c r="T35" s="343"/>
      <c r="U35" s="344"/>
      <c r="V35" s="283"/>
      <c r="W35" s="352">
        <f t="shared" si="2"/>
        <v>25</v>
      </c>
      <c r="X35" s="285"/>
      <c r="Y35" s="278"/>
      <c r="Z35" s="278"/>
      <c r="AA35" s="270" t="str">
        <f aca="true" t="shared" si="147" ref="AA35">IF(CELL("type",Z35)="L","",IF(Z35*($G35+$X35)=0,"",IF($G35&gt;0,+$G35*Z35*8.34,$X35*Z35*8.34)))</f>
        <v/>
      </c>
      <c r="AB35" s="278"/>
      <c r="AC35" s="289" t="str">
        <f aca="true" t="shared" si="148" ref="AC35">IF(CELL("type",AB35)="L","",IF(AB35*($G35+$X35)=0,"",IF($G35&gt;0,+$G35*AB35*8.34,$X35*AB35*8.34)))</f>
        <v/>
      </c>
      <c r="AD35" s="285"/>
      <c r="AE35" s="278"/>
      <c r="AF35" s="278"/>
      <c r="AG35" s="278" t="str">
        <f ca="1" t="shared" si="9"/>
        <v/>
      </c>
      <c r="AH35" s="278"/>
      <c r="AI35" s="278"/>
      <c r="AJ35" s="262" t="str">
        <f ca="1" t="shared" si="10"/>
        <v/>
      </c>
      <c r="AK35" s="278"/>
      <c r="AL35" s="262" t="str">
        <f ca="1" t="shared" si="10"/>
        <v/>
      </c>
      <c r="AM35" s="283"/>
      <c r="AN35" s="600"/>
      <c r="AO35" s="601"/>
      <c r="AP35" s="601"/>
      <c r="AQ35" s="602"/>
      <c r="AR35" s="44"/>
      <c r="AS35" s="44"/>
      <c r="BB35" s="22"/>
      <c r="BD35" s="22"/>
      <c r="BF35" s="22"/>
      <c r="BJ35" s="22"/>
      <c r="BL35" s="22"/>
      <c r="BN35" s="22"/>
      <c r="BO35" s="22"/>
    </row>
    <row r="36" spans="1:67" ht="10.5" customHeight="1">
      <c r="A36" s="347">
        <v>26</v>
      </c>
      <c r="B36" s="348" t="str">
        <f t="shared" si="0"/>
        <v>Wed</v>
      </c>
      <c r="C36" s="278"/>
      <c r="D36" s="283"/>
      <c r="E36" s="339"/>
      <c r="F36" s="354"/>
      <c r="G36" s="282"/>
      <c r="H36" s="343"/>
      <c r="I36" s="278"/>
      <c r="J36" s="253" t="str">
        <f aca="true" t="shared" si="149" ref="J36">IF(CELL("type",I36)="L","",IF(I36*($G36+$X36)=0,"",IF($G36&gt;0,+$G36*I36*8.34,$X36*I36*8.34)))</f>
        <v/>
      </c>
      <c r="K36" s="278"/>
      <c r="L36" s="253" t="str">
        <f aca="true" t="shared" si="150" ref="L36">IF(CELL("type",K36)="L","",IF(K36*($G36+$X36)=0,"",IF($G36&gt;0,+$G36*K36*8.34,$X36*K36*8.34)))</f>
        <v/>
      </c>
      <c r="M36" s="278"/>
      <c r="N36" s="253" t="str">
        <f aca="true" t="shared" si="151" ref="N36">IF(CELL("type",M36)="L","",IF(M36*($G36+$X36)=0,"",IF($G36&gt;0,+$G36*M36*8.34,$X36*M36*8.34)))</f>
        <v/>
      </c>
      <c r="O36" s="278"/>
      <c r="P36" s="255" t="str">
        <f aca="true" t="shared" si="152" ref="P36">IF(CELL("type",O36)="L","",IF(O36*($G36+$X36)=0,"",IF($G36&gt;0,+$G36*O36*8.34,$X36*O36*8.34)))</f>
        <v/>
      </c>
      <c r="Q36" s="282"/>
      <c r="R36" s="278"/>
      <c r="S36" s="342" t="str">
        <f t="shared" si="1"/>
        <v/>
      </c>
      <c r="T36" s="343"/>
      <c r="U36" s="344"/>
      <c r="V36" s="283"/>
      <c r="W36" s="352">
        <f t="shared" si="2"/>
        <v>26</v>
      </c>
      <c r="X36" s="285"/>
      <c r="Y36" s="278"/>
      <c r="Z36" s="278"/>
      <c r="AA36" s="270" t="str">
        <f aca="true" t="shared" si="153" ref="AA36">IF(CELL("type",Z36)="L","",IF(Z36*($G36+$X36)=0,"",IF($G36&gt;0,+$G36*Z36*8.34,$X36*Z36*8.34)))</f>
        <v/>
      </c>
      <c r="AB36" s="278"/>
      <c r="AC36" s="289" t="str">
        <f aca="true" t="shared" si="154" ref="AC36">IF(CELL("type",AB36)="L","",IF(AB36*($G36+$X36)=0,"",IF($G36&gt;0,+$G36*AB36*8.34,$X36*AB36*8.34)))</f>
        <v/>
      </c>
      <c r="AD36" s="285"/>
      <c r="AE36" s="278"/>
      <c r="AF36" s="278"/>
      <c r="AG36" s="278" t="str">
        <f ca="1" t="shared" si="9"/>
        <v/>
      </c>
      <c r="AH36" s="278"/>
      <c r="AI36" s="278"/>
      <c r="AJ36" s="262" t="str">
        <f ca="1" t="shared" si="10"/>
        <v/>
      </c>
      <c r="AK36" s="278"/>
      <c r="AL36" s="262" t="str">
        <f ca="1" t="shared" si="10"/>
        <v/>
      </c>
      <c r="AM36" s="283"/>
      <c r="AN36" s="600"/>
      <c r="AO36" s="601"/>
      <c r="AP36" s="601"/>
      <c r="AQ36" s="602"/>
      <c r="AR36" s="44"/>
      <c r="AS36" s="44"/>
      <c r="BB36" s="22"/>
      <c r="BD36" s="22"/>
      <c r="BF36" s="22"/>
      <c r="BJ36" s="22"/>
      <c r="BL36" s="22"/>
      <c r="BN36" s="22"/>
      <c r="BO36" s="22"/>
    </row>
    <row r="37" spans="1:67" ht="10.5" customHeight="1">
      <c r="A37" s="347">
        <v>27</v>
      </c>
      <c r="B37" s="348" t="str">
        <f t="shared" si="0"/>
        <v>Thu</v>
      </c>
      <c r="C37" s="278"/>
      <c r="D37" s="284"/>
      <c r="E37" s="349"/>
      <c r="F37" s="350"/>
      <c r="G37" s="282"/>
      <c r="H37" s="343"/>
      <c r="I37" s="278"/>
      <c r="J37" s="253" t="str">
        <f aca="true" t="shared" si="155" ref="J37">IF(CELL("type",I37)="L","",IF(I37*($G37+$X37)=0,"",IF($G37&gt;0,+$G37*I37*8.34,$X37*I37*8.34)))</f>
        <v/>
      </c>
      <c r="K37" s="278"/>
      <c r="L37" s="253" t="str">
        <f aca="true" t="shared" si="156" ref="L37">IF(CELL("type",K37)="L","",IF(K37*($G37+$X37)=0,"",IF($G37&gt;0,+$G37*K37*8.34,$X37*K37*8.34)))</f>
        <v/>
      </c>
      <c r="M37" s="278"/>
      <c r="N37" s="253" t="str">
        <f aca="true" t="shared" si="157" ref="N37">IF(CELL("type",M37)="L","",IF(M37*($G37+$X37)=0,"",IF($G37&gt;0,+$G37*M37*8.34,$X37*M37*8.34)))</f>
        <v/>
      </c>
      <c r="O37" s="278"/>
      <c r="P37" s="255" t="str">
        <f aca="true" t="shared" si="158" ref="P37">IF(CELL("type",O37)="L","",IF(O37*($G37+$X37)=0,"",IF($G37&gt;0,+$G37*O37*8.34,$X37*O37*8.34)))</f>
        <v/>
      </c>
      <c r="Q37" s="282"/>
      <c r="R37" s="278"/>
      <c r="S37" s="342" t="str">
        <f t="shared" si="1"/>
        <v/>
      </c>
      <c r="T37" s="343"/>
      <c r="U37" s="344"/>
      <c r="V37" s="283"/>
      <c r="W37" s="352">
        <f t="shared" si="2"/>
        <v>27</v>
      </c>
      <c r="X37" s="285"/>
      <c r="Y37" s="278"/>
      <c r="Z37" s="278"/>
      <c r="AA37" s="270" t="str">
        <f aca="true" t="shared" si="159" ref="AA37">IF(CELL("type",Z37)="L","",IF(Z37*($G37+$X37)=0,"",IF($G37&gt;0,+$G37*Z37*8.34,$X37*Z37*8.34)))</f>
        <v/>
      </c>
      <c r="AB37" s="278"/>
      <c r="AC37" s="289" t="str">
        <f aca="true" t="shared" si="160" ref="AC37">IF(CELL("type",AB37)="L","",IF(AB37*($G37+$X37)=0,"",IF($G37&gt;0,+$G37*AB37*8.34,$X37*AB37*8.34)))</f>
        <v/>
      </c>
      <c r="AD37" s="285"/>
      <c r="AE37" s="278"/>
      <c r="AF37" s="278"/>
      <c r="AG37" s="278" t="str">
        <f ca="1" t="shared" si="9"/>
        <v/>
      </c>
      <c r="AH37" s="278"/>
      <c r="AI37" s="278"/>
      <c r="AJ37" s="262" t="str">
        <f ca="1" t="shared" si="10"/>
        <v/>
      </c>
      <c r="AK37" s="278"/>
      <c r="AL37" s="262" t="str">
        <f ca="1" t="shared" si="10"/>
        <v/>
      </c>
      <c r="AM37" s="283"/>
      <c r="AN37" s="600"/>
      <c r="AO37" s="601"/>
      <c r="AP37" s="601"/>
      <c r="AQ37" s="602"/>
      <c r="AR37" s="44"/>
      <c r="AS37" s="44"/>
      <c r="BB37" s="22"/>
      <c r="BD37" s="22"/>
      <c r="BF37" s="22"/>
      <c r="BJ37" s="22"/>
      <c r="BL37" s="22"/>
      <c r="BN37" s="22"/>
      <c r="BO37" s="22"/>
    </row>
    <row r="38" spans="1:67" ht="10.5" customHeight="1">
      <c r="A38" s="347">
        <v>28</v>
      </c>
      <c r="B38" s="348" t="str">
        <f t="shared" si="0"/>
        <v>Fri</v>
      </c>
      <c r="C38" s="278"/>
      <c r="D38" s="284"/>
      <c r="E38" s="349"/>
      <c r="F38" s="350"/>
      <c r="G38" s="282"/>
      <c r="H38" s="343"/>
      <c r="I38" s="278"/>
      <c r="J38" s="253" t="str">
        <f aca="true" t="shared" si="161" ref="J38">IF(CELL("type",I38)="L","",IF(I38*($G38+$X38)=0,"",IF($G38&gt;0,+$G38*I38*8.34,$X38*I38*8.34)))</f>
        <v/>
      </c>
      <c r="K38" s="278"/>
      <c r="L38" s="253" t="str">
        <f aca="true" t="shared" si="162" ref="L38">IF(CELL("type",K38)="L","",IF(K38*($G38+$X38)=0,"",IF($G38&gt;0,+$G38*K38*8.34,$X38*K38*8.34)))</f>
        <v/>
      </c>
      <c r="M38" s="278"/>
      <c r="N38" s="253" t="str">
        <f aca="true" t="shared" si="163" ref="N38">IF(CELL("type",M38)="L","",IF(M38*($G38+$X38)=0,"",IF($G38&gt;0,+$G38*M38*8.34,$X38*M38*8.34)))</f>
        <v/>
      </c>
      <c r="O38" s="278"/>
      <c r="P38" s="255" t="str">
        <f aca="true" t="shared" si="164" ref="P38">IF(CELL("type",O38)="L","",IF(O38*($G38+$X38)=0,"",IF($G38&gt;0,+$G38*O38*8.34,$X38*O38*8.34)))</f>
        <v/>
      </c>
      <c r="Q38" s="282"/>
      <c r="R38" s="278"/>
      <c r="S38" s="342" t="str">
        <f t="shared" si="1"/>
        <v/>
      </c>
      <c r="T38" s="343"/>
      <c r="U38" s="344"/>
      <c r="V38" s="283"/>
      <c r="W38" s="352">
        <f t="shared" si="2"/>
        <v>28</v>
      </c>
      <c r="X38" s="285"/>
      <c r="Y38" s="278"/>
      <c r="Z38" s="278"/>
      <c r="AA38" s="270" t="str">
        <f aca="true" t="shared" si="165" ref="AA38">IF(CELL("type",Z38)="L","",IF(Z38*($G38+$X38)=0,"",IF($G38&gt;0,+$G38*Z38*8.34,$X38*Z38*8.34)))</f>
        <v/>
      </c>
      <c r="AB38" s="278"/>
      <c r="AC38" s="289" t="str">
        <f aca="true" t="shared" si="166" ref="AC38">IF(CELL("type",AB38)="L","",IF(AB38*($G38+$X38)=0,"",IF($G38&gt;0,+$G38*AB38*8.34,$X38*AB38*8.34)))</f>
        <v/>
      </c>
      <c r="AD38" s="285"/>
      <c r="AE38" s="278"/>
      <c r="AF38" s="278"/>
      <c r="AG38" s="278" t="str">
        <f ca="1" t="shared" si="9"/>
        <v/>
      </c>
      <c r="AH38" s="278"/>
      <c r="AI38" s="278"/>
      <c r="AJ38" s="262" t="str">
        <f ca="1" t="shared" si="10"/>
        <v/>
      </c>
      <c r="AK38" s="278"/>
      <c r="AL38" s="262" t="str">
        <f ca="1" t="shared" si="10"/>
        <v/>
      </c>
      <c r="AM38" s="283"/>
      <c r="AN38" s="600"/>
      <c r="AO38" s="601"/>
      <c r="AP38" s="601"/>
      <c r="AQ38" s="602"/>
      <c r="AR38" s="44"/>
      <c r="AS38" s="44"/>
      <c r="BB38" s="22"/>
      <c r="BD38" s="22"/>
      <c r="BF38" s="22"/>
      <c r="BJ38" s="22"/>
      <c r="BL38" s="22"/>
      <c r="BN38" s="22"/>
      <c r="BO38" s="22"/>
    </row>
    <row r="39" spans="1:67" ht="10.5" customHeight="1">
      <c r="A39" s="347">
        <v>29</v>
      </c>
      <c r="B39" s="348" t="str">
        <f t="shared" si="0"/>
        <v>Sat</v>
      </c>
      <c r="C39" s="278"/>
      <c r="D39" s="284"/>
      <c r="E39" s="349"/>
      <c r="F39" s="350"/>
      <c r="G39" s="282"/>
      <c r="H39" s="343"/>
      <c r="I39" s="278"/>
      <c r="J39" s="253" t="str">
        <f aca="true" t="shared" si="167" ref="J39">IF(CELL("type",I39)="L","",IF(I39*($G39+$X39)=0,"",IF($G39&gt;0,+$G39*I39*8.34,$X39*I39*8.34)))</f>
        <v/>
      </c>
      <c r="K39" s="278"/>
      <c r="L39" s="253" t="str">
        <f aca="true" t="shared" si="168" ref="L39">IF(CELL("type",K39)="L","",IF(K39*($G39+$X39)=0,"",IF($G39&gt;0,+$G39*K39*8.34,$X39*K39*8.34)))</f>
        <v/>
      </c>
      <c r="M39" s="278"/>
      <c r="N39" s="253" t="str">
        <f aca="true" t="shared" si="169" ref="N39">IF(CELL("type",M39)="L","",IF(M39*($G39+$X39)=0,"",IF($G39&gt;0,+$G39*M39*8.34,$X39*M39*8.34)))</f>
        <v/>
      </c>
      <c r="O39" s="278"/>
      <c r="P39" s="255" t="str">
        <f aca="true" t="shared" si="170" ref="P39">IF(CELL("type",O39)="L","",IF(O39*($G39+$X39)=0,"",IF($G39&gt;0,+$G39*O39*8.34,$X39*O39*8.34)))</f>
        <v/>
      </c>
      <c r="Q39" s="282"/>
      <c r="R39" s="278"/>
      <c r="S39" s="342" t="str">
        <f t="shared" si="1"/>
        <v/>
      </c>
      <c r="T39" s="343"/>
      <c r="U39" s="344"/>
      <c r="V39" s="283"/>
      <c r="W39" s="352">
        <f t="shared" si="2"/>
        <v>29</v>
      </c>
      <c r="X39" s="285"/>
      <c r="Y39" s="278"/>
      <c r="Z39" s="278"/>
      <c r="AA39" s="270" t="str">
        <f aca="true" t="shared" si="171" ref="AA39">IF(CELL("type",Z39)="L","",IF(Z39*($G39+$X39)=0,"",IF($G39&gt;0,+$G39*Z39*8.34,$X39*Z39*8.34)))</f>
        <v/>
      </c>
      <c r="AB39" s="278"/>
      <c r="AC39" s="289" t="str">
        <f aca="true" t="shared" si="172" ref="AC39">IF(CELL("type",AB39)="L","",IF(AB39*($G39+$X39)=0,"",IF($G39&gt;0,+$G39*AB39*8.34,$X39*AB39*8.34)))</f>
        <v/>
      </c>
      <c r="AD39" s="285"/>
      <c r="AE39" s="278"/>
      <c r="AF39" s="278"/>
      <c r="AG39" s="278" t="str">
        <f ca="1" t="shared" si="9"/>
        <v/>
      </c>
      <c r="AH39" s="278"/>
      <c r="AI39" s="278"/>
      <c r="AJ39" s="262" t="str">
        <f ca="1" t="shared" si="10"/>
        <v/>
      </c>
      <c r="AK39" s="278"/>
      <c r="AL39" s="262" t="str">
        <f ca="1" t="shared" si="10"/>
        <v/>
      </c>
      <c r="AM39" s="283"/>
      <c r="AN39" s="600"/>
      <c r="AO39" s="601"/>
      <c r="AP39" s="601"/>
      <c r="AQ39" s="602"/>
      <c r="AR39" s="3"/>
      <c r="AS39" s="3"/>
      <c r="BB39" s="22"/>
      <c r="BD39" s="22"/>
      <c r="BF39" s="22"/>
      <c r="BJ39" s="22"/>
      <c r="BL39" s="22"/>
      <c r="BN39" s="22"/>
      <c r="BO39" s="22"/>
    </row>
    <row r="40" spans="1:67" ht="10.5" customHeight="1" thickBot="1">
      <c r="A40" s="347">
        <v>30</v>
      </c>
      <c r="B40" s="348" t="str">
        <f t="shared" si="0"/>
        <v>Sun</v>
      </c>
      <c r="C40" s="278"/>
      <c r="D40" s="284"/>
      <c r="E40" s="349"/>
      <c r="F40" s="350"/>
      <c r="G40" s="282"/>
      <c r="H40" s="343"/>
      <c r="I40" s="278"/>
      <c r="J40" s="253" t="str">
        <f aca="true" t="shared" si="173" ref="J40">IF(CELL("type",I40)="L","",IF(I40*($G40+$X40)=0,"",IF($G40&gt;0,+$G40*I40*8.34,$X40*I40*8.34)))</f>
        <v/>
      </c>
      <c r="K40" s="278"/>
      <c r="L40" s="253" t="str">
        <f aca="true" t="shared" si="174" ref="L40">IF(CELL("type",K40)="L","",IF(K40*($G40+$X40)=0,"",IF($G40&gt;0,+$G40*K40*8.34,$X40*K40*8.34)))</f>
        <v/>
      </c>
      <c r="M40" s="278"/>
      <c r="N40" s="253" t="str">
        <f aca="true" t="shared" si="175" ref="N40">IF(CELL("type",M40)="L","",IF(M40*($G40+$X40)=0,"",IF($G40&gt;0,+$G40*M40*8.34,$X40*M40*8.34)))</f>
        <v/>
      </c>
      <c r="O40" s="278"/>
      <c r="P40" s="255" t="str">
        <f aca="true" t="shared" si="176" ref="P40">IF(CELL("type",O40)="L","",IF(O40*($G40+$X40)=0,"",IF($G40&gt;0,+$G40*O40*8.34,$X40*O40*8.34)))</f>
        <v/>
      </c>
      <c r="Q40" s="282"/>
      <c r="R40" s="278"/>
      <c r="S40" s="342" t="str">
        <f t="shared" si="1"/>
        <v/>
      </c>
      <c r="T40" s="343"/>
      <c r="U40" s="344"/>
      <c r="V40" s="283"/>
      <c r="W40" s="352">
        <f t="shared" si="2"/>
        <v>30</v>
      </c>
      <c r="X40" s="285"/>
      <c r="Y40" s="278"/>
      <c r="Z40" s="278"/>
      <c r="AA40" s="270" t="str">
        <f aca="true" t="shared" si="177" ref="AA40">IF(CELL("type",Z40)="L","",IF(Z40*($G40+$X40)=0,"",IF($G40&gt;0,+$G40*Z40*8.34,$X40*Z40*8.34)))</f>
        <v/>
      </c>
      <c r="AB40" s="278"/>
      <c r="AC40" s="289" t="str">
        <f aca="true" t="shared" si="178" ref="AC40">IF(CELL("type",AB40)="L","",IF(AB40*($G40+$X40)=0,"",IF($G40&gt;0,+$G40*AB40*8.34,$X40*AB40*8.34)))</f>
        <v/>
      </c>
      <c r="AD40" s="285"/>
      <c r="AE40" s="278"/>
      <c r="AF40" s="278"/>
      <c r="AG40" s="278" t="str">
        <f ca="1" t="shared" si="9"/>
        <v/>
      </c>
      <c r="AH40" s="278"/>
      <c r="AI40" s="278"/>
      <c r="AJ40" s="262" t="str">
        <f ca="1" t="shared" si="10"/>
        <v/>
      </c>
      <c r="AK40" s="278"/>
      <c r="AL40" s="262" t="str">
        <f ca="1" t="shared" si="10"/>
        <v/>
      </c>
      <c r="AM40" s="283"/>
      <c r="AN40" s="600"/>
      <c r="AO40" s="601"/>
      <c r="AP40" s="601"/>
      <c r="AQ40" s="602"/>
      <c r="AR40" s="3"/>
      <c r="AS40" s="3"/>
      <c r="BB40" s="22"/>
      <c r="BD40" s="22"/>
      <c r="BF40" s="22"/>
      <c r="BJ40" s="22"/>
      <c r="BL40" s="22"/>
      <c r="BN40" s="22"/>
      <c r="BO40" s="22"/>
    </row>
    <row r="41" spans="1:67" ht="10.5" customHeight="1" thickBot="1" thickTop="1">
      <c r="A41" s="360" t="s">
        <v>15</v>
      </c>
      <c r="B41" s="361"/>
      <c r="C41" s="362"/>
      <c r="D41" s="362"/>
      <c r="E41" s="363"/>
      <c r="F41" s="364"/>
      <c r="G41" s="292" t="str">
        <f>IF(SUM(G11:G40)&gt;0,AVERAGE(G11:G40)," ")</f>
        <v xml:space="preserve"> </v>
      </c>
      <c r="H41" s="365"/>
      <c r="I41" s="366" t="str">
        <f aca="true" t="shared" si="179" ref="I41:V41">IF(SUM(I11:I40)&gt;0,AVERAGE(I11:I40)," ")</f>
        <v xml:space="preserve"> </v>
      </c>
      <c r="J41" s="253" t="str">
        <f ca="1" t="shared" si="179"/>
        <v xml:space="preserve"> </v>
      </c>
      <c r="K41" s="366" t="str">
        <f t="shared" si="179"/>
        <v xml:space="preserve"> </v>
      </c>
      <c r="L41" s="253" t="str">
        <f ca="1" t="shared" si="179"/>
        <v xml:space="preserve"> </v>
      </c>
      <c r="M41" s="253" t="str">
        <f t="shared" si="179"/>
        <v xml:space="preserve"> </v>
      </c>
      <c r="N41" s="262" t="str">
        <f ca="1" t="shared" si="179"/>
        <v xml:space="preserve"> </v>
      </c>
      <c r="O41" s="262" t="str">
        <f t="shared" si="179"/>
        <v xml:space="preserve"> </v>
      </c>
      <c r="P41" s="255" t="str">
        <f ca="1" t="shared" si="179"/>
        <v xml:space="preserve"> </v>
      </c>
      <c r="Q41" s="367" t="str">
        <f t="shared" si="179"/>
        <v xml:space="preserve"> </v>
      </c>
      <c r="R41" s="366" t="str">
        <f t="shared" si="179"/>
        <v xml:space="preserve"> </v>
      </c>
      <c r="S41" s="366" t="str">
        <f t="shared" si="179"/>
        <v xml:space="preserve"> </v>
      </c>
      <c r="T41" s="368" t="str">
        <f t="shared" si="179"/>
        <v xml:space="preserve"> </v>
      </c>
      <c r="U41" s="366" t="str">
        <f t="shared" si="179"/>
        <v xml:space="preserve"> </v>
      </c>
      <c r="V41" s="255" t="str">
        <f t="shared" si="179"/>
        <v xml:space="preserve"> </v>
      </c>
      <c r="W41" s="352" t="s">
        <v>30</v>
      </c>
      <c r="X41" s="464" t="str">
        <f aca="true" t="shared" si="180" ref="X41:AF41">IF(SUM(X11:X40)&gt;0,AVERAGE(X11:X40)," ")</f>
        <v xml:space="preserve"> </v>
      </c>
      <c r="Y41" s="471" t="str">
        <f t="shared" si="180"/>
        <v xml:space="preserve"> </v>
      </c>
      <c r="Z41" s="453" t="str">
        <f t="shared" si="180"/>
        <v xml:space="preserve"> </v>
      </c>
      <c r="AA41" s="450" t="str">
        <f ca="1" t="shared" si="180"/>
        <v xml:space="preserve"> </v>
      </c>
      <c r="AB41" s="449" t="str">
        <f t="shared" si="180"/>
        <v xml:space="preserve"> </v>
      </c>
      <c r="AC41" s="464" t="str">
        <f ca="1" t="shared" si="180"/>
        <v xml:space="preserve"> </v>
      </c>
      <c r="AD41" s="469" t="str">
        <f t="shared" si="180"/>
        <v xml:space="preserve"> </v>
      </c>
      <c r="AE41" s="438" t="str">
        <f t="shared" si="180"/>
        <v xml:space="preserve"> </v>
      </c>
      <c r="AF41" s="439" t="str">
        <f t="shared" si="180"/>
        <v xml:space="preserve"> </v>
      </c>
      <c r="AG41" s="296"/>
      <c r="AH41" s="442" t="str">
        <f ca="1">IF(SUM(AG11:AG40)&gt;0,GEOMEAN(AG11:AG40),"")</f>
        <v/>
      </c>
      <c r="AI41" s="450" t="str">
        <f>IF(SUM(AI11:AI40)&gt;0,AVERAGE(AI11:AI40)," ")</f>
        <v xml:space="preserve"> </v>
      </c>
      <c r="AJ41" s="451" t="str">
        <f ca="1">IF(SUM(AJ11:AJ40)&gt;0,AVERAGE(AJ11:AJ40)," ")</f>
        <v xml:space="preserve"> </v>
      </c>
      <c r="AK41" s="270" t="str">
        <f>IF(SUM(AK11:AK40)&gt;0,AVERAGE(AK11:AK40)," ")</f>
        <v xml:space="preserve"> </v>
      </c>
      <c r="AL41" s="297" t="str">
        <f ca="1">IF(SUM(AL11:AL40)&gt;0,AVERAGE(AL11:AL40)," ")</f>
        <v xml:space="preserve"> </v>
      </c>
      <c r="AM41" s="289" t="str">
        <f>IF(SUM(AM11:AM40)&gt;0,AVERAGE(AM11:AM40)," ")</f>
        <v xml:space="preserve"> </v>
      </c>
      <c r="AN41" s="600"/>
      <c r="AO41" s="601"/>
      <c r="AP41" s="601"/>
      <c r="AQ41" s="602"/>
      <c r="AR41" s="41"/>
      <c r="AS41" s="41"/>
      <c r="AT41" s="41"/>
      <c r="AU41" s="41"/>
      <c r="AV41" s="41"/>
      <c r="BB41" s="22"/>
      <c r="BD41" s="22"/>
      <c r="BF41" s="22"/>
      <c r="BH41" s="22"/>
      <c r="BJ41" s="22"/>
      <c r="BL41" s="22"/>
      <c r="BN41" s="22"/>
      <c r="BO41" s="22"/>
    </row>
    <row r="42" spans="1:67" ht="10.5" customHeight="1" thickBot="1" thickTop="1">
      <c r="A42" s="369" t="s">
        <v>16</v>
      </c>
      <c r="B42" s="370"/>
      <c r="C42" s="371"/>
      <c r="D42" s="371" t="str">
        <f>IF(SUM(D11:D40)&gt;0,MAX(D11:D40)," ")</f>
        <v xml:space="preserve"> </v>
      </c>
      <c r="E42" s="372"/>
      <c r="F42" s="373"/>
      <c r="G42" s="298" t="str">
        <f aca="true" t="shared" si="181" ref="G42:V42">IF(SUM(G11:G40)&gt;0,MAX(G11:G40)," ")</f>
        <v xml:space="preserve"> </v>
      </c>
      <c r="H42" s="374" t="str">
        <f t="shared" si="181"/>
        <v xml:space="preserve"> </v>
      </c>
      <c r="I42" s="270" t="str">
        <f t="shared" si="181"/>
        <v xml:space="preserve"> </v>
      </c>
      <c r="J42" s="299" t="str">
        <f ca="1" t="shared" si="181"/>
        <v xml:space="preserve"> </v>
      </c>
      <c r="K42" s="270" t="str">
        <f t="shared" si="181"/>
        <v xml:space="preserve"> </v>
      </c>
      <c r="L42" s="299" t="str">
        <f ca="1" t="shared" si="181"/>
        <v xml:space="preserve"> </v>
      </c>
      <c r="M42" s="270" t="str">
        <f t="shared" si="181"/>
        <v xml:space="preserve"> </v>
      </c>
      <c r="N42" s="297" t="str">
        <f ca="1" t="shared" si="181"/>
        <v xml:space="preserve"> </v>
      </c>
      <c r="O42" s="297" t="str">
        <f t="shared" si="181"/>
        <v xml:space="preserve"> </v>
      </c>
      <c r="P42" s="289" t="str">
        <f ca="1" t="shared" si="181"/>
        <v xml:space="preserve"> </v>
      </c>
      <c r="Q42" s="295" t="str">
        <f t="shared" si="181"/>
        <v xml:space="preserve"> </v>
      </c>
      <c r="R42" s="270" t="str">
        <f t="shared" si="181"/>
        <v xml:space="preserve"> </v>
      </c>
      <c r="S42" s="342" t="str">
        <f t="shared" si="181"/>
        <v xml:space="preserve"> </v>
      </c>
      <c r="T42" s="270" t="str">
        <f t="shared" si="181"/>
        <v xml:space="preserve"> </v>
      </c>
      <c r="U42" s="342" t="str">
        <f t="shared" si="181"/>
        <v xml:space="preserve"> </v>
      </c>
      <c r="V42" s="289" t="str">
        <f t="shared" si="181"/>
        <v xml:space="preserve"> </v>
      </c>
      <c r="W42" s="351" t="s">
        <v>31</v>
      </c>
      <c r="X42" s="458" t="str">
        <f aca="true" t="shared" si="182" ref="X42:AF42">IF(SUM(X11:X40)&gt;0,MAX(X11:X40)," ")</f>
        <v xml:space="preserve"> </v>
      </c>
      <c r="Y42" s="462" t="str">
        <f t="shared" si="182"/>
        <v xml:space="preserve"> </v>
      </c>
      <c r="Z42" s="449" t="str">
        <f t="shared" si="182"/>
        <v xml:space="preserve"> </v>
      </c>
      <c r="AA42" s="449" t="str">
        <f ca="1" t="shared" si="182"/>
        <v xml:space="preserve"> </v>
      </c>
      <c r="AB42" s="450" t="str">
        <f t="shared" si="182"/>
        <v xml:space="preserve"> </v>
      </c>
      <c r="AC42" s="449" t="str">
        <f ca="1" t="shared" si="182"/>
        <v xml:space="preserve"> </v>
      </c>
      <c r="AD42" s="468" t="str">
        <f t="shared" si="182"/>
        <v xml:space="preserve"> </v>
      </c>
      <c r="AE42" s="440" t="str">
        <f t="shared" si="182"/>
        <v xml:space="preserve"> </v>
      </c>
      <c r="AF42" s="438" t="str">
        <f t="shared" si="182"/>
        <v xml:space="preserve"> </v>
      </c>
      <c r="AG42" s="296" t="str">
        <f ca="1">IF(AH41&lt;&gt;"",MAX(AG11:AG40),"")</f>
        <v/>
      </c>
      <c r="AH42" s="448" t="str">
        <f ca="1">IF(AG42=63200,"TNTC",AG42)</f>
        <v/>
      </c>
      <c r="AI42" s="449" t="str">
        <f>IF(SUM(AI11:AI40)&gt;0,MAX(AI11:AI40)," ")</f>
        <v xml:space="preserve"> </v>
      </c>
      <c r="AJ42" s="452" t="str">
        <f ca="1">IF(SUM(AJ11:AJ40)&gt;0,MAX(AJ11:AJ40)," ")</f>
        <v xml:space="preserve"> </v>
      </c>
      <c r="AK42" s="270" t="str">
        <f>IF(SUM(AK11:AK40)&gt;0,MAX(AK11:AK40)," ")</f>
        <v xml:space="preserve"> </v>
      </c>
      <c r="AL42" s="270" t="str">
        <f ca="1">IF(SUM(AL11:AL40)&gt;0,MAX(AL11:AL40)," ")</f>
        <v xml:space="preserve"> </v>
      </c>
      <c r="AM42" s="289" t="str">
        <f>IF(SUM(AM11:AM40)&gt;0,MAX(AM11:AM40)," ")</f>
        <v xml:space="preserve"> </v>
      </c>
      <c r="AN42" s="600"/>
      <c r="AO42" s="601"/>
      <c r="AP42" s="601"/>
      <c r="AQ42" s="602"/>
      <c r="BB42" s="22"/>
      <c r="BD42" s="22"/>
      <c r="BF42" s="22"/>
      <c r="BH42" s="22"/>
      <c r="BJ42" s="22"/>
      <c r="BL42" s="22"/>
      <c r="BN42" s="22"/>
      <c r="BO42" s="22"/>
    </row>
    <row r="43" spans="1:67" ht="10.5" customHeight="1" thickBot="1" thickTop="1">
      <c r="A43" s="369" t="s">
        <v>17</v>
      </c>
      <c r="B43" s="370"/>
      <c r="C43" s="371"/>
      <c r="D43" s="375"/>
      <c r="E43" s="376"/>
      <c r="F43" s="377"/>
      <c r="G43" s="300" t="str">
        <f aca="true" t="shared" si="183" ref="G43:V43">IF(SUM(G11:G40)&gt;0,MIN(G11:G40),"")</f>
        <v/>
      </c>
      <c r="H43" s="378" t="str">
        <f t="shared" si="183"/>
        <v/>
      </c>
      <c r="I43" s="299" t="str">
        <f t="shared" si="183"/>
        <v/>
      </c>
      <c r="J43" s="299" t="str">
        <f ca="1" t="shared" si="183"/>
        <v/>
      </c>
      <c r="K43" s="299" t="str">
        <f t="shared" si="183"/>
        <v/>
      </c>
      <c r="L43" s="299" t="str">
        <f ca="1" t="shared" si="183"/>
        <v/>
      </c>
      <c r="M43" s="299" t="str">
        <f t="shared" si="183"/>
        <v/>
      </c>
      <c r="N43" s="301" t="str">
        <f ca="1" t="shared" si="183"/>
        <v/>
      </c>
      <c r="O43" s="301" t="str">
        <f t="shared" si="183"/>
        <v/>
      </c>
      <c r="P43" s="302" t="str">
        <f ca="1" t="shared" si="183"/>
        <v/>
      </c>
      <c r="Q43" s="303" t="str">
        <f t="shared" si="183"/>
        <v/>
      </c>
      <c r="R43" s="299" t="str">
        <f t="shared" si="183"/>
        <v/>
      </c>
      <c r="S43" s="379" t="str">
        <f t="shared" si="183"/>
        <v/>
      </c>
      <c r="T43" s="299" t="str">
        <f t="shared" si="183"/>
        <v/>
      </c>
      <c r="U43" s="379" t="str">
        <f t="shared" si="183"/>
        <v/>
      </c>
      <c r="V43" s="302" t="str">
        <f t="shared" si="183"/>
        <v/>
      </c>
      <c r="W43" s="351" t="s">
        <v>32</v>
      </c>
      <c r="X43" s="305" t="str">
        <f aca="true" t="shared" si="184" ref="X43:AF43">IF(SUM(X11:X40)&gt;0,MIN(X11:X40),"")</f>
        <v/>
      </c>
      <c r="Y43" s="297" t="str">
        <f t="shared" si="184"/>
        <v/>
      </c>
      <c r="Z43" s="465" t="str">
        <f t="shared" si="184"/>
        <v/>
      </c>
      <c r="AA43" s="466" t="str">
        <f ca="1" t="shared" si="184"/>
        <v/>
      </c>
      <c r="AB43" s="466" t="str">
        <f t="shared" si="184"/>
        <v/>
      </c>
      <c r="AC43" s="467" t="str">
        <f ca="1" t="shared" si="184"/>
        <v/>
      </c>
      <c r="AD43" s="447" t="str">
        <f t="shared" si="184"/>
        <v/>
      </c>
      <c r="AE43" s="460" t="str">
        <f t="shared" si="184"/>
        <v/>
      </c>
      <c r="AF43" s="441" t="str">
        <f t="shared" si="184"/>
        <v/>
      </c>
      <c r="AG43" s="270"/>
      <c r="AH43" s="443" t="str">
        <f aca="true" t="shared" si="185" ref="AH43:AM43">IF(SUM(AH11:AH40)&gt;0,MIN(AH11:AH40),"")</f>
        <v/>
      </c>
      <c r="AI43" s="466" t="str">
        <f t="shared" si="185"/>
        <v/>
      </c>
      <c r="AJ43" s="466" t="str">
        <f ca="1" t="shared" si="185"/>
        <v/>
      </c>
      <c r="AK43" s="270" t="str">
        <f t="shared" si="185"/>
        <v/>
      </c>
      <c r="AL43" s="270" t="str">
        <f ca="1" t="shared" si="185"/>
        <v/>
      </c>
      <c r="AM43" s="289" t="str">
        <f t="shared" si="185"/>
        <v/>
      </c>
      <c r="AN43" s="600"/>
      <c r="AO43" s="601"/>
      <c r="AP43" s="601"/>
      <c r="AQ43" s="602"/>
      <c r="BB43" s="22"/>
      <c r="BD43" s="22"/>
      <c r="BF43" s="22"/>
      <c r="BH43" s="22"/>
      <c r="BJ43" s="22"/>
      <c r="BL43" s="22"/>
      <c r="BM43" s="22"/>
      <c r="BO43" s="22"/>
    </row>
    <row r="44" spans="1:43" ht="10.5" customHeight="1" thickBot="1" thickTop="1">
      <c r="A44" s="305"/>
      <c r="B44" s="307"/>
      <c r="C44" s="307"/>
      <c r="D44" s="307"/>
      <c r="E44" s="381"/>
      <c r="F44" s="382"/>
      <c r="G44" s="305"/>
      <c r="H44" s="306"/>
      <c r="I44" s="307"/>
      <c r="J44" s="307"/>
      <c r="K44" s="307"/>
      <c r="L44" s="307"/>
      <c r="M44" s="307"/>
      <c r="N44" s="307"/>
      <c r="O44" s="307"/>
      <c r="P44" s="308"/>
      <c r="Q44" s="307"/>
      <c r="R44" s="307"/>
      <c r="S44" s="309"/>
      <c r="T44" s="307"/>
      <c r="U44" s="309"/>
      <c r="V44" s="308"/>
      <c r="W44" s="783" t="s">
        <v>89</v>
      </c>
      <c r="X44" s="672"/>
      <c r="Y44" s="672"/>
      <c r="Z44" s="754"/>
      <c r="AA44" s="310"/>
      <c r="AB44" s="311"/>
      <c r="AC44" s="307"/>
      <c r="AD44" s="305"/>
      <c r="AE44" s="307"/>
      <c r="AF44" s="312"/>
      <c r="AG44" s="313"/>
      <c r="AH44" s="442" t="str">
        <f ca="1">'E.coli Standalone Calculation'!K38</f>
        <v/>
      </c>
      <c r="AI44" s="314"/>
      <c r="AJ44" s="307"/>
      <c r="AK44" s="307"/>
      <c r="AL44" s="307"/>
      <c r="AM44" s="308"/>
      <c r="AN44" s="600"/>
      <c r="AO44" s="601"/>
      <c r="AP44" s="601"/>
      <c r="AQ44" s="602"/>
    </row>
    <row r="45" spans="1:43" ht="10.5" customHeight="1" thickBot="1" thickTop="1">
      <c r="A45" s="315"/>
      <c r="B45" s="317"/>
      <c r="C45" s="317"/>
      <c r="D45" s="317"/>
      <c r="E45" s="383"/>
      <c r="F45" s="384"/>
      <c r="G45" s="315"/>
      <c r="H45" s="316"/>
      <c r="I45" s="317"/>
      <c r="J45" s="317"/>
      <c r="K45" s="317"/>
      <c r="L45" s="317"/>
      <c r="M45" s="317"/>
      <c r="N45" s="317"/>
      <c r="O45" s="317"/>
      <c r="P45" s="318"/>
      <c r="Q45" s="317"/>
      <c r="R45" s="317"/>
      <c r="S45" s="319"/>
      <c r="T45" s="317"/>
      <c r="U45" s="319"/>
      <c r="V45" s="318"/>
      <c r="W45" s="671" t="s">
        <v>103</v>
      </c>
      <c r="X45" s="672"/>
      <c r="Y45" s="672"/>
      <c r="Z45" s="754"/>
      <c r="AA45" s="320"/>
      <c r="AB45" s="321"/>
      <c r="AC45" s="317"/>
      <c r="AD45" s="315"/>
      <c r="AE45" s="317"/>
      <c r="AF45" s="322"/>
      <c r="AG45" s="313"/>
      <c r="AH45" s="444" t="str">
        <f ca="1">'E.coli Standalone Calculation'!K41</f>
        <v/>
      </c>
      <c r="AI45" s="323"/>
      <c r="AJ45" s="317"/>
      <c r="AK45" s="317"/>
      <c r="AL45" s="317"/>
      <c r="AM45" s="318"/>
      <c r="AN45" s="600"/>
      <c r="AO45" s="601"/>
      <c r="AP45" s="601"/>
      <c r="AQ45" s="602"/>
    </row>
    <row r="46" spans="1:52" ht="14.4" customHeight="1" thickBot="1">
      <c r="A46" s="385" t="s">
        <v>88</v>
      </c>
      <c r="B46" s="386"/>
      <c r="C46" s="387">
        <f>COUNT(C11:C40)</f>
        <v>0</v>
      </c>
      <c r="D46" s="387">
        <f>COUNT(D11:D40)</f>
        <v>0</v>
      </c>
      <c r="E46" s="388">
        <f>COUNTA(E11:E40)</f>
        <v>0</v>
      </c>
      <c r="F46" s="389">
        <f>COUNTA(F11:F40)</f>
        <v>0</v>
      </c>
      <c r="G46" s="324">
        <f aca="true" t="shared" si="186" ref="G46:V46">COUNT(G11:G40)</f>
        <v>0</v>
      </c>
      <c r="H46" s="325">
        <f t="shared" si="186"/>
        <v>0</v>
      </c>
      <c r="I46" s="326">
        <f t="shared" si="186"/>
        <v>0</v>
      </c>
      <c r="J46" s="326">
        <f ca="1" t="shared" si="186"/>
        <v>0</v>
      </c>
      <c r="K46" s="327">
        <f t="shared" si="186"/>
        <v>0</v>
      </c>
      <c r="L46" s="325">
        <f ca="1" t="shared" si="186"/>
        <v>0</v>
      </c>
      <c r="M46" s="326">
        <f t="shared" si="186"/>
        <v>0</v>
      </c>
      <c r="N46" s="326">
        <f ca="1" t="shared" si="186"/>
        <v>0</v>
      </c>
      <c r="O46" s="328">
        <f t="shared" si="186"/>
        <v>0</v>
      </c>
      <c r="P46" s="329">
        <f ca="1" t="shared" si="186"/>
        <v>0</v>
      </c>
      <c r="Q46" s="328">
        <f t="shared" si="186"/>
        <v>0</v>
      </c>
      <c r="R46" s="330">
        <f t="shared" si="186"/>
        <v>0</v>
      </c>
      <c r="S46" s="331">
        <f t="shared" si="186"/>
        <v>0</v>
      </c>
      <c r="T46" s="330">
        <f t="shared" si="186"/>
        <v>0</v>
      </c>
      <c r="U46" s="330">
        <f t="shared" si="186"/>
        <v>0</v>
      </c>
      <c r="V46" s="329">
        <f t="shared" si="186"/>
        <v>0</v>
      </c>
      <c r="W46" s="396" t="s">
        <v>27</v>
      </c>
      <c r="X46" s="332">
        <f>COUNT(X11:X40)</f>
        <v>0</v>
      </c>
      <c r="Y46" s="333">
        <f>COUNT(Y11:Y40)</f>
        <v>0</v>
      </c>
      <c r="Z46" s="333">
        <f>COUNT(Z11:Z40)</f>
        <v>0</v>
      </c>
      <c r="AA46" s="333">
        <f aca="true" t="shared" si="187" ref="AA46:AB46">COUNT(AA11:AA40)</f>
        <v>0</v>
      </c>
      <c r="AB46" s="333">
        <f t="shared" si="187"/>
        <v>0</v>
      </c>
      <c r="AC46" s="333">
        <f ca="1">COUNT(AC11:AC40)</f>
        <v>0</v>
      </c>
      <c r="AD46" s="300">
        <f>COUNT(AD11:AD40)</f>
        <v>0</v>
      </c>
      <c r="AE46" s="325">
        <f>COUNT(AE11:AE40)</f>
        <v>0</v>
      </c>
      <c r="AF46" s="326">
        <f>COUNT(AF11:AF40)</f>
        <v>0</v>
      </c>
      <c r="AG46" s="326">
        <f ca="1">COUNT(AG11:AG40)</f>
        <v>0</v>
      </c>
      <c r="AH46" s="445">
        <f ca="1">COUNT(AG11:AG40)</f>
        <v>0</v>
      </c>
      <c r="AI46" s="299">
        <f>COUNT(AI11:AI40)</f>
        <v>0</v>
      </c>
      <c r="AJ46" s="299">
        <f ca="1">COUNT(AJ11:AJ40)</f>
        <v>0</v>
      </c>
      <c r="AK46" s="326">
        <f>COUNT(AK11:AK40)</f>
        <v>0</v>
      </c>
      <c r="AL46" s="326">
        <f ca="1">COUNT(AL11:AL40)</f>
        <v>0</v>
      </c>
      <c r="AM46" s="334">
        <f>COUNT(AM11:AM40)</f>
        <v>0</v>
      </c>
      <c r="AN46" s="603"/>
      <c r="AO46" s="604"/>
      <c r="AP46" s="604"/>
      <c r="AQ46" s="605"/>
      <c r="AZ46" s="6"/>
    </row>
    <row r="47" spans="1:112" ht="15" customHeight="1">
      <c r="A47" s="730" t="s">
        <v>154</v>
      </c>
      <c r="B47" s="731"/>
      <c r="C47" s="731"/>
      <c r="D47" s="731"/>
      <c r="E47" s="732"/>
      <c r="F47" s="733" t="s">
        <v>53</v>
      </c>
      <c r="G47" s="734"/>
      <c r="H47" s="734"/>
      <c r="I47" s="734"/>
      <c r="J47" s="734"/>
      <c r="K47" s="735"/>
      <c r="L47" s="28" t="s">
        <v>56</v>
      </c>
      <c r="M47" s="24"/>
      <c r="N47" s="24"/>
      <c r="O47" s="24"/>
      <c r="P47" s="24"/>
      <c r="Q47" s="49"/>
      <c r="R47" s="48" t="s">
        <v>54</v>
      </c>
      <c r="S47" s="24"/>
      <c r="T47" s="24"/>
      <c r="U47" s="24"/>
      <c r="V47" s="231"/>
      <c r="W47" s="26"/>
      <c r="X47" s="512" t="s">
        <v>19</v>
      </c>
      <c r="Y47" s="513"/>
      <c r="Z47" s="513"/>
      <c r="AA47" s="513"/>
      <c r="AB47" s="513"/>
      <c r="AC47" s="513"/>
      <c r="AD47" s="513"/>
      <c r="AE47" s="513"/>
      <c r="AF47" s="513"/>
      <c r="AG47" s="513"/>
      <c r="AH47" s="513"/>
      <c r="AI47" s="513"/>
      <c r="AJ47" s="514"/>
      <c r="AK47" s="32"/>
      <c r="AL47" s="32"/>
      <c r="AM47" s="32"/>
      <c r="CZ47" s="6"/>
      <c r="DH47" s="1"/>
    </row>
    <row r="48" spans="1:39" ht="10.5" customHeight="1">
      <c r="A48" s="652"/>
      <c r="B48" s="653"/>
      <c r="C48" s="653"/>
      <c r="D48" s="653"/>
      <c r="E48" s="654"/>
      <c r="F48" s="736"/>
      <c r="G48" s="737"/>
      <c r="H48" s="737"/>
      <c r="I48" s="737"/>
      <c r="J48" s="737"/>
      <c r="K48" s="738"/>
      <c r="L48" s="578"/>
      <c r="M48" s="579"/>
      <c r="N48" s="579"/>
      <c r="O48" s="579"/>
      <c r="P48" s="579"/>
      <c r="Q48" s="580"/>
      <c r="R48" s="584"/>
      <c r="S48" s="585"/>
      <c r="T48" s="585"/>
      <c r="U48" s="585"/>
      <c r="V48" s="586"/>
      <c r="W48" s="230"/>
      <c r="X48" s="688"/>
      <c r="Y48" s="689"/>
      <c r="Z48" s="689"/>
      <c r="AA48" s="690"/>
      <c r="AB48" s="563" t="s">
        <v>21</v>
      </c>
      <c r="AC48" s="564"/>
      <c r="AD48" s="515" t="s">
        <v>22</v>
      </c>
      <c r="AE48" s="516"/>
      <c r="AF48" s="691" t="s">
        <v>23</v>
      </c>
      <c r="AG48" s="692"/>
      <c r="AH48" s="693"/>
      <c r="AI48" s="515" t="s">
        <v>24</v>
      </c>
      <c r="AJ48" s="606"/>
      <c r="AK48" s="32"/>
      <c r="AL48" s="32"/>
      <c r="AM48" s="32"/>
    </row>
    <row r="49" spans="1:39" ht="14.25" customHeight="1" thickBot="1">
      <c r="A49" s="652"/>
      <c r="B49" s="653"/>
      <c r="C49" s="653"/>
      <c r="D49" s="653"/>
      <c r="E49" s="654"/>
      <c r="F49" s="736"/>
      <c r="G49" s="737"/>
      <c r="H49" s="737"/>
      <c r="I49" s="737"/>
      <c r="J49" s="737"/>
      <c r="K49" s="738"/>
      <c r="L49" s="578"/>
      <c r="M49" s="579"/>
      <c r="N49" s="579"/>
      <c r="O49" s="579"/>
      <c r="P49" s="579"/>
      <c r="Q49" s="580"/>
      <c r="R49" s="584"/>
      <c r="S49" s="585"/>
      <c r="T49" s="585"/>
      <c r="U49" s="585"/>
      <c r="V49" s="586"/>
      <c r="W49" s="230"/>
      <c r="X49" s="668" t="s">
        <v>20</v>
      </c>
      <c r="Y49" s="669"/>
      <c r="Z49" s="669"/>
      <c r="AA49" s="670"/>
      <c r="AB49" s="561" t="str">
        <f>IF(I41=" "," NA",(+I41-Z41)/I41*100)</f>
        <v xml:space="preserve"> NA</v>
      </c>
      <c r="AC49" s="562" t="e">
        <f>IF(#REF!=" "," NA",(+#REF!-I84)/#REF!*100)</f>
        <v>#REF!</v>
      </c>
      <c r="AD49" s="561" t="str">
        <f>IF(K41=" "," NA",(+K41-AB41)/K41*100)</f>
        <v xml:space="preserve"> NA</v>
      </c>
      <c r="AE49" s="562" t="e">
        <f>IF(#REF!=" "," NA",(+#REF!-L84)/#REF!*100)</f>
        <v>#REF!</v>
      </c>
      <c r="AF49" s="677" t="str">
        <f>IF(M41=" "," NA",(+M41-AI41)/M41*100)</f>
        <v xml:space="preserve"> NA</v>
      </c>
      <c r="AG49" s="746" t="e">
        <f>IF(#REF!=" "," NA",(+#REF!-V84)/#REF!*100)</f>
        <v>#REF!</v>
      </c>
      <c r="AH49" s="747" t="e">
        <f>IF(#REF!=" "," NA",(+#REF!-W84)/#REF!*100)</f>
        <v>#REF!</v>
      </c>
      <c r="AI49" s="677" t="str">
        <f>IF(O41=" "," NA",(+O41-AK41)/O41*100)</f>
        <v xml:space="preserve"> NA</v>
      </c>
      <c r="AJ49" s="678" t="e">
        <f>IF(C84=" "," NA",(+C84-Z84)/C84*100)</f>
        <v>#DIV/0!</v>
      </c>
      <c r="AK49" s="32"/>
      <c r="AL49" s="32"/>
      <c r="AM49" s="32"/>
    </row>
    <row r="50" spans="1:39" ht="14.25" customHeight="1" thickBot="1">
      <c r="A50" s="652"/>
      <c r="B50" s="653"/>
      <c r="C50" s="653"/>
      <c r="D50" s="653"/>
      <c r="E50" s="654"/>
      <c r="F50" s="736"/>
      <c r="G50" s="737"/>
      <c r="H50" s="737"/>
      <c r="I50" s="737"/>
      <c r="J50" s="737"/>
      <c r="K50" s="738"/>
      <c r="L50" s="581"/>
      <c r="M50" s="582"/>
      <c r="N50" s="582"/>
      <c r="O50" s="582"/>
      <c r="P50" s="582"/>
      <c r="Q50" s="583"/>
      <c r="R50" s="587"/>
      <c r="S50" s="588"/>
      <c r="T50" s="588"/>
      <c r="U50" s="588"/>
      <c r="V50" s="589"/>
      <c r="W50" s="23"/>
      <c r="X50" s="32"/>
      <c r="Y50" s="32"/>
      <c r="Z50" s="32"/>
      <c r="AA50" s="32"/>
      <c r="AB50" s="32"/>
      <c r="AC50" s="32"/>
      <c r="AD50" s="32"/>
      <c r="AE50" s="32"/>
      <c r="AF50" s="32"/>
      <c r="AG50" s="32"/>
      <c r="AH50" s="32"/>
      <c r="AI50" s="32"/>
      <c r="AJ50" s="32"/>
      <c r="AK50" s="32"/>
      <c r="AL50" s="32"/>
      <c r="AM50" s="32"/>
    </row>
    <row r="51" spans="1:39" ht="14.25" customHeight="1">
      <c r="A51" s="652"/>
      <c r="B51" s="653"/>
      <c r="C51" s="653"/>
      <c r="D51" s="653"/>
      <c r="E51" s="654"/>
      <c r="F51" s="736"/>
      <c r="G51" s="737"/>
      <c r="H51" s="737"/>
      <c r="I51" s="737"/>
      <c r="J51" s="737"/>
      <c r="K51" s="738"/>
      <c r="L51" s="28" t="s">
        <v>55</v>
      </c>
      <c r="M51" s="29"/>
      <c r="N51" s="24"/>
      <c r="O51" s="24"/>
      <c r="P51" s="24"/>
      <c r="Q51" s="43"/>
      <c r="R51" s="48" t="s">
        <v>54</v>
      </c>
      <c r="S51" s="24"/>
      <c r="T51" s="24"/>
      <c r="U51" s="24"/>
      <c r="V51" s="231"/>
      <c r="W51" s="23"/>
      <c r="X51" s="721" t="s">
        <v>170</v>
      </c>
      <c r="Y51" s="722"/>
      <c r="Z51" s="722"/>
      <c r="AA51" s="722"/>
      <c r="AB51" s="722"/>
      <c r="AC51" s="722"/>
      <c r="AD51" s="722"/>
      <c r="AE51" s="722"/>
      <c r="AF51" s="722"/>
      <c r="AG51" s="722"/>
      <c r="AH51" s="722"/>
      <c r="AI51" s="722"/>
      <c r="AJ51" s="723"/>
      <c r="AK51" s="32"/>
      <c r="AL51" s="32"/>
      <c r="AM51" s="32"/>
    </row>
    <row r="52" spans="1:39" ht="14.25" customHeight="1">
      <c r="A52" s="652"/>
      <c r="B52" s="653"/>
      <c r="C52" s="653"/>
      <c r="D52" s="653"/>
      <c r="E52" s="654"/>
      <c r="F52" s="736"/>
      <c r="G52" s="737"/>
      <c r="H52" s="737"/>
      <c r="I52" s="737"/>
      <c r="J52" s="737"/>
      <c r="K52" s="738"/>
      <c r="L52" s="30" t="s">
        <v>57</v>
      </c>
      <c r="M52" s="25"/>
      <c r="N52" s="25"/>
      <c r="O52" s="25"/>
      <c r="P52" s="25"/>
      <c r="Q52" s="27"/>
      <c r="R52" s="584"/>
      <c r="S52" s="585"/>
      <c r="T52" s="585"/>
      <c r="U52" s="585"/>
      <c r="V52" s="586"/>
      <c r="W52" s="229"/>
      <c r="X52" s="724"/>
      <c r="Y52" s="725"/>
      <c r="Z52" s="725"/>
      <c r="AA52" s="725"/>
      <c r="AB52" s="725"/>
      <c r="AC52" s="725"/>
      <c r="AD52" s="725"/>
      <c r="AE52" s="725"/>
      <c r="AF52" s="725"/>
      <c r="AG52" s="725"/>
      <c r="AH52" s="725"/>
      <c r="AI52" s="725"/>
      <c r="AJ52" s="726"/>
      <c r="AK52" s="32"/>
      <c r="AL52" s="32"/>
      <c r="AM52" s="32"/>
    </row>
    <row r="53" spans="1:39" ht="14.25" customHeight="1">
      <c r="A53" s="652"/>
      <c r="B53" s="653"/>
      <c r="C53" s="653"/>
      <c r="D53" s="653"/>
      <c r="E53" s="654"/>
      <c r="F53" s="736"/>
      <c r="G53" s="737"/>
      <c r="H53" s="737"/>
      <c r="I53" s="737"/>
      <c r="J53" s="737"/>
      <c r="K53" s="738"/>
      <c r="L53" s="578"/>
      <c r="M53" s="579"/>
      <c r="N53" s="579"/>
      <c r="O53" s="579"/>
      <c r="P53" s="579"/>
      <c r="Q53" s="580"/>
      <c r="R53" s="584"/>
      <c r="S53" s="585"/>
      <c r="T53" s="585"/>
      <c r="U53" s="585"/>
      <c r="V53" s="586"/>
      <c r="W53" s="229"/>
      <c r="X53" s="724"/>
      <c r="Y53" s="725"/>
      <c r="Z53" s="725"/>
      <c r="AA53" s="725"/>
      <c r="AB53" s="725"/>
      <c r="AC53" s="725"/>
      <c r="AD53" s="725"/>
      <c r="AE53" s="725"/>
      <c r="AF53" s="725"/>
      <c r="AG53" s="725"/>
      <c r="AH53" s="725"/>
      <c r="AI53" s="725"/>
      <c r="AJ53" s="726"/>
      <c r="AK53" s="32"/>
      <c r="AL53" s="32"/>
      <c r="AM53" s="32"/>
    </row>
    <row r="54" spans="1:68" ht="14.25" customHeight="1" thickBot="1">
      <c r="A54" s="655"/>
      <c r="B54" s="656"/>
      <c r="C54" s="656"/>
      <c r="D54" s="656"/>
      <c r="E54" s="657"/>
      <c r="F54" s="739"/>
      <c r="G54" s="740"/>
      <c r="H54" s="740"/>
      <c r="I54" s="740"/>
      <c r="J54" s="740"/>
      <c r="K54" s="741"/>
      <c r="L54" s="581"/>
      <c r="M54" s="582"/>
      <c r="N54" s="582"/>
      <c r="O54" s="582"/>
      <c r="P54" s="582"/>
      <c r="Q54" s="583"/>
      <c r="R54" s="587"/>
      <c r="S54" s="588"/>
      <c r="T54" s="588"/>
      <c r="U54" s="588"/>
      <c r="V54" s="589"/>
      <c r="W54" s="23"/>
      <c r="X54" s="727"/>
      <c r="Y54" s="728"/>
      <c r="Z54" s="728"/>
      <c r="AA54" s="728"/>
      <c r="AB54" s="728"/>
      <c r="AC54" s="728"/>
      <c r="AD54" s="728"/>
      <c r="AE54" s="728"/>
      <c r="AF54" s="728"/>
      <c r="AG54" s="728"/>
      <c r="AH54" s="728"/>
      <c r="AI54" s="728"/>
      <c r="AJ54" s="729"/>
      <c r="AK54" s="32"/>
      <c r="AL54" s="32"/>
      <c r="AM54" s="32"/>
      <c r="AN54" s="35"/>
      <c r="AO54" s="35"/>
      <c r="AP54" s="35"/>
      <c r="AQ54" s="35"/>
      <c r="AR54" s="35"/>
      <c r="AS54" s="35"/>
      <c r="AT54" s="35"/>
      <c r="AU54" s="35"/>
      <c r="AV54" s="35"/>
      <c r="AW54" s="35"/>
      <c r="AX54" s="35"/>
      <c r="AY54" s="35"/>
      <c r="AZ54" s="559"/>
      <c r="BA54" s="559"/>
      <c r="BB54" s="559"/>
      <c r="BC54" s="559"/>
      <c r="BD54" s="559"/>
      <c r="BE54" s="559"/>
      <c r="BF54" s="559"/>
      <c r="BG54" s="559"/>
      <c r="BH54" s="559"/>
      <c r="BI54" s="559"/>
      <c r="BJ54" s="559"/>
      <c r="BK54" s="559"/>
      <c r="BL54" s="559"/>
      <c r="BM54" s="559"/>
      <c r="BN54" s="559"/>
      <c r="BO54" s="559"/>
      <c r="BP54" s="559"/>
    </row>
    <row r="55" spans="1:68" ht="15" customHeight="1">
      <c r="A55" s="560" t="s">
        <v>148</v>
      </c>
      <c r="B55" s="560"/>
      <c r="C55" s="560"/>
      <c r="D55" s="560"/>
      <c r="E55" s="560"/>
      <c r="F55" s="560"/>
      <c r="G55" s="560"/>
      <c r="H55" s="560"/>
      <c r="I55" s="560"/>
      <c r="J55" s="560"/>
      <c r="K55" s="560"/>
      <c r="L55" s="560"/>
      <c r="M55" s="560"/>
      <c r="N55" s="560"/>
      <c r="O55" s="560"/>
      <c r="P55" s="560"/>
      <c r="Q55" s="568"/>
      <c r="R55" s="568"/>
      <c r="S55" s="568"/>
      <c r="T55" s="568"/>
      <c r="U55" s="568"/>
      <c r="V55" s="568"/>
      <c r="W55" s="568"/>
      <c r="X55" s="568"/>
      <c r="Y55" s="568"/>
      <c r="Z55" s="568"/>
      <c r="AA55" s="568"/>
      <c r="AB55" s="568"/>
      <c r="AC55" s="568"/>
      <c r="AD55" s="568" t="s">
        <v>149</v>
      </c>
      <c r="AE55" s="568"/>
      <c r="AF55" s="568"/>
      <c r="AG55" s="568"/>
      <c r="AH55" s="568"/>
      <c r="AI55" s="568"/>
      <c r="AJ55" s="568"/>
      <c r="AK55" s="568"/>
      <c r="AL55" s="568"/>
      <c r="AM55" s="568"/>
      <c r="AN55" s="559"/>
      <c r="AO55" s="559"/>
      <c r="AP55" s="559"/>
      <c r="AQ55" s="559"/>
      <c r="AR55" s="559"/>
      <c r="AS55" s="559"/>
      <c r="AT55" s="559"/>
      <c r="AU55" s="559"/>
      <c r="AV55" s="559"/>
      <c r="AW55" s="559"/>
      <c r="AX55" s="559"/>
      <c r="AY55" s="559"/>
      <c r="AZ55" s="559"/>
      <c r="BA55" s="559"/>
      <c r="BB55" s="559"/>
      <c r="BC55" s="559"/>
      <c r="BD55" s="559"/>
      <c r="BE55" s="559"/>
      <c r="BF55" s="559"/>
      <c r="BG55" s="559"/>
      <c r="BH55" s="559"/>
      <c r="BI55" s="559"/>
      <c r="BJ55" s="559"/>
      <c r="BK55" s="559"/>
      <c r="BL55" s="559"/>
      <c r="BM55" s="559"/>
      <c r="BN55" s="559"/>
      <c r="BO55" s="559"/>
      <c r="BP55" s="559"/>
    </row>
    <row r="58" ht="16.5" customHeight="1"/>
    <row r="65" ht="13.5" customHeight="1"/>
    <row r="66" ht="13.5" customHeight="1"/>
    <row r="67" ht="72" customHeight="1"/>
    <row r="68" ht="15" customHeight="1"/>
    <row r="69" ht="12.75">
      <c r="E69" s="23"/>
    </row>
    <row r="108" ht="13.5" customHeight="1"/>
    <row r="109" ht="12.75" customHeight="1"/>
  </sheetData>
  <sheetProtection algorithmName="SHA-512" hashValue="+W/wScLIYqMmp5rKJbbBTSrdyxRW3T/OiSJinQHZN6wDL7t+fPdl6yLMKvEkXzt0y52h93xn9XFc9eGm4fuWiQ==" saltValue="CRZ9BO3qgX45DYvH8DLzRw==" spinCount="100000" sheet="1" selectLockedCells="1"/>
  <mergeCells count="102">
    <mergeCell ref="C1:I3"/>
    <mergeCell ref="J1:O1"/>
    <mergeCell ref="J2:O2"/>
    <mergeCell ref="P2:V2"/>
    <mergeCell ref="N3:O3"/>
    <mergeCell ref="P3:V3"/>
    <mergeCell ref="P1:V1"/>
    <mergeCell ref="J3:K3"/>
    <mergeCell ref="AC5:AD5"/>
    <mergeCell ref="C4:H4"/>
    <mergeCell ref="AN3:AO3"/>
    <mergeCell ref="L4:M4"/>
    <mergeCell ref="P4:V4"/>
    <mergeCell ref="J5:L5"/>
    <mergeCell ref="M5:V5"/>
    <mergeCell ref="AJ4:AM5"/>
    <mergeCell ref="W4:AB4"/>
    <mergeCell ref="L3:M3"/>
    <mergeCell ref="AI5:AI7"/>
    <mergeCell ref="AJ6:AM7"/>
    <mergeCell ref="AF5:AH7"/>
    <mergeCell ref="W6:Y6"/>
    <mergeCell ref="J6:M6"/>
    <mergeCell ref="O6:Q6"/>
    <mergeCell ref="R6:V6"/>
    <mergeCell ref="AC6:AD6"/>
    <mergeCell ref="J4:K4"/>
    <mergeCell ref="R7:V7"/>
    <mergeCell ref="J7:M7"/>
    <mergeCell ref="O7:Q7"/>
    <mergeCell ref="Z5:AB5"/>
    <mergeCell ref="Z6:AB6"/>
    <mergeCell ref="W5:Y5"/>
    <mergeCell ref="A8:D8"/>
    <mergeCell ref="K9:K10"/>
    <mergeCell ref="L9:L10"/>
    <mergeCell ref="M9:M10"/>
    <mergeCell ref="AE9:AE10"/>
    <mergeCell ref="N9:N10"/>
    <mergeCell ref="U9:U10"/>
    <mergeCell ref="E8:F8"/>
    <mergeCell ref="G8:P8"/>
    <mergeCell ref="Q8:V8"/>
    <mergeCell ref="F9:F10"/>
    <mergeCell ref="G9:G10"/>
    <mergeCell ref="H9:H10"/>
    <mergeCell ref="I9:I10"/>
    <mergeCell ref="Z9:Z10"/>
    <mergeCell ref="J9:J10"/>
    <mergeCell ref="AA9:AA10"/>
    <mergeCell ref="O9:O10"/>
    <mergeCell ref="AD55:AM55"/>
    <mergeCell ref="AN55:AY55"/>
    <mergeCell ref="AZ55:BP55"/>
    <mergeCell ref="AB49:AC49"/>
    <mergeCell ref="AD49:AE49"/>
    <mergeCell ref="AF49:AH49"/>
    <mergeCell ref="AI49:AJ49"/>
    <mergeCell ref="X51:AJ54"/>
    <mergeCell ref="AZ54:BP54"/>
    <mergeCell ref="A55:P55"/>
    <mergeCell ref="Q55:AC55"/>
    <mergeCell ref="P9:P10"/>
    <mergeCell ref="Q9:Q10"/>
    <mergeCell ref="W45:Z45"/>
    <mergeCell ref="AC9:AC10"/>
    <mergeCell ref="A47:E47"/>
    <mergeCell ref="F47:K54"/>
    <mergeCell ref="C9:C10"/>
    <mergeCell ref="D9:D10"/>
    <mergeCell ref="W44:Z44"/>
    <mergeCell ref="A48:E54"/>
    <mergeCell ref="E9:E10"/>
    <mergeCell ref="L53:Q54"/>
    <mergeCell ref="L48:Q50"/>
    <mergeCell ref="R48:V50"/>
    <mergeCell ref="R52:V54"/>
    <mergeCell ref="Y9:Y10"/>
    <mergeCell ref="X49:AA49"/>
    <mergeCell ref="X47:AJ47"/>
    <mergeCell ref="X48:AA48"/>
    <mergeCell ref="AB48:AC48"/>
    <mergeCell ref="AD48:AE48"/>
    <mergeCell ref="AI48:AJ48"/>
    <mergeCell ref="AF48:AH48"/>
    <mergeCell ref="AN8:AQ8"/>
    <mergeCell ref="V9:V10"/>
    <mergeCell ref="R9:R10"/>
    <mergeCell ref="S9:S10"/>
    <mergeCell ref="T9:T10"/>
    <mergeCell ref="X9:X10"/>
    <mergeCell ref="X8:AM8"/>
    <mergeCell ref="AJ9:AJ10"/>
    <mergeCell ref="AN9:AQ46"/>
    <mergeCell ref="AB9:AB10"/>
    <mergeCell ref="AD9:AD10"/>
    <mergeCell ref="AF9:AF10"/>
    <mergeCell ref="AH9:AH10"/>
    <mergeCell ref="AI9:AI10"/>
    <mergeCell ref="AL9:AL10"/>
    <mergeCell ref="AM9:AM10"/>
    <mergeCell ref="AK9:AK10"/>
  </mergeCells>
  <printOptions horizontalCentered="1" verticalCentered="1"/>
  <pageMargins left="0.25" right="0.25" top="0.1" bottom="0.1" header="0.05" footer="0.05"/>
  <pageSetup fitToWidth="0" horizontalDpi="600" verticalDpi="600" orientation="portrait" scale="71" r:id="rId4"/>
  <colBreaks count="2" manualBreakCount="2">
    <brk id="22" max="16383" man="1"/>
    <brk id="46" max="16383" man="1"/>
  </colBreaks>
  <drawing r:id="rId3"/>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I70"/>
  <sheetViews>
    <sheetView showGridLines="0" tabSelected="1" zoomScaleSheetLayoutView="40" workbookViewId="0" topLeftCell="A1">
      <pane xSplit="2" ySplit="10" topLeftCell="C27" activePane="bottomRight" state="frozen"/>
      <selection pane="topLeft" activeCell="N10" sqref="N10"/>
      <selection pane="topRight" activeCell="N10" sqref="N10"/>
      <selection pane="bottomLeft" activeCell="N10" sqref="N10"/>
      <selection pane="bottomRight" activeCell="T29" sqref="T29"/>
    </sheetView>
  </sheetViews>
  <sheetFormatPr defaultColWidth="6.7109375" defaultRowHeight="12.75"/>
  <cols>
    <col min="1" max="1" width="3.57421875" style="0" customWidth="1"/>
    <col min="2" max="2" width="3.8515625" style="0" customWidth="1"/>
    <col min="3" max="3" width="5.7109375" style="0" customWidth="1"/>
    <col min="4" max="4" width="5.57421875" style="0" customWidth="1"/>
    <col min="5" max="6" width="5.8515625" style="0" customWidth="1"/>
    <col min="7" max="7" width="6.57421875" style="0" customWidth="1"/>
    <col min="8" max="8" width="5.57421875" style="0" customWidth="1"/>
    <col min="9" max="9" width="7.00390625" style="0" customWidth="1"/>
    <col min="10" max="10" width="7.7109375" style="0" customWidth="1"/>
    <col min="11" max="11" width="6.8515625" style="0" customWidth="1"/>
    <col min="12" max="12" width="7.7109375" style="0" customWidth="1"/>
    <col min="13" max="13" width="7.421875" style="0" customWidth="1"/>
    <col min="14" max="14" width="7.7109375" style="0" customWidth="1"/>
    <col min="15" max="15" width="6.57421875" style="0" customWidth="1"/>
    <col min="16" max="16" width="7.7109375" style="0" customWidth="1"/>
    <col min="17" max="17" width="5.57421875" style="0" customWidth="1"/>
    <col min="18" max="18" width="6.7109375" style="0" customWidth="1"/>
    <col min="19" max="19" width="7.7109375" style="0" customWidth="1"/>
    <col min="20" max="20" width="6.57421875" style="0" customWidth="1"/>
    <col min="21" max="22" width="6.7109375" style="0" customWidth="1"/>
    <col min="23" max="23" width="3.140625" style="0" customWidth="1"/>
    <col min="24" max="24" width="5.7109375" style="0" customWidth="1"/>
    <col min="25" max="25" width="5.140625" style="0" customWidth="1"/>
    <col min="26" max="26" width="6.28125" style="0" customWidth="1"/>
    <col min="27" max="27" width="7.7109375" style="0" customWidth="1"/>
    <col min="28" max="28" width="6.8515625" style="0" customWidth="1"/>
    <col min="29" max="29" width="7.7109375" style="0" customWidth="1"/>
    <col min="30" max="30" width="6.421875" style="0" customWidth="1"/>
    <col min="31" max="31" width="6.57421875" style="0" customWidth="1"/>
    <col min="32" max="32" width="6.28125" style="0" customWidth="1"/>
    <col min="33" max="33" width="3.57421875" style="0" hidden="1" customWidth="1"/>
    <col min="34" max="35" width="6.7109375" style="0" customWidth="1"/>
    <col min="36" max="36" width="7.7109375" style="0" customWidth="1"/>
    <col min="37" max="37" width="6.7109375" style="0" customWidth="1"/>
    <col min="38" max="38" width="7.7109375" style="0" customWidth="1"/>
    <col min="39" max="39" width="5.7109375" style="0" customWidth="1"/>
    <col min="40" max="40" width="5.140625" style="0" customWidth="1"/>
    <col min="41" max="41" width="5.421875" style="0" customWidth="1"/>
    <col min="42" max="42" width="4.7109375" style="0" customWidth="1"/>
    <col min="43" max="44" width="9.7109375" style="0" customWidth="1"/>
    <col min="45" max="45" width="9.8515625" style="0" customWidth="1"/>
    <col min="46" max="46" width="10.7109375" style="0" customWidth="1"/>
  </cols>
  <sheetData>
    <row r="1" spans="1:85" ht="12.75" customHeight="1">
      <c r="A1" s="23"/>
      <c r="B1" s="23"/>
      <c r="C1" s="552" t="s">
        <v>127</v>
      </c>
      <c r="D1" s="552"/>
      <c r="E1" s="552"/>
      <c r="F1" s="552"/>
      <c r="G1" s="552"/>
      <c r="H1" s="552"/>
      <c r="I1" s="791"/>
      <c r="J1" s="528" t="s">
        <v>0</v>
      </c>
      <c r="K1" s="529"/>
      <c r="L1" s="529"/>
      <c r="M1" s="529"/>
      <c r="N1" s="529"/>
      <c r="O1" s="529"/>
      <c r="P1" s="768" t="s">
        <v>1</v>
      </c>
      <c r="Q1" s="769"/>
      <c r="R1" s="769"/>
      <c r="S1" s="769"/>
      <c r="T1" s="769"/>
      <c r="U1" s="769"/>
      <c r="V1" s="770"/>
      <c r="W1" s="82" t="s">
        <v>58</v>
      </c>
      <c r="X1" s="59"/>
      <c r="Y1" s="59"/>
      <c r="Z1" s="24"/>
      <c r="AA1" s="59"/>
      <c r="AB1" s="59"/>
      <c r="AC1" s="59"/>
      <c r="AD1" s="59"/>
      <c r="AE1" s="24"/>
      <c r="AF1" s="24"/>
      <c r="AG1" s="60"/>
      <c r="AH1" s="60"/>
      <c r="AI1" s="60"/>
      <c r="AJ1" s="60"/>
      <c r="AK1" s="60"/>
      <c r="AL1" s="60"/>
      <c r="AM1" s="61"/>
      <c r="BA1" s="36"/>
      <c r="BZ1" s="7"/>
      <c r="CA1" s="7"/>
      <c r="CB1" s="8"/>
      <c r="CC1" s="8"/>
      <c r="CD1" s="8"/>
      <c r="CE1" s="8"/>
      <c r="CF1" s="8"/>
      <c r="CG1" s="8"/>
    </row>
    <row r="2" spans="1:69" ht="16.5" customHeight="1">
      <c r="A2" s="23"/>
      <c r="B2" s="23"/>
      <c r="C2" s="552"/>
      <c r="D2" s="552"/>
      <c r="E2" s="552"/>
      <c r="F2" s="552"/>
      <c r="G2" s="552"/>
      <c r="H2" s="552"/>
      <c r="I2" s="791"/>
      <c r="J2" s="771" t="str">
        <f>Jan!J2</f>
        <v>Exampleville</v>
      </c>
      <c r="K2" s="759"/>
      <c r="L2" s="759"/>
      <c r="M2" s="759"/>
      <c r="N2" s="759"/>
      <c r="O2" s="759"/>
      <c r="P2" s="772" t="str">
        <f>+Jan!P2</f>
        <v>IN0000000</v>
      </c>
      <c r="Q2" s="772"/>
      <c r="R2" s="772"/>
      <c r="S2" s="772"/>
      <c r="T2" s="772"/>
      <c r="U2" s="772"/>
      <c r="V2" s="773"/>
      <c r="W2" s="83" t="s">
        <v>125</v>
      </c>
      <c r="X2" s="25"/>
      <c r="Y2" s="25"/>
      <c r="Z2" s="23"/>
      <c r="AA2" s="23"/>
      <c r="AB2" s="25"/>
      <c r="AC2" s="25"/>
      <c r="AD2" s="25"/>
      <c r="AE2" s="23"/>
      <c r="AF2" s="23"/>
      <c r="AG2" s="23"/>
      <c r="AH2" s="23"/>
      <c r="AI2" s="23"/>
      <c r="AJ2" s="23"/>
      <c r="AK2" s="23"/>
      <c r="AL2" s="63"/>
      <c r="AM2" s="64"/>
      <c r="AN2" s="51"/>
      <c r="AO2" s="51"/>
      <c r="AP2" s="51"/>
      <c r="AQ2" s="51"/>
      <c r="AR2" s="51"/>
      <c r="AS2" s="51"/>
      <c r="AT2" s="51"/>
      <c r="AU2" s="2"/>
      <c r="AV2" s="2"/>
      <c r="AY2" s="2"/>
      <c r="BA2" s="36"/>
      <c r="BK2" s="2"/>
      <c r="BN2" s="2"/>
      <c r="BO2" s="2"/>
      <c r="BP2" s="2"/>
      <c r="BQ2" s="2"/>
    </row>
    <row r="3" spans="1:69" ht="15.75" customHeight="1" thickBot="1">
      <c r="A3" s="23"/>
      <c r="B3" s="23"/>
      <c r="C3" s="552"/>
      <c r="D3" s="552"/>
      <c r="E3" s="552"/>
      <c r="F3" s="552"/>
      <c r="G3" s="552"/>
      <c r="H3" s="552"/>
      <c r="I3" s="791"/>
      <c r="J3" s="764" t="s">
        <v>47</v>
      </c>
      <c r="K3" s="765"/>
      <c r="L3" s="766" t="s">
        <v>3</v>
      </c>
      <c r="M3" s="765"/>
      <c r="N3" s="530" t="s">
        <v>43</v>
      </c>
      <c r="O3" s="530"/>
      <c r="P3" s="530" t="s">
        <v>39</v>
      </c>
      <c r="Q3" s="530"/>
      <c r="R3" s="530"/>
      <c r="S3" s="530"/>
      <c r="T3" s="530"/>
      <c r="U3" s="530"/>
      <c r="V3" s="545"/>
      <c r="W3" s="83" t="s">
        <v>126</v>
      </c>
      <c r="X3" s="25"/>
      <c r="Y3" s="25"/>
      <c r="Z3" s="23"/>
      <c r="AA3" s="23"/>
      <c r="AB3" s="25"/>
      <c r="AC3" s="25"/>
      <c r="AD3" s="25"/>
      <c r="AE3" s="23"/>
      <c r="AF3" s="23"/>
      <c r="AG3" s="42"/>
      <c r="AH3" s="42"/>
      <c r="AI3" s="42"/>
      <c r="AJ3" s="42"/>
      <c r="AL3" s="65"/>
      <c r="AM3" s="66"/>
      <c r="AN3" s="647"/>
      <c r="AO3" s="648"/>
      <c r="AP3" s="648"/>
      <c r="AQ3" s="50"/>
      <c r="AR3" s="50"/>
      <c r="AS3" s="50"/>
      <c r="AT3" s="52"/>
      <c r="AY3" s="2"/>
      <c r="BA3" s="36"/>
      <c r="BH3" s="1"/>
      <c r="BI3" s="1"/>
      <c r="BJ3" s="1"/>
      <c r="BP3" s="33"/>
      <c r="BQ3" s="33"/>
    </row>
    <row r="4" spans="1:65" ht="15.75" customHeight="1" thickBot="1">
      <c r="A4" s="23"/>
      <c r="B4" s="23"/>
      <c r="C4" s="546" t="str">
        <f>Jan!C4</f>
        <v>State Form 53344 (R4 / 4-24)</v>
      </c>
      <c r="D4" s="546"/>
      <c r="E4" s="546"/>
      <c r="F4" s="546"/>
      <c r="G4" s="546"/>
      <c r="H4" s="546"/>
      <c r="I4" s="223" t="str">
        <f>CONCATENATE("5/1/",L4)</f>
        <v>5/1/2023</v>
      </c>
      <c r="J4" s="526" t="s">
        <v>26</v>
      </c>
      <c r="K4" s="778"/>
      <c r="L4" s="758">
        <f>+Jan!L4</f>
        <v>2023</v>
      </c>
      <c r="M4" s="758"/>
      <c r="N4" s="248">
        <f>+Jan!N4</f>
        <v>0.001</v>
      </c>
      <c r="O4" s="68" t="s">
        <v>38</v>
      </c>
      <c r="P4" s="759" t="str">
        <f>+Jan!P4</f>
        <v>555/555-5555</v>
      </c>
      <c r="Q4" s="759"/>
      <c r="R4" s="759"/>
      <c r="S4" s="759"/>
      <c r="T4" s="759"/>
      <c r="U4" s="759"/>
      <c r="V4" s="760"/>
      <c r="W4" s="700" t="str">
        <f>+Jan!W4</f>
        <v>State Form 53344 (R4 / 4-24)</v>
      </c>
      <c r="X4" s="701"/>
      <c r="Y4" s="701"/>
      <c r="Z4" s="701"/>
      <c r="AA4" s="701"/>
      <c r="AB4" s="701"/>
      <c r="AC4" s="23"/>
      <c r="AD4" s="23"/>
      <c r="AE4" s="23"/>
      <c r="AF4" s="224" t="s">
        <v>151</v>
      </c>
      <c r="AG4" s="24"/>
      <c r="AH4" s="24"/>
      <c r="AI4" s="26"/>
      <c r="AJ4" s="607" t="s">
        <v>153</v>
      </c>
      <c r="AK4" s="608"/>
      <c r="AL4" s="608"/>
      <c r="AM4" s="609"/>
      <c r="AN4" s="42"/>
      <c r="AO4" s="42"/>
      <c r="AP4" s="42"/>
      <c r="AQ4" s="53"/>
      <c r="AR4" s="53"/>
      <c r="AS4" s="53"/>
      <c r="AT4" s="53"/>
      <c r="AW4" s="2"/>
      <c r="AX4" s="2"/>
      <c r="AY4" s="2"/>
      <c r="BA4" s="37"/>
      <c r="BL4" s="2"/>
      <c r="BM4" s="2"/>
    </row>
    <row r="5" spans="1:59" ht="13.5" customHeight="1" thickBot="1">
      <c r="A5" s="23"/>
      <c r="B5" s="23"/>
      <c r="C5" s="45"/>
      <c r="D5" s="45"/>
      <c r="E5" s="45"/>
      <c r="F5" s="45"/>
      <c r="G5" s="45"/>
      <c r="H5" s="45"/>
      <c r="I5" s="45"/>
      <c r="J5" s="531" t="s">
        <v>130</v>
      </c>
      <c r="K5" s="532"/>
      <c r="L5" s="532"/>
      <c r="M5" s="761" t="str">
        <f>Jan!M5</f>
        <v>wwtp@city.org</v>
      </c>
      <c r="N5" s="761"/>
      <c r="O5" s="761"/>
      <c r="P5" s="761"/>
      <c r="Q5" s="761"/>
      <c r="R5" s="761"/>
      <c r="S5" s="761"/>
      <c r="T5" s="761"/>
      <c r="U5" s="761"/>
      <c r="V5" s="762"/>
      <c r="W5" s="763" t="s">
        <v>0</v>
      </c>
      <c r="X5" s="667"/>
      <c r="Y5" s="662"/>
      <c r="Z5" s="661" t="s">
        <v>1</v>
      </c>
      <c r="AA5" s="667"/>
      <c r="AB5" s="662"/>
      <c r="AC5" s="661" t="s">
        <v>2</v>
      </c>
      <c r="AD5" s="662"/>
      <c r="AE5" s="46" t="s">
        <v>3</v>
      </c>
      <c r="AF5" s="638">
        <f>IF(SUM(X11:X41)&gt;0,SUM(X11:X41),SUM(G11:G41))</f>
        <v>0</v>
      </c>
      <c r="AG5" s="639"/>
      <c r="AH5" s="639"/>
      <c r="AI5" s="636" t="s">
        <v>152</v>
      </c>
      <c r="AJ5" s="610"/>
      <c r="AK5" s="611"/>
      <c r="AL5" s="611"/>
      <c r="AM5" s="612"/>
      <c r="AN5" s="23"/>
      <c r="AO5" s="23"/>
      <c r="AP5" s="23"/>
      <c r="AQ5" s="23"/>
      <c r="AR5" s="23"/>
      <c r="AS5" s="23"/>
      <c r="AT5" s="23"/>
      <c r="AY5" s="2"/>
      <c r="BA5" s="15"/>
      <c r="BC5" s="15"/>
      <c r="BD5" s="2"/>
      <c r="BE5" s="15"/>
      <c r="BF5" s="2"/>
      <c r="BG5" s="15"/>
    </row>
    <row r="6" spans="1:59" ht="13.5" customHeight="1">
      <c r="A6" s="23"/>
      <c r="B6" s="23"/>
      <c r="C6" s="45"/>
      <c r="D6" s="45"/>
      <c r="E6" s="45"/>
      <c r="F6" s="45"/>
      <c r="G6" s="45"/>
      <c r="H6" s="45"/>
      <c r="I6" s="45"/>
      <c r="J6" s="553" t="s">
        <v>44</v>
      </c>
      <c r="K6" s="554"/>
      <c r="L6" s="554"/>
      <c r="M6" s="554"/>
      <c r="N6" s="56" t="s">
        <v>41</v>
      </c>
      <c r="O6" s="554" t="s">
        <v>4</v>
      </c>
      <c r="P6" s="554"/>
      <c r="Q6" s="554"/>
      <c r="R6" s="554" t="s">
        <v>40</v>
      </c>
      <c r="S6" s="554"/>
      <c r="T6" s="554"/>
      <c r="U6" s="554"/>
      <c r="V6" s="555"/>
      <c r="W6" s="767" t="str">
        <f>+J2</f>
        <v>Exampleville</v>
      </c>
      <c r="X6" s="632"/>
      <c r="Y6" s="633"/>
      <c r="Z6" s="658" t="str">
        <f>+P2</f>
        <v>IN0000000</v>
      </c>
      <c r="AA6" s="659"/>
      <c r="AB6" s="660"/>
      <c r="AC6" s="634" t="str">
        <f>+J4</f>
        <v>May</v>
      </c>
      <c r="AD6" s="635"/>
      <c r="AE6" s="47">
        <f>+L4</f>
        <v>2023</v>
      </c>
      <c r="AF6" s="638"/>
      <c r="AG6" s="639"/>
      <c r="AH6" s="639"/>
      <c r="AI6" s="636"/>
      <c r="AJ6" s="755" t="str">
        <f>IF(SUM(X11:X41)&gt;0,+X42/N4,IF(SUM(G11:G41)&gt;0,+G42/N4,""))</f>
        <v/>
      </c>
      <c r="AK6" s="756"/>
      <c r="AL6" s="756"/>
      <c r="AM6" s="757"/>
      <c r="AN6" s="23"/>
      <c r="AO6" s="23"/>
      <c r="AP6" s="23"/>
      <c r="AQ6" s="23"/>
      <c r="AR6" s="23"/>
      <c r="AS6" s="23"/>
      <c r="AT6" s="23"/>
      <c r="AY6" s="2"/>
      <c r="BA6" s="15"/>
      <c r="BC6" s="15"/>
      <c r="BD6" s="2"/>
      <c r="BE6" s="15"/>
      <c r="BF6" s="2"/>
      <c r="BG6" s="15"/>
    </row>
    <row r="7" spans="1:59" ht="13.5" customHeight="1" thickBot="1">
      <c r="A7" s="23"/>
      <c r="B7" s="23"/>
      <c r="C7" s="45"/>
      <c r="D7" s="45"/>
      <c r="E7" s="45"/>
      <c r="F7" s="45"/>
      <c r="G7" s="55"/>
      <c r="H7" s="55"/>
      <c r="I7" s="45"/>
      <c r="J7" s="718" t="str">
        <f>+Jan!J7</f>
        <v>Chris A. Operator</v>
      </c>
      <c r="K7" s="719"/>
      <c r="L7" s="719"/>
      <c r="M7" s="719"/>
      <c r="N7" s="70" t="str">
        <f>+Jan!N7</f>
        <v>V</v>
      </c>
      <c r="O7" s="720">
        <f>+Jan!O7</f>
        <v>9999</v>
      </c>
      <c r="P7" s="720"/>
      <c r="Q7" s="720"/>
      <c r="R7" s="748">
        <f>+Jan!R7</f>
        <v>43770</v>
      </c>
      <c r="S7" s="749"/>
      <c r="T7" s="749"/>
      <c r="U7" s="749"/>
      <c r="V7" s="750"/>
      <c r="W7" s="86"/>
      <c r="X7" s="72"/>
      <c r="Y7" s="72"/>
      <c r="Z7" s="73"/>
      <c r="AA7" s="74"/>
      <c r="AB7" s="74"/>
      <c r="AC7" s="74"/>
      <c r="AD7" s="74"/>
      <c r="AE7" s="75"/>
      <c r="AF7" s="640"/>
      <c r="AG7" s="641"/>
      <c r="AH7" s="641"/>
      <c r="AI7" s="637"/>
      <c r="AJ7" s="616"/>
      <c r="AK7" s="617"/>
      <c r="AL7" s="617"/>
      <c r="AM7" s="618"/>
      <c r="AN7" s="23"/>
      <c r="AO7" s="23"/>
      <c r="AP7" s="23"/>
      <c r="AQ7" s="23"/>
      <c r="AR7" s="23"/>
      <c r="AS7" s="23"/>
      <c r="AT7" s="23"/>
      <c r="AY7" s="2"/>
      <c r="BA7" s="15"/>
      <c r="BC7" s="15"/>
      <c r="BD7" s="2"/>
      <c r="BE7" s="15"/>
      <c r="BF7" s="2"/>
      <c r="BG7" s="15"/>
    </row>
    <row r="8" spans="1:69" ht="29.25" customHeight="1" thickBot="1">
      <c r="A8" s="540" t="s">
        <v>108</v>
      </c>
      <c r="B8" s="541"/>
      <c r="C8" s="541"/>
      <c r="D8" s="542"/>
      <c r="E8" s="543" t="s">
        <v>155</v>
      </c>
      <c r="F8" s="544"/>
      <c r="G8" s="619" t="s">
        <v>5</v>
      </c>
      <c r="H8" s="620"/>
      <c r="I8" s="620"/>
      <c r="J8" s="620"/>
      <c r="K8" s="620"/>
      <c r="L8" s="620"/>
      <c r="M8" s="620"/>
      <c r="N8" s="620"/>
      <c r="O8" s="620"/>
      <c r="P8" s="620"/>
      <c r="Q8" s="784" t="s">
        <v>7</v>
      </c>
      <c r="R8" s="628"/>
      <c r="S8" s="628"/>
      <c r="T8" s="628"/>
      <c r="U8" s="628"/>
      <c r="V8" s="629"/>
      <c r="W8" s="76" t="s">
        <v>6</v>
      </c>
      <c r="X8" s="619" t="s">
        <v>8</v>
      </c>
      <c r="Y8" s="620"/>
      <c r="Z8" s="620"/>
      <c r="AA8" s="620"/>
      <c r="AB8" s="620"/>
      <c r="AC8" s="620"/>
      <c r="AD8" s="620"/>
      <c r="AE8" s="620"/>
      <c r="AF8" s="620"/>
      <c r="AG8" s="620"/>
      <c r="AH8" s="620"/>
      <c r="AI8" s="620"/>
      <c r="AJ8" s="620"/>
      <c r="AK8" s="620"/>
      <c r="AL8" s="620"/>
      <c r="AM8" s="621"/>
      <c r="AN8" s="774" t="s">
        <v>124</v>
      </c>
      <c r="AO8" s="775"/>
      <c r="AP8" s="775"/>
      <c r="AQ8" s="775"/>
      <c r="AR8" s="776"/>
      <c r="AS8" s="54"/>
      <c r="AT8" s="54"/>
      <c r="AU8" s="488"/>
      <c r="AV8" s="172"/>
      <c r="AW8" s="172"/>
      <c r="AX8" s="172"/>
      <c r="AY8" s="172"/>
      <c r="AZ8" s="172"/>
      <c r="BB8" s="220"/>
      <c r="BC8" s="220"/>
      <c r="BD8" s="220"/>
      <c r="BE8" s="220"/>
      <c r="BF8" s="220"/>
      <c r="BG8" s="204"/>
      <c r="BH8" s="220"/>
      <c r="BI8" s="220"/>
      <c r="BJ8" s="220"/>
      <c r="BK8" s="220"/>
      <c r="BL8" s="220"/>
      <c r="BM8" s="220"/>
      <c r="BN8" s="220"/>
      <c r="BO8" s="220"/>
      <c r="BP8" s="220"/>
      <c r="BQ8" s="220"/>
    </row>
    <row r="9" spans="1:69" ht="13.5" customHeight="1">
      <c r="A9" s="77"/>
      <c r="B9" s="77"/>
      <c r="C9" s="533" t="s">
        <v>129</v>
      </c>
      <c r="D9" s="533" t="s">
        <v>105</v>
      </c>
      <c r="E9" s="535" t="s">
        <v>106</v>
      </c>
      <c r="F9" s="537" t="s">
        <v>107</v>
      </c>
      <c r="G9" s="538" t="s">
        <v>52</v>
      </c>
      <c r="H9" s="500" t="s">
        <v>33</v>
      </c>
      <c r="I9" s="500" t="s">
        <v>11</v>
      </c>
      <c r="J9" s="500" t="s">
        <v>14</v>
      </c>
      <c r="K9" s="500" t="s">
        <v>109</v>
      </c>
      <c r="L9" s="500" t="s">
        <v>110</v>
      </c>
      <c r="M9" s="500" t="s">
        <v>12</v>
      </c>
      <c r="N9" s="500" t="str">
        <f>IF(+M9&lt;&gt;"",CONCATENATE(LEFT(M9,(LEN(+M9)-6)),"(lbs)"),"")</f>
        <v>Ammonia (lbs)</v>
      </c>
      <c r="O9" s="500" t="s">
        <v>111</v>
      </c>
      <c r="P9" s="780" t="str">
        <f>IF(+O9&lt;&gt;"",CONCATENATE(LEFT(O9,(LEN(+O9)-6)),"(lbs)"),"")</f>
        <v>Phosphorus (lbs)</v>
      </c>
      <c r="Q9" s="781" t="s">
        <v>112</v>
      </c>
      <c r="R9" s="504" t="s">
        <v>113</v>
      </c>
      <c r="S9" s="517" t="s">
        <v>114</v>
      </c>
      <c r="T9" s="517" t="s">
        <v>115</v>
      </c>
      <c r="U9" s="517" t="s">
        <v>13</v>
      </c>
      <c r="V9" s="643" t="s">
        <v>116</v>
      </c>
      <c r="W9" s="241"/>
      <c r="X9" s="779" t="s">
        <v>48</v>
      </c>
      <c r="Y9" s="522" t="s">
        <v>33</v>
      </c>
      <c r="Z9" s="522" t="s">
        <v>117</v>
      </c>
      <c r="AA9" s="519" t="s">
        <v>118</v>
      </c>
      <c r="AB9" s="522" t="s">
        <v>109</v>
      </c>
      <c r="AC9" s="782" t="s">
        <v>110</v>
      </c>
      <c r="AD9" s="520" t="s">
        <v>119</v>
      </c>
      <c r="AE9" s="522" t="s">
        <v>120</v>
      </c>
      <c r="AF9" s="522" t="s">
        <v>121</v>
      </c>
      <c r="AG9" s="239"/>
      <c r="AH9" s="519" t="s">
        <v>122</v>
      </c>
      <c r="AI9" s="522" t="s">
        <v>123</v>
      </c>
      <c r="AJ9" s="519" t="str">
        <f>IF(+AI9&lt;&gt;"",CONCATENATE(LEFT(AI9,(LEN(+AI9)-6)),"(lbs)"),"")</f>
        <v>Ammonia (lbs)</v>
      </c>
      <c r="AK9" s="522" t="s">
        <v>111</v>
      </c>
      <c r="AL9" s="519" t="str">
        <f>IF(+AK9&lt;&gt;"",CONCATENATE(LEFT(AK9,(LEN(+AK9)-6)),"(lbs)"),"")</f>
        <v>Phosphorus (lbs)</v>
      </c>
      <c r="AM9" s="622"/>
      <c r="AN9" s="709"/>
      <c r="AO9" s="710"/>
      <c r="AP9" s="710"/>
      <c r="AQ9" s="710"/>
      <c r="AR9" s="711"/>
      <c r="AS9" s="44"/>
      <c r="AT9" s="44"/>
      <c r="AU9" s="220"/>
      <c r="AV9" s="204"/>
      <c r="AW9" s="204"/>
      <c r="AX9" s="204"/>
      <c r="AY9" s="204"/>
      <c r="AZ9" s="204"/>
      <c r="BA9" s="51"/>
      <c r="BB9" s="34"/>
      <c r="BC9" s="34"/>
      <c r="BD9" s="34"/>
      <c r="BE9" s="34"/>
      <c r="BF9" s="34"/>
      <c r="BG9" s="489"/>
      <c r="BH9" s="34"/>
      <c r="BI9" s="34"/>
      <c r="BJ9" s="34"/>
      <c r="BK9" s="34"/>
      <c r="BL9" s="34"/>
      <c r="BM9" s="34"/>
      <c r="BN9" s="34"/>
      <c r="BO9" s="34"/>
      <c r="BP9" s="34"/>
      <c r="BQ9" s="34"/>
    </row>
    <row r="10" spans="1:69" ht="100.5" customHeight="1" thickBot="1">
      <c r="A10" s="78" t="s">
        <v>9</v>
      </c>
      <c r="B10" s="78" t="s">
        <v>10</v>
      </c>
      <c r="C10" s="534"/>
      <c r="D10" s="534"/>
      <c r="E10" s="536"/>
      <c r="F10" s="536"/>
      <c r="G10" s="539"/>
      <c r="H10" s="501"/>
      <c r="I10" s="501"/>
      <c r="J10" s="501"/>
      <c r="K10" s="501"/>
      <c r="L10" s="501"/>
      <c r="M10" s="501"/>
      <c r="N10" s="501"/>
      <c r="O10" s="501"/>
      <c r="P10" s="714"/>
      <c r="Q10" s="716"/>
      <c r="R10" s="505"/>
      <c r="S10" s="518"/>
      <c r="T10" s="518"/>
      <c r="U10" s="518"/>
      <c r="V10" s="644"/>
      <c r="W10" s="245" t="s">
        <v>9</v>
      </c>
      <c r="X10" s="777"/>
      <c r="Y10" s="518"/>
      <c r="Z10" s="518"/>
      <c r="AA10" s="505"/>
      <c r="AB10" s="518"/>
      <c r="AC10" s="707"/>
      <c r="AD10" s="521"/>
      <c r="AE10" s="518"/>
      <c r="AF10" s="518"/>
      <c r="AG10" s="240" t="s">
        <v>34</v>
      </c>
      <c r="AH10" s="505"/>
      <c r="AI10" s="518"/>
      <c r="AJ10" s="505"/>
      <c r="AK10" s="518"/>
      <c r="AL10" s="505"/>
      <c r="AM10" s="623"/>
      <c r="AN10" s="600"/>
      <c r="AO10" s="601"/>
      <c r="AP10" s="601"/>
      <c r="AQ10" s="601"/>
      <c r="AR10" s="602"/>
      <c r="AS10" s="44"/>
      <c r="AT10" s="44"/>
      <c r="AU10" s="34"/>
      <c r="AV10" s="489"/>
      <c r="AW10" s="489"/>
      <c r="AX10" s="6"/>
      <c r="AY10" s="489"/>
      <c r="AZ10" s="6"/>
      <c r="BA10" s="220"/>
      <c r="BB10" s="34"/>
      <c r="BC10" s="34"/>
      <c r="BD10" s="34"/>
      <c r="BE10" s="34"/>
      <c r="BF10" s="34"/>
      <c r="BG10" s="489"/>
      <c r="BH10" s="34"/>
      <c r="BI10" s="34"/>
      <c r="BJ10" s="34"/>
      <c r="BK10" s="34"/>
      <c r="BL10" s="34"/>
      <c r="BM10" s="34"/>
      <c r="BN10" s="34"/>
      <c r="BO10" s="34"/>
      <c r="BP10" s="34"/>
      <c r="BQ10" s="34"/>
    </row>
    <row r="11" spans="1:46" ht="10.5" customHeight="1">
      <c r="A11" s="394">
        <v>1</v>
      </c>
      <c r="B11" s="348" t="str">
        <f aca="true" t="shared" si="0" ref="B11:B41">TEXT(I$4+A11-1,"DDD")</f>
        <v>Mon</v>
      </c>
      <c r="C11" s="337"/>
      <c r="D11" s="395"/>
      <c r="E11" s="339"/>
      <c r="F11" s="340"/>
      <c r="G11" s="280"/>
      <c r="H11" s="341"/>
      <c r="I11" s="266"/>
      <c r="J11" s="253" t="str">
        <f ca="1">IF(CELL("type",I11)="L","",IF(I11*($G11+$X11)=0,"",IF($G11&gt;0,+$G11*I11*8.34,$X11*I11*8.34)))</f>
        <v/>
      </c>
      <c r="K11" s="266"/>
      <c r="L11" s="253" t="str">
        <f ca="1">IF(CELL("type",K11)="L","",IF(K11*($G11+$X11)=0,"",IF($G11&gt;0,+$G11*K11*8.34,$X11*K11*8.34)))</f>
        <v/>
      </c>
      <c r="M11" s="266"/>
      <c r="N11" s="253" t="str">
        <f ca="1">IF(CELL("type",M11)="L","",IF(M11*($G11+$X11)=0,"",IF($G11&gt;0,+$G11*M11*8.34,$X11*M11*8.34)))</f>
        <v/>
      </c>
      <c r="O11" s="281"/>
      <c r="P11" s="255" t="str">
        <f ca="1">IF(CELL("type",O11)="L","",IF(O11*($G11+$X11)=0,"",IF($G11&gt;0,+$G11*O11*8.34,$X11*O11*8.34)))</f>
        <v/>
      </c>
      <c r="Q11" s="282"/>
      <c r="R11" s="278"/>
      <c r="S11" s="342" t="str">
        <f aca="true" t="shared" si="1" ref="S11:S41">IF(Q11*R11=0,"",IF(Q11&lt;100,Q11*10000/R11,Q11*1000/R11))</f>
        <v/>
      </c>
      <c r="T11" s="343"/>
      <c r="U11" s="344"/>
      <c r="V11" s="283"/>
      <c r="W11" s="397">
        <f aca="true" t="shared" si="2" ref="W11:W41">+A11</f>
        <v>1</v>
      </c>
      <c r="X11" s="346"/>
      <c r="Y11" s="278"/>
      <c r="Z11" s="278"/>
      <c r="AA11" s="270" t="str">
        <f ca="1">IF(CELL("type",Z11)="L","",IF(Z11*($G11+$X11)=0,"",IF($G11&gt;0,+$G11*Z11*8.34,$X11*Z11*8.34)))</f>
        <v/>
      </c>
      <c r="AB11" s="278"/>
      <c r="AC11" s="289" t="str">
        <f ca="1">IF(CELL("type",AB11)="L","",IF(AB11*($G11+$X11)=0,"",IF($G11&gt;0,+$G11*AB11*8.34,$X11*AB11*8.34)))</f>
        <v/>
      </c>
      <c r="AD11" s="282"/>
      <c r="AE11" s="278"/>
      <c r="AF11" s="278"/>
      <c r="AG11" s="278" t="str">
        <f ca="1">IF(CELL("type",AH11)="b","",IF(AH11="tntc",63200,IF(AH11=0,1,AH11)))</f>
        <v/>
      </c>
      <c r="AH11" s="278"/>
      <c r="AI11" s="278"/>
      <c r="AJ11" s="262" t="str">
        <f ca="1">IF(CELL("type",AI11)="L","",IF(AI11*($G11+$X11)=0,"",IF($G11&gt;0,+$G11*AI11*8.34,$X11*AI11*8.34)))</f>
        <v/>
      </c>
      <c r="AK11" s="278"/>
      <c r="AL11" s="262" t="str">
        <f ca="1">IF(CELL("type",AK11)="L","",IF(AK11*($G11+$X11)=0,"",IF($G11&gt;0,+$G11*AK11*8.34,$X11*AK11*8.34)))</f>
        <v/>
      </c>
      <c r="AM11" s="283"/>
      <c r="AN11" s="600"/>
      <c r="AO11" s="601"/>
      <c r="AP11" s="601"/>
      <c r="AQ11" s="601"/>
      <c r="AR11" s="602"/>
      <c r="AS11" s="44"/>
      <c r="AT11" s="44"/>
    </row>
    <row r="12" spans="1:68" ht="10.5" customHeight="1">
      <c r="A12" s="347">
        <v>2</v>
      </c>
      <c r="B12" s="348" t="str">
        <f t="shared" si="0"/>
        <v>Tue</v>
      </c>
      <c r="C12" s="278"/>
      <c r="D12" s="284"/>
      <c r="E12" s="349"/>
      <c r="F12" s="350"/>
      <c r="G12" s="282"/>
      <c r="H12" s="343"/>
      <c r="I12" s="278"/>
      <c r="J12" s="253" t="str">
        <f aca="true" t="shared" si="3" ref="J12:L41">IF(CELL("type",I12)="L","",IF(I12*($G12+$X12)=0,"",IF($G12&gt;0,+$G12*I12*8.34,$X12*I12*8.34)))</f>
        <v/>
      </c>
      <c r="K12" s="278"/>
      <c r="L12" s="253" t="str">
        <f ca="1" t="shared" si="3"/>
        <v/>
      </c>
      <c r="M12" s="278"/>
      <c r="N12" s="253" t="str">
        <f aca="true" t="shared" si="4" ref="N12">IF(CELL("type",M12)="L","",IF(M12*($G12+$X12)=0,"",IF($G12&gt;0,+$G12*M12*8.34,$X12*M12*8.34)))</f>
        <v/>
      </c>
      <c r="O12" s="284"/>
      <c r="P12" s="255" t="str">
        <f aca="true" t="shared" si="5" ref="P12">IF(CELL("type",O12)="L","",IF(O12*($G12+$X12)=0,"",IF($G12&gt;0,+$G12*O12*8.34,$X12*O12*8.34)))</f>
        <v/>
      </c>
      <c r="Q12" s="282"/>
      <c r="R12" s="278"/>
      <c r="S12" s="342" t="str">
        <f t="shared" si="1"/>
        <v/>
      </c>
      <c r="T12" s="343"/>
      <c r="U12" s="344"/>
      <c r="V12" s="283"/>
      <c r="W12" s="352">
        <f t="shared" si="2"/>
        <v>2</v>
      </c>
      <c r="X12" s="285"/>
      <c r="Y12" s="278"/>
      <c r="Z12" s="278"/>
      <c r="AA12" s="270" t="str">
        <f aca="true" t="shared" si="6" ref="AA12">IF(CELL("type",Z12)="L","",IF(Z12*($G12+$X12)=0,"",IF($G12&gt;0,+$G12*Z12*8.34,$X12*Z12*8.34)))</f>
        <v/>
      </c>
      <c r="AB12" s="278"/>
      <c r="AC12" s="289" t="str">
        <f aca="true" t="shared" si="7" ref="AC12">IF(CELL("type",AB12)="L","",IF(AB12*($G12+$X12)=0,"",IF($G12&gt;0,+$G12*AB12*8.34,$X12*AB12*8.34)))</f>
        <v/>
      </c>
      <c r="AD12" s="285"/>
      <c r="AE12" s="278"/>
      <c r="AF12" s="278"/>
      <c r="AG12" s="278" t="str">
        <f aca="true" t="shared" si="8" ref="AG12:AG41">IF(CELL("type",AH12)="b","",IF(AH12="tntc",63200,IF(AH12=0,1,AH12)))</f>
        <v/>
      </c>
      <c r="AH12" s="278"/>
      <c r="AI12" s="278"/>
      <c r="AJ12" s="262" t="str">
        <f aca="true" t="shared" si="9" ref="AJ12">IF(CELL("type",AI12)="L","",IF(AI12*($G12+$X12)=0,"",IF($G12&gt;0,+$G12*AI12*8.34,$X12*AI12*8.34)))</f>
        <v/>
      </c>
      <c r="AK12" s="278"/>
      <c r="AL12" s="262" t="str">
        <f aca="true" t="shared" si="10" ref="AL12">IF(CELL("type",AK12)="L","",IF(AK12*($G12+$X12)=0,"",IF($G12&gt;0,+$G12*AK12*8.34,$X12*AK12*8.34)))</f>
        <v/>
      </c>
      <c r="AM12" s="283"/>
      <c r="AN12" s="600"/>
      <c r="AO12" s="601"/>
      <c r="AP12" s="601"/>
      <c r="AQ12" s="601"/>
      <c r="AR12" s="602"/>
      <c r="AS12" s="44"/>
      <c r="AT12" s="44"/>
      <c r="BC12" s="22"/>
      <c r="BE12" s="22"/>
      <c r="BG12" s="22"/>
      <c r="BK12" s="22"/>
      <c r="BM12" s="22"/>
      <c r="BO12" s="22"/>
      <c r="BP12" s="22"/>
    </row>
    <row r="13" spans="1:68" ht="10.5" customHeight="1">
      <c r="A13" s="347">
        <v>3</v>
      </c>
      <c r="B13" s="348" t="str">
        <f t="shared" si="0"/>
        <v>Wed</v>
      </c>
      <c r="C13" s="278"/>
      <c r="D13" s="284"/>
      <c r="E13" s="349"/>
      <c r="F13" s="350"/>
      <c r="G13" s="282"/>
      <c r="H13" s="343"/>
      <c r="I13" s="266"/>
      <c r="J13" s="253" t="str">
        <f ca="1" t="shared" si="3"/>
        <v/>
      </c>
      <c r="K13" s="278"/>
      <c r="L13" s="253" t="str">
        <f ca="1" t="shared" si="3"/>
        <v/>
      </c>
      <c r="M13" s="278"/>
      <c r="N13" s="253" t="str">
        <f aca="true" t="shared" si="11" ref="N13">IF(CELL("type",M13)="L","",IF(M13*($G13+$X13)=0,"",IF($G13&gt;0,+$G13*M13*8.34,$X13*M13*8.34)))</f>
        <v/>
      </c>
      <c r="O13" s="284"/>
      <c r="P13" s="255" t="str">
        <f aca="true" t="shared" si="12" ref="P13">IF(CELL("type",O13)="L","",IF(O13*($G13+$X13)=0,"",IF($G13&gt;0,+$G13*O13*8.34,$X13*O13*8.34)))</f>
        <v/>
      </c>
      <c r="Q13" s="282"/>
      <c r="R13" s="278"/>
      <c r="S13" s="342" t="str">
        <f t="shared" si="1"/>
        <v/>
      </c>
      <c r="T13" s="343"/>
      <c r="U13" s="344"/>
      <c r="V13" s="283"/>
      <c r="W13" s="352">
        <f t="shared" si="2"/>
        <v>3</v>
      </c>
      <c r="X13" s="285"/>
      <c r="Y13" s="278"/>
      <c r="Z13" s="278"/>
      <c r="AA13" s="270" t="str">
        <f aca="true" t="shared" si="13" ref="AA13">IF(CELL("type",Z13)="L","",IF(Z13*($G13+$X13)=0,"",IF($G13&gt;0,+$G13*Z13*8.34,$X13*Z13*8.34)))</f>
        <v/>
      </c>
      <c r="AB13" s="278"/>
      <c r="AC13" s="289" t="str">
        <f aca="true" t="shared" si="14" ref="AC13">IF(CELL("type",AB13)="L","",IF(AB13*($G13+$X13)=0,"",IF($G13&gt;0,+$G13*AB13*8.34,$X13*AB13*8.34)))</f>
        <v/>
      </c>
      <c r="AD13" s="285"/>
      <c r="AE13" s="278"/>
      <c r="AF13" s="278"/>
      <c r="AG13" s="278" t="str">
        <f ca="1" t="shared" si="8"/>
        <v/>
      </c>
      <c r="AH13" s="278"/>
      <c r="AI13" s="278"/>
      <c r="AJ13" s="262" t="str">
        <f aca="true" t="shared" si="15" ref="AJ13">IF(CELL("type",AI13)="L","",IF(AI13*($G13+$X13)=0,"",IF($G13&gt;0,+$G13*AI13*8.34,$X13*AI13*8.34)))</f>
        <v/>
      </c>
      <c r="AK13" s="278"/>
      <c r="AL13" s="262" t="str">
        <f aca="true" t="shared" si="16" ref="AL13">IF(CELL("type",AK13)="L","",IF(AK13*($G13+$X13)=0,"",IF($G13&gt;0,+$G13*AK13*8.34,$X13*AK13*8.34)))</f>
        <v/>
      </c>
      <c r="AM13" s="283"/>
      <c r="AN13" s="600"/>
      <c r="AO13" s="601"/>
      <c r="AP13" s="601"/>
      <c r="AQ13" s="601"/>
      <c r="AR13" s="602"/>
      <c r="AS13" s="44"/>
      <c r="AT13" s="44"/>
      <c r="BC13" s="22"/>
      <c r="BE13" s="22"/>
      <c r="BG13" s="22"/>
      <c r="BK13" s="22"/>
      <c r="BM13" s="22"/>
      <c r="BO13" s="22"/>
      <c r="BP13" s="22"/>
    </row>
    <row r="14" spans="1:68" ht="10.5" customHeight="1">
      <c r="A14" s="347">
        <v>4</v>
      </c>
      <c r="B14" s="348" t="str">
        <f t="shared" si="0"/>
        <v>Thu</v>
      </c>
      <c r="C14" s="278"/>
      <c r="D14" s="284"/>
      <c r="E14" s="349"/>
      <c r="F14" s="350"/>
      <c r="G14" s="282"/>
      <c r="H14" s="343"/>
      <c r="I14" s="278"/>
      <c r="J14" s="253" t="str">
        <f ca="1" t="shared" si="3"/>
        <v/>
      </c>
      <c r="K14" s="278"/>
      <c r="L14" s="253" t="str">
        <f ca="1" t="shared" si="3"/>
        <v/>
      </c>
      <c r="M14" s="278"/>
      <c r="N14" s="253" t="str">
        <f aca="true" t="shared" si="17" ref="N14">IF(CELL("type",M14)="L","",IF(M14*($G14+$X14)=0,"",IF($G14&gt;0,+$G14*M14*8.34,$X14*M14*8.34)))</f>
        <v/>
      </c>
      <c r="O14" s="284"/>
      <c r="P14" s="255" t="str">
        <f aca="true" t="shared" si="18" ref="P14">IF(CELL("type",O14)="L","",IF(O14*($G14+$X14)=0,"",IF($G14&gt;0,+$G14*O14*8.34,$X14*O14*8.34)))</f>
        <v/>
      </c>
      <c r="Q14" s="282"/>
      <c r="R14" s="278"/>
      <c r="S14" s="342" t="str">
        <f t="shared" si="1"/>
        <v/>
      </c>
      <c r="T14" s="343"/>
      <c r="U14" s="344"/>
      <c r="V14" s="283"/>
      <c r="W14" s="351">
        <f t="shared" si="2"/>
        <v>4</v>
      </c>
      <c r="X14" s="278"/>
      <c r="Y14" s="278"/>
      <c r="Z14" s="278"/>
      <c r="AA14" s="270" t="str">
        <f aca="true" t="shared" si="19" ref="AA14">IF(CELL("type",Z14)="L","",IF(Z14*($G14+$X14)=0,"",IF($G14&gt;0,+$G14*Z14*8.34,$X14*Z14*8.34)))</f>
        <v/>
      </c>
      <c r="AB14" s="278"/>
      <c r="AC14" s="289" t="str">
        <f aca="true" t="shared" si="20" ref="AC14">IF(CELL("type",AB14)="L","",IF(AB14*($G14+$X14)=0,"",IF($G14&gt;0,+$G14*AB14*8.34,$X14*AB14*8.34)))</f>
        <v/>
      </c>
      <c r="AD14" s="285"/>
      <c r="AE14" s="278"/>
      <c r="AF14" s="278"/>
      <c r="AG14" s="278" t="str">
        <f ca="1" t="shared" si="8"/>
        <v/>
      </c>
      <c r="AH14" s="278"/>
      <c r="AI14" s="278"/>
      <c r="AJ14" s="262" t="str">
        <f aca="true" t="shared" si="21" ref="AJ14">IF(CELL("type",AI14)="L","",IF(AI14*($G14+$X14)=0,"",IF($G14&gt;0,+$G14*AI14*8.34,$X14*AI14*8.34)))</f>
        <v/>
      </c>
      <c r="AK14" s="278"/>
      <c r="AL14" s="262" t="str">
        <f aca="true" t="shared" si="22" ref="AL14">IF(CELL("type",AK14)="L","",IF(AK14*($G14+$X14)=0,"",IF($G14&gt;0,+$G14*AK14*8.34,$X14*AK14*8.34)))</f>
        <v/>
      </c>
      <c r="AM14" s="283"/>
      <c r="AN14" s="600"/>
      <c r="AO14" s="601"/>
      <c r="AP14" s="601"/>
      <c r="AQ14" s="601"/>
      <c r="AR14" s="602"/>
      <c r="AS14" s="44"/>
      <c r="AT14" s="44"/>
      <c r="BC14" s="22"/>
      <c r="BE14" s="22"/>
      <c r="BG14" s="22"/>
      <c r="BK14" s="22"/>
      <c r="BM14" s="22"/>
      <c r="BO14" s="22"/>
      <c r="BP14" s="22"/>
    </row>
    <row r="15" spans="1:68" ht="10.5" customHeight="1">
      <c r="A15" s="353">
        <v>5</v>
      </c>
      <c r="B15" s="348" t="str">
        <f t="shared" si="0"/>
        <v>Fri</v>
      </c>
      <c r="C15" s="287"/>
      <c r="D15" s="288"/>
      <c r="E15" s="349"/>
      <c r="F15" s="354"/>
      <c r="G15" s="286"/>
      <c r="H15" s="355"/>
      <c r="I15" s="278"/>
      <c r="J15" s="253" t="str">
        <f ca="1" t="shared" si="3"/>
        <v/>
      </c>
      <c r="K15" s="287"/>
      <c r="L15" s="253" t="str">
        <f ca="1" t="shared" si="3"/>
        <v/>
      </c>
      <c r="M15" s="287"/>
      <c r="N15" s="253" t="str">
        <f aca="true" t="shared" si="23" ref="N15">IF(CELL("type",M15)="L","",IF(M15*($G15+$X15)=0,"",IF($G15&gt;0,+$G15*M15*8.34,$X15*M15*8.34)))</f>
        <v/>
      </c>
      <c r="O15" s="288"/>
      <c r="P15" s="255" t="str">
        <f aca="true" t="shared" si="24" ref="P15">IF(CELL("type",O15)="L","",IF(O15*($G15+$X15)=0,"",IF($G15&gt;0,+$G15*O15*8.34,$X15*O15*8.34)))</f>
        <v/>
      </c>
      <c r="Q15" s="282"/>
      <c r="R15" s="278"/>
      <c r="S15" s="342" t="str">
        <f t="shared" si="1"/>
        <v/>
      </c>
      <c r="T15" s="343"/>
      <c r="U15" s="344"/>
      <c r="V15" s="283"/>
      <c r="W15" s="351">
        <f t="shared" si="2"/>
        <v>5</v>
      </c>
      <c r="X15" s="285"/>
      <c r="Y15" s="278"/>
      <c r="Z15" s="278"/>
      <c r="AA15" s="270" t="str">
        <f aca="true" t="shared" si="25" ref="AA15">IF(CELL("type",Z15)="L","",IF(Z15*($G15+$X15)=0,"",IF($G15&gt;0,+$G15*Z15*8.34,$X15*Z15*8.34)))</f>
        <v/>
      </c>
      <c r="AB15" s="278"/>
      <c r="AC15" s="289" t="str">
        <f aca="true" t="shared" si="26" ref="AC15">IF(CELL("type",AB15)="L","",IF(AB15*($G15+$X15)=0,"",IF($G15&gt;0,+$G15*AB15*8.34,$X15*AB15*8.34)))</f>
        <v/>
      </c>
      <c r="AD15" s="285"/>
      <c r="AE15" s="278"/>
      <c r="AF15" s="278"/>
      <c r="AG15" s="278" t="str">
        <f ca="1" t="shared" si="8"/>
        <v/>
      </c>
      <c r="AH15" s="278"/>
      <c r="AI15" s="278"/>
      <c r="AJ15" s="262" t="str">
        <f aca="true" t="shared" si="27" ref="AJ15">IF(CELL("type",AI15)="L","",IF(AI15*($G15+$X15)=0,"",IF($G15&gt;0,+$G15*AI15*8.34,$X15*AI15*8.34)))</f>
        <v/>
      </c>
      <c r="AK15" s="278"/>
      <c r="AL15" s="262" t="str">
        <f aca="true" t="shared" si="28" ref="AL15">IF(CELL("type",AK15)="L","",IF(AK15*($G15+$X15)=0,"",IF($G15&gt;0,+$G15*AK15*8.34,$X15*AK15*8.34)))</f>
        <v/>
      </c>
      <c r="AM15" s="283"/>
      <c r="AN15" s="600"/>
      <c r="AO15" s="601"/>
      <c r="AP15" s="601"/>
      <c r="AQ15" s="601"/>
      <c r="AR15" s="602"/>
      <c r="AS15" s="44"/>
      <c r="AT15" s="44"/>
      <c r="BC15" s="22"/>
      <c r="BE15" s="22"/>
      <c r="BG15" s="22"/>
      <c r="BK15" s="22"/>
      <c r="BM15" s="22"/>
      <c r="BO15" s="22"/>
      <c r="BP15" s="22"/>
    </row>
    <row r="16" spans="1:68" ht="10.5" customHeight="1">
      <c r="A16" s="347">
        <v>6</v>
      </c>
      <c r="B16" s="348" t="str">
        <f t="shared" si="0"/>
        <v>Sat</v>
      </c>
      <c r="C16" s="278"/>
      <c r="D16" s="283"/>
      <c r="E16" s="339"/>
      <c r="F16" s="340"/>
      <c r="G16" s="282"/>
      <c r="H16" s="343"/>
      <c r="I16" s="278"/>
      <c r="J16" s="253" t="str">
        <f ca="1" t="shared" si="3"/>
        <v/>
      </c>
      <c r="K16" s="278"/>
      <c r="L16" s="253" t="str">
        <f ca="1" t="shared" si="3"/>
        <v/>
      </c>
      <c r="M16" s="278"/>
      <c r="N16" s="253" t="str">
        <f aca="true" t="shared" si="29" ref="N16">IF(CELL("type",M16)="L","",IF(M16*($G16+$X16)=0,"",IF($G16&gt;0,+$G16*M16*8.34,$X16*M16*8.34)))</f>
        <v/>
      </c>
      <c r="O16" s="278"/>
      <c r="P16" s="255" t="str">
        <f aca="true" t="shared" si="30" ref="P16">IF(CELL("type",O16)="L","",IF(O16*($G16+$X16)=0,"",IF($G16&gt;0,+$G16*O16*8.34,$X16*O16*8.34)))</f>
        <v/>
      </c>
      <c r="Q16" s="282"/>
      <c r="R16" s="278"/>
      <c r="S16" s="342" t="str">
        <f t="shared" si="1"/>
        <v/>
      </c>
      <c r="T16" s="343"/>
      <c r="U16" s="344"/>
      <c r="V16" s="283"/>
      <c r="W16" s="352">
        <f t="shared" si="2"/>
        <v>6</v>
      </c>
      <c r="X16" s="285"/>
      <c r="Y16" s="278"/>
      <c r="Z16" s="278"/>
      <c r="AA16" s="270" t="str">
        <f aca="true" t="shared" si="31" ref="AA16">IF(CELL("type",Z16)="L","",IF(Z16*($G16+$X16)=0,"",IF($G16&gt;0,+$G16*Z16*8.34,$X16*Z16*8.34)))</f>
        <v/>
      </c>
      <c r="AB16" s="278"/>
      <c r="AC16" s="289" t="str">
        <f aca="true" t="shared" si="32" ref="AC16">IF(CELL("type",AB16)="L","",IF(AB16*($G16+$X16)=0,"",IF($G16&gt;0,+$G16*AB16*8.34,$X16*AB16*8.34)))</f>
        <v/>
      </c>
      <c r="AD16" s="285"/>
      <c r="AE16" s="278"/>
      <c r="AF16" s="278"/>
      <c r="AG16" s="278" t="str">
        <f ca="1" t="shared" si="8"/>
        <v/>
      </c>
      <c r="AH16" s="278"/>
      <c r="AI16" s="278"/>
      <c r="AJ16" s="262" t="str">
        <f aca="true" t="shared" si="33" ref="AJ16">IF(CELL("type",AI16)="L","",IF(AI16*($G16+$X16)=0,"",IF($G16&gt;0,+$G16*AI16*8.34,$X16*AI16*8.34)))</f>
        <v/>
      </c>
      <c r="AK16" s="278"/>
      <c r="AL16" s="262" t="str">
        <f aca="true" t="shared" si="34" ref="AL16">IF(CELL("type",AK16)="L","",IF(AK16*($G16+$X16)=0,"",IF($G16&gt;0,+$G16*AK16*8.34,$X16*AK16*8.34)))</f>
        <v/>
      </c>
      <c r="AM16" s="283"/>
      <c r="AN16" s="600"/>
      <c r="AO16" s="601"/>
      <c r="AP16" s="601"/>
      <c r="AQ16" s="601"/>
      <c r="AR16" s="602"/>
      <c r="AS16" s="44"/>
      <c r="AT16" s="44"/>
      <c r="BC16" s="22"/>
      <c r="BE16" s="22"/>
      <c r="BG16" s="22"/>
      <c r="BK16" s="22"/>
      <c r="BM16" s="22"/>
      <c r="BO16" s="22"/>
      <c r="BP16" s="22"/>
    </row>
    <row r="17" spans="1:68" ht="10.5" customHeight="1">
      <c r="A17" s="347">
        <v>7</v>
      </c>
      <c r="B17" s="348" t="str">
        <f t="shared" si="0"/>
        <v>Sun</v>
      </c>
      <c r="C17" s="278"/>
      <c r="D17" s="284"/>
      <c r="E17" s="349"/>
      <c r="F17" s="350"/>
      <c r="G17" s="282"/>
      <c r="H17" s="343"/>
      <c r="I17" s="287"/>
      <c r="J17" s="253" t="str">
        <f ca="1" t="shared" si="3"/>
        <v/>
      </c>
      <c r="K17" s="278"/>
      <c r="L17" s="253" t="str">
        <f ca="1" t="shared" si="3"/>
        <v/>
      </c>
      <c r="M17" s="278"/>
      <c r="N17" s="253" t="str">
        <f aca="true" t="shared" si="35" ref="N17">IF(CELL("type",M17)="L","",IF(M17*($G17+$X17)=0,"",IF($G17&gt;0,+$G17*M17*8.34,$X17*M17*8.34)))</f>
        <v/>
      </c>
      <c r="O17" s="278"/>
      <c r="P17" s="255" t="str">
        <f aca="true" t="shared" si="36" ref="P17">IF(CELL("type",O17)="L","",IF(O17*($G17+$X17)=0,"",IF($G17&gt;0,+$G17*O17*8.34,$X17*O17*8.34)))</f>
        <v/>
      </c>
      <c r="Q17" s="282"/>
      <c r="R17" s="278"/>
      <c r="S17" s="342" t="str">
        <f t="shared" si="1"/>
        <v/>
      </c>
      <c r="T17" s="343"/>
      <c r="U17" s="344"/>
      <c r="V17" s="283"/>
      <c r="W17" s="352">
        <f t="shared" si="2"/>
        <v>7</v>
      </c>
      <c r="X17" s="285"/>
      <c r="Y17" s="278"/>
      <c r="Z17" s="278"/>
      <c r="AA17" s="270" t="str">
        <f aca="true" t="shared" si="37" ref="AA17">IF(CELL("type",Z17)="L","",IF(Z17*($G17+$X17)=0,"",IF($G17&gt;0,+$G17*Z17*8.34,$X17*Z17*8.34)))</f>
        <v/>
      </c>
      <c r="AB17" s="278"/>
      <c r="AC17" s="289" t="str">
        <f aca="true" t="shared" si="38" ref="AC17">IF(CELL("type",AB17)="L","",IF(AB17*($G17+$X17)=0,"",IF($G17&gt;0,+$G17*AB17*8.34,$X17*AB17*8.34)))</f>
        <v/>
      </c>
      <c r="AD17" s="285"/>
      <c r="AE17" s="278"/>
      <c r="AF17" s="278"/>
      <c r="AG17" s="278" t="str">
        <f ca="1" t="shared" si="8"/>
        <v/>
      </c>
      <c r="AH17" s="278"/>
      <c r="AI17" s="278"/>
      <c r="AJ17" s="262" t="str">
        <f aca="true" t="shared" si="39" ref="AJ17">IF(CELL("type",AI17)="L","",IF(AI17*($G17+$X17)=0,"",IF($G17&gt;0,+$G17*AI17*8.34,$X17*AI17*8.34)))</f>
        <v/>
      </c>
      <c r="AK17" s="278"/>
      <c r="AL17" s="262" t="str">
        <f aca="true" t="shared" si="40" ref="AL17">IF(CELL("type",AK17)="L","",IF(AK17*($G17+$X17)=0,"",IF($G17&gt;0,+$G17*AK17*8.34,$X17*AK17*8.34)))</f>
        <v/>
      </c>
      <c r="AM17" s="283"/>
      <c r="AN17" s="600"/>
      <c r="AO17" s="601"/>
      <c r="AP17" s="601"/>
      <c r="AQ17" s="601"/>
      <c r="AR17" s="602"/>
      <c r="AS17" s="44"/>
      <c r="AT17" s="44"/>
      <c r="BC17" s="22"/>
      <c r="BE17" s="22"/>
      <c r="BG17" s="22"/>
      <c r="BK17" s="22"/>
      <c r="BM17" s="22"/>
      <c r="BO17" s="22"/>
      <c r="BP17" s="22"/>
    </row>
    <row r="18" spans="1:68" ht="10.5" customHeight="1">
      <c r="A18" s="347">
        <v>8</v>
      </c>
      <c r="B18" s="348" t="str">
        <f t="shared" si="0"/>
        <v>Mon</v>
      </c>
      <c r="C18" s="278"/>
      <c r="D18" s="284"/>
      <c r="E18" s="349"/>
      <c r="F18" s="350"/>
      <c r="G18" s="282"/>
      <c r="H18" s="343"/>
      <c r="I18" s="278"/>
      <c r="J18" s="253" t="str">
        <f ca="1" t="shared" si="3"/>
        <v/>
      </c>
      <c r="K18" s="278"/>
      <c r="L18" s="253" t="str">
        <f ca="1" t="shared" si="3"/>
        <v/>
      </c>
      <c r="M18" s="278"/>
      <c r="N18" s="253" t="str">
        <f aca="true" t="shared" si="41" ref="N18">IF(CELL("type",M18)="L","",IF(M18*($G18+$X18)=0,"",IF($G18&gt;0,+$G18*M18*8.34,$X18*M18*8.34)))</f>
        <v/>
      </c>
      <c r="O18" s="278"/>
      <c r="P18" s="255" t="str">
        <f aca="true" t="shared" si="42" ref="P18">IF(CELL("type",O18)="L","",IF(O18*($G18+$X18)=0,"",IF($G18&gt;0,+$G18*O18*8.34,$X18*O18*8.34)))</f>
        <v/>
      </c>
      <c r="Q18" s="282"/>
      <c r="R18" s="278"/>
      <c r="S18" s="342" t="str">
        <f t="shared" si="1"/>
        <v/>
      </c>
      <c r="T18" s="343"/>
      <c r="U18" s="344"/>
      <c r="V18" s="283"/>
      <c r="W18" s="352">
        <f t="shared" si="2"/>
        <v>8</v>
      </c>
      <c r="X18" s="285"/>
      <c r="Y18" s="278"/>
      <c r="Z18" s="278"/>
      <c r="AA18" s="270" t="str">
        <f aca="true" t="shared" si="43" ref="AA18">IF(CELL("type",Z18)="L","",IF(Z18*($G18+$X18)=0,"",IF($G18&gt;0,+$G18*Z18*8.34,$X18*Z18*8.34)))</f>
        <v/>
      </c>
      <c r="AB18" s="278"/>
      <c r="AC18" s="289" t="str">
        <f aca="true" t="shared" si="44" ref="AC18">IF(CELL("type",AB18)="L","",IF(AB18*($G18+$X18)=0,"",IF($G18&gt;0,+$G18*AB18*8.34,$X18*AB18*8.34)))</f>
        <v/>
      </c>
      <c r="AD18" s="285"/>
      <c r="AE18" s="278"/>
      <c r="AF18" s="278"/>
      <c r="AG18" s="278" t="str">
        <f ca="1" t="shared" si="8"/>
        <v/>
      </c>
      <c r="AH18" s="278"/>
      <c r="AI18" s="278"/>
      <c r="AJ18" s="262" t="str">
        <f aca="true" t="shared" si="45" ref="AJ18">IF(CELL("type",AI18)="L","",IF(AI18*($G18+$X18)=0,"",IF($G18&gt;0,+$G18*AI18*8.34,$X18*AI18*8.34)))</f>
        <v/>
      </c>
      <c r="AK18" s="278"/>
      <c r="AL18" s="262" t="str">
        <f aca="true" t="shared" si="46" ref="AL18">IF(CELL("type",AK18)="L","",IF(AK18*($G18+$X18)=0,"",IF($G18&gt;0,+$G18*AK18*8.34,$X18*AK18*8.34)))</f>
        <v/>
      </c>
      <c r="AM18" s="283"/>
      <c r="AN18" s="600"/>
      <c r="AO18" s="601"/>
      <c r="AP18" s="601"/>
      <c r="AQ18" s="601"/>
      <c r="AR18" s="602"/>
      <c r="AS18" s="44"/>
      <c r="AT18" s="44"/>
      <c r="BC18" s="22"/>
      <c r="BE18" s="22"/>
      <c r="BG18" s="22"/>
      <c r="BK18" s="22"/>
      <c r="BM18" s="22"/>
      <c r="BO18" s="22"/>
      <c r="BP18" s="22"/>
    </row>
    <row r="19" spans="1:68" ht="10.5" customHeight="1">
      <c r="A19" s="347">
        <v>9</v>
      </c>
      <c r="B19" s="348" t="str">
        <f t="shared" si="0"/>
        <v>Tue</v>
      </c>
      <c r="C19" s="278"/>
      <c r="D19" s="284"/>
      <c r="E19" s="349"/>
      <c r="F19" s="350"/>
      <c r="G19" s="282"/>
      <c r="H19" s="343"/>
      <c r="I19" s="278"/>
      <c r="J19" s="253" t="str">
        <f ca="1" t="shared" si="3"/>
        <v/>
      </c>
      <c r="K19" s="278"/>
      <c r="L19" s="253" t="str">
        <f ca="1" t="shared" si="3"/>
        <v/>
      </c>
      <c r="M19" s="278"/>
      <c r="N19" s="253" t="str">
        <f aca="true" t="shared" si="47" ref="N19">IF(CELL("type",M19)="L","",IF(M19*($G19+$X19)=0,"",IF($G19&gt;0,+$G19*M19*8.34,$X19*M19*8.34)))</f>
        <v/>
      </c>
      <c r="O19" s="278"/>
      <c r="P19" s="255" t="str">
        <f aca="true" t="shared" si="48" ref="P19">IF(CELL("type",O19)="L","",IF(O19*($G19+$X19)=0,"",IF($G19&gt;0,+$G19*O19*8.34,$X19*O19*8.34)))</f>
        <v/>
      </c>
      <c r="Q19" s="282"/>
      <c r="R19" s="278"/>
      <c r="S19" s="342" t="str">
        <f t="shared" si="1"/>
        <v/>
      </c>
      <c r="T19" s="343"/>
      <c r="U19" s="344"/>
      <c r="V19" s="283"/>
      <c r="W19" s="352">
        <f t="shared" si="2"/>
        <v>9</v>
      </c>
      <c r="X19" s="285"/>
      <c r="Y19" s="278"/>
      <c r="Z19" s="278"/>
      <c r="AA19" s="270" t="str">
        <f aca="true" t="shared" si="49" ref="AA19">IF(CELL("type",Z19)="L","",IF(Z19*($G19+$X19)=0,"",IF($G19&gt;0,+$G19*Z19*8.34,$X19*Z19*8.34)))</f>
        <v/>
      </c>
      <c r="AB19" s="278"/>
      <c r="AC19" s="289" t="str">
        <f aca="true" t="shared" si="50" ref="AC19">IF(CELL("type",AB19)="L","",IF(AB19*($G19+$X19)=0,"",IF($G19&gt;0,+$G19*AB19*8.34,$X19*AB19*8.34)))</f>
        <v/>
      </c>
      <c r="AD19" s="285"/>
      <c r="AE19" s="278"/>
      <c r="AF19" s="278"/>
      <c r="AG19" s="278" t="str">
        <f ca="1" t="shared" si="8"/>
        <v/>
      </c>
      <c r="AH19" s="278"/>
      <c r="AI19" s="278"/>
      <c r="AJ19" s="262" t="str">
        <f aca="true" t="shared" si="51" ref="AJ19">IF(CELL("type",AI19)="L","",IF(AI19*($G19+$X19)=0,"",IF($G19&gt;0,+$G19*AI19*8.34,$X19*AI19*8.34)))</f>
        <v/>
      </c>
      <c r="AK19" s="278"/>
      <c r="AL19" s="262" t="str">
        <f aca="true" t="shared" si="52" ref="AL19">IF(CELL("type",AK19)="L","",IF(AK19*($G19+$X19)=0,"",IF($G19&gt;0,+$G19*AK19*8.34,$X19*AK19*8.34)))</f>
        <v/>
      </c>
      <c r="AM19" s="283"/>
      <c r="AN19" s="600"/>
      <c r="AO19" s="601"/>
      <c r="AP19" s="601"/>
      <c r="AQ19" s="601"/>
      <c r="AR19" s="602"/>
      <c r="AS19" s="44"/>
      <c r="AT19" s="44"/>
      <c r="BC19" s="22"/>
      <c r="BE19" s="22"/>
      <c r="BG19" s="22"/>
      <c r="BK19" s="22"/>
      <c r="BM19" s="22"/>
      <c r="BO19" s="22"/>
      <c r="BP19" s="22"/>
    </row>
    <row r="20" spans="1:68" ht="10.5" customHeight="1">
      <c r="A20" s="353">
        <v>10</v>
      </c>
      <c r="B20" s="348" t="str">
        <f t="shared" si="0"/>
        <v>Wed</v>
      </c>
      <c r="C20" s="287"/>
      <c r="D20" s="283"/>
      <c r="E20" s="349"/>
      <c r="F20" s="354"/>
      <c r="G20" s="282"/>
      <c r="H20" s="343"/>
      <c r="I20" s="278"/>
      <c r="J20" s="253" t="str">
        <f ca="1" t="shared" si="3"/>
        <v/>
      </c>
      <c r="K20" s="278"/>
      <c r="L20" s="253" t="str">
        <f ca="1" t="shared" si="3"/>
        <v/>
      </c>
      <c r="M20" s="278"/>
      <c r="N20" s="253" t="str">
        <f aca="true" t="shared" si="53" ref="N20">IF(CELL("type",M20)="L","",IF(M20*($G20+$X20)=0,"",IF($G20&gt;0,+$G20*M20*8.34,$X20*M20*8.34)))</f>
        <v/>
      </c>
      <c r="O20" s="278"/>
      <c r="P20" s="255" t="str">
        <f aca="true" t="shared" si="54" ref="P20">IF(CELL("type",O20)="L","",IF(O20*($G20+$X20)=0,"",IF($G20&gt;0,+$G20*O20*8.34,$X20*O20*8.34)))</f>
        <v/>
      </c>
      <c r="Q20" s="282"/>
      <c r="R20" s="278"/>
      <c r="S20" s="342" t="str">
        <f t="shared" si="1"/>
        <v/>
      </c>
      <c r="T20" s="343"/>
      <c r="U20" s="344"/>
      <c r="V20" s="283"/>
      <c r="W20" s="352">
        <f t="shared" si="2"/>
        <v>10</v>
      </c>
      <c r="X20" s="285"/>
      <c r="Y20" s="278"/>
      <c r="Z20" s="278"/>
      <c r="AA20" s="270" t="str">
        <f aca="true" t="shared" si="55" ref="AA20">IF(CELL("type",Z20)="L","",IF(Z20*($G20+$X20)=0,"",IF($G20&gt;0,+$G20*Z20*8.34,$X20*Z20*8.34)))</f>
        <v/>
      </c>
      <c r="AB20" s="278"/>
      <c r="AC20" s="289" t="str">
        <f aca="true" t="shared" si="56" ref="AC20">IF(CELL("type",AB20)="L","",IF(AB20*($G20+$X20)=0,"",IF($G20&gt;0,+$G20*AB20*8.34,$X20*AB20*8.34)))</f>
        <v/>
      </c>
      <c r="AD20" s="285"/>
      <c r="AE20" s="278"/>
      <c r="AF20" s="278"/>
      <c r="AG20" s="278" t="str">
        <f ca="1" t="shared" si="8"/>
        <v/>
      </c>
      <c r="AH20" s="278"/>
      <c r="AI20" s="278"/>
      <c r="AJ20" s="262" t="str">
        <f aca="true" t="shared" si="57" ref="AJ20">IF(CELL("type",AI20)="L","",IF(AI20*($G20+$X20)=0,"",IF($G20&gt;0,+$G20*AI20*8.34,$X20*AI20*8.34)))</f>
        <v/>
      </c>
      <c r="AK20" s="278"/>
      <c r="AL20" s="262" t="str">
        <f aca="true" t="shared" si="58" ref="AL20">IF(CELL("type",AK20)="L","",IF(AK20*($G20+$X20)=0,"",IF($G20&gt;0,+$G20*AK20*8.34,$X20*AK20*8.34)))</f>
        <v/>
      </c>
      <c r="AM20" s="283"/>
      <c r="AN20" s="600"/>
      <c r="AO20" s="601"/>
      <c r="AP20" s="601"/>
      <c r="AQ20" s="601"/>
      <c r="AR20" s="602"/>
      <c r="AS20" s="44"/>
      <c r="AT20" s="44"/>
      <c r="BC20" s="22"/>
      <c r="BE20" s="22"/>
      <c r="BG20" s="22"/>
      <c r="BK20" s="22"/>
      <c r="BM20" s="22"/>
      <c r="BO20" s="22"/>
      <c r="BP20" s="22"/>
    </row>
    <row r="21" spans="1:68" ht="10.5" customHeight="1">
      <c r="A21" s="347">
        <v>11</v>
      </c>
      <c r="B21" s="348" t="str">
        <f t="shared" si="0"/>
        <v>Thu</v>
      </c>
      <c r="C21" s="278"/>
      <c r="D21" s="281"/>
      <c r="E21" s="339"/>
      <c r="F21" s="340"/>
      <c r="G21" s="282"/>
      <c r="H21" s="343"/>
      <c r="I21" s="278"/>
      <c r="J21" s="253" t="str">
        <f ca="1" t="shared" si="3"/>
        <v/>
      </c>
      <c r="K21" s="278"/>
      <c r="L21" s="253" t="str">
        <f ca="1" t="shared" si="3"/>
        <v/>
      </c>
      <c r="M21" s="278"/>
      <c r="N21" s="253" t="str">
        <f aca="true" t="shared" si="59" ref="N21">IF(CELL("type",M21)="L","",IF(M21*($G21+$X21)=0,"",IF($G21&gt;0,+$G21*M21*8.34,$X21*M21*8.34)))</f>
        <v/>
      </c>
      <c r="O21" s="278"/>
      <c r="P21" s="255" t="str">
        <f aca="true" t="shared" si="60" ref="P21">IF(CELL("type",O21)="L","",IF(O21*($G21+$X21)=0,"",IF($G21&gt;0,+$G21*O21*8.34,$X21*O21*8.34)))</f>
        <v/>
      </c>
      <c r="Q21" s="282"/>
      <c r="R21" s="278"/>
      <c r="S21" s="342" t="str">
        <f t="shared" si="1"/>
        <v/>
      </c>
      <c r="T21" s="343"/>
      <c r="U21" s="344"/>
      <c r="V21" s="283"/>
      <c r="W21" s="352">
        <f t="shared" si="2"/>
        <v>11</v>
      </c>
      <c r="X21" s="285"/>
      <c r="Y21" s="278"/>
      <c r="Z21" s="278"/>
      <c r="AA21" s="270" t="str">
        <f aca="true" t="shared" si="61" ref="AA21">IF(CELL("type",Z21)="L","",IF(Z21*($G21+$X21)=0,"",IF($G21&gt;0,+$G21*Z21*8.34,$X21*Z21*8.34)))</f>
        <v/>
      </c>
      <c r="AB21" s="278"/>
      <c r="AC21" s="289" t="str">
        <f aca="true" t="shared" si="62" ref="AC21">IF(CELL("type",AB21)="L","",IF(AB21*($G21+$X21)=0,"",IF($G21&gt;0,+$G21*AB21*8.34,$X21*AB21*8.34)))</f>
        <v/>
      </c>
      <c r="AD21" s="285"/>
      <c r="AE21" s="278"/>
      <c r="AF21" s="278"/>
      <c r="AG21" s="278" t="str">
        <f ca="1" t="shared" si="8"/>
        <v/>
      </c>
      <c r="AH21" s="278"/>
      <c r="AI21" s="278"/>
      <c r="AJ21" s="262" t="str">
        <f aca="true" t="shared" si="63" ref="AJ21">IF(CELL("type",AI21)="L","",IF(AI21*($G21+$X21)=0,"",IF($G21&gt;0,+$G21*AI21*8.34,$X21*AI21*8.34)))</f>
        <v/>
      </c>
      <c r="AK21" s="278"/>
      <c r="AL21" s="262" t="str">
        <f aca="true" t="shared" si="64" ref="AL21">IF(CELL("type",AK21)="L","",IF(AK21*($G21+$X21)=0,"",IF($G21&gt;0,+$G21*AK21*8.34,$X21*AK21*8.34)))</f>
        <v/>
      </c>
      <c r="AM21" s="283"/>
      <c r="AN21" s="600"/>
      <c r="AO21" s="601"/>
      <c r="AP21" s="601"/>
      <c r="AQ21" s="601"/>
      <c r="AR21" s="602"/>
      <c r="AS21" s="44"/>
      <c r="AT21" s="44"/>
      <c r="BC21" s="22"/>
      <c r="BE21" s="22"/>
      <c r="BG21" s="22"/>
      <c r="BK21" s="22"/>
      <c r="BM21" s="22"/>
      <c r="BO21" s="22"/>
      <c r="BP21" s="22"/>
    </row>
    <row r="22" spans="1:68" ht="10.5" customHeight="1">
      <c r="A22" s="347">
        <v>12</v>
      </c>
      <c r="B22" s="348" t="str">
        <f t="shared" si="0"/>
        <v>Fri</v>
      </c>
      <c r="C22" s="278"/>
      <c r="D22" s="284"/>
      <c r="E22" s="349"/>
      <c r="F22" s="350"/>
      <c r="G22" s="282"/>
      <c r="H22" s="343"/>
      <c r="I22" s="278"/>
      <c r="J22" s="253" t="str">
        <f ca="1" t="shared" si="3"/>
        <v/>
      </c>
      <c r="K22" s="278"/>
      <c r="L22" s="253" t="str">
        <f ca="1" t="shared" si="3"/>
        <v/>
      </c>
      <c r="M22" s="278"/>
      <c r="N22" s="253" t="str">
        <f aca="true" t="shared" si="65" ref="N22">IF(CELL("type",M22)="L","",IF(M22*($G22+$X22)=0,"",IF($G22&gt;0,+$G22*M22*8.34,$X22*M22*8.34)))</f>
        <v/>
      </c>
      <c r="O22" s="278"/>
      <c r="P22" s="255" t="str">
        <f aca="true" t="shared" si="66" ref="P22">IF(CELL("type",O22)="L","",IF(O22*($G22+$X22)=0,"",IF($G22&gt;0,+$G22*O22*8.34,$X22*O22*8.34)))</f>
        <v/>
      </c>
      <c r="Q22" s="282"/>
      <c r="R22" s="278"/>
      <c r="S22" s="342" t="str">
        <f t="shared" si="1"/>
        <v/>
      </c>
      <c r="T22" s="343"/>
      <c r="U22" s="344"/>
      <c r="V22" s="283"/>
      <c r="W22" s="352">
        <f t="shared" si="2"/>
        <v>12</v>
      </c>
      <c r="X22" s="285"/>
      <c r="Y22" s="278"/>
      <c r="Z22" s="278"/>
      <c r="AA22" s="270" t="str">
        <f aca="true" t="shared" si="67" ref="AA22">IF(CELL("type",Z22)="L","",IF(Z22*($G22+$X22)=0,"",IF($G22&gt;0,+$G22*Z22*8.34,$X22*Z22*8.34)))</f>
        <v/>
      </c>
      <c r="AB22" s="278"/>
      <c r="AC22" s="289" t="str">
        <f aca="true" t="shared" si="68" ref="AC22">IF(CELL("type",AB22)="L","",IF(AB22*($G22+$X22)=0,"",IF($G22&gt;0,+$G22*AB22*8.34,$X22*AB22*8.34)))</f>
        <v/>
      </c>
      <c r="AD22" s="285"/>
      <c r="AE22" s="278"/>
      <c r="AF22" s="278"/>
      <c r="AG22" s="278" t="str">
        <f ca="1" t="shared" si="8"/>
        <v/>
      </c>
      <c r="AH22" s="278"/>
      <c r="AI22" s="278"/>
      <c r="AJ22" s="262" t="str">
        <f aca="true" t="shared" si="69" ref="AJ22">IF(CELL("type",AI22)="L","",IF(AI22*($G22+$X22)=0,"",IF($G22&gt;0,+$G22*AI22*8.34,$X22*AI22*8.34)))</f>
        <v/>
      </c>
      <c r="AK22" s="278"/>
      <c r="AL22" s="262" t="str">
        <f aca="true" t="shared" si="70" ref="AL22">IF(CELL("type",AK22)="L","",IF(AK22*($G22+$X22)=0,"",IF($G22&gt;0,+$G22*AK22*8.34,$X22*AK22*8.34)))</f>
        <v/>
      </c>
      <c r="AM22" s="283"/>
      <c r="AN22" s="600"/>
      <c r="AO22" s="601"/>
      <c r="AP22" s="601"/>
      <c r="AQ22" s="601"/>
      <c r="AR22" s="602"/>
      <c r="AS22" s="44"/>
      <c r="AT22" s="44"/>
      <c r="BC22" s="22"/>
      <c r="BE22" s="22"/>
      <c r="BG22" s="22"/>
      <c r="BK22" s="22"/>
      <c r="BM22" s="22"/>
      <c r="BO22" s="22"/>
      <c r="BP22" s="22"/>
    </row>
    <row r="23" spans="1:68" ht="10.5" customHeight="1">
      <c r="A23" s="347">
        <v>13</v>
      </c>
      <c r="B23" s="348" t="str">
        <f t="shared" si="0"/>
        <v>Sat</v>
      </c>
      <c r="C23" s="278"/>
      <c r="D23" s="284"/>
      <c r="E23" s="349"/>
      <c r="F23" s="350"/>
      <c r="G23" s="282"/>
      <c r="H23" s="343"/>
      <c r="I23" s="278"/>
      <c r="J23" s="253" t="str">
        <f ca="1" t="shared" si="3"/>
        <v/>
      </c>
      <c r="K23" s="278"/>
      <c r="L23" s="253" t="str">
        <f ca="1" t="shared" si="3"/>
        <v/>
      </c>
      <c r="M23" s="278"/>
      <c r="N23" s="253" t="str">
        <f aca="true" t="shared" si="71" ref="N23">IF(CELL("type",M23)="L","",IF(M23*($G23+$X23)=0,"",IF($G23&gt;0,+$G23*M23*8.34,$X23*M23*8.34)))</f>
        <v/>
      </c>
      <c r="O23" s="278"/>
      <c r="P23" s="255" t="str">
        <f aca="true" t="shared" si="72" ref="P23">IF(CELL("type",O23)="L","",IF(O23*($G23+$X23)=0,"",IF($G23&gt;0,+$G23*O23*8.34,$X23*O23*8.34)))</f>
        <v/>
      </c>
      <c r="Q23" s="282"/>
      <c r="R23" s="278"/>
      <c r="S23" s="342" t="str">
        <f t="shared" si="1"/>
        <v/>
      </c>
      <c r="T23" s="343"/>
      <c r="U23" s="344"/>
      <c r="V23" s="283"/>
      <c r="W23" s="352">
        <f t="shared" si="2"/>
        <v>13</v>
      </c>
      <c r="X23" s="285"/>
      <c r="Y23" s="278"/>
      <c r="Z23" s="278"/>
      <c r="AA23" s="270" t="str">
        <f aca="true" t="shared" si="73" ref="AA23">IF(CELL("type",Z23)="L","",IF(Z23*($G23+$X23)=0,"",IF($G23&gt;0,+$G23*Z23*8.34,$X23*Z23*8.34)))</f>
        <v/>
      </c>
      <c r="AB23" s="278"/>
      <c r="AC23" s="289" t="str">
        <f aca="true" t="shared" si="74" ref="AC23">IF(CELL("type",AB23)="L","",IF(AB23*($G23+$X23)=0,"",IF($G23&gt;0,+$G23*AB23*8.34,$X23*AB23*8.34)))</f>
        <v/>
      </c>
      <c r="AD23" s="285"/>
      <c r="AE23" s="278"/>
      <c r="AF23" s="278"/>
      <c r="AG23" s="278" t="str">
        <f ca="1" t="shared" si="8"/>
        <v/>
      </c>
      <c r="AH23" s="278"/>
      <c r="AI23" s="278"/>
      <c r="AJ23" s="262" t="str">
        <f aca="true" t="shared" si="75" ref="AJ23">IF(CELL("type",AI23)="L","",IF(AI23*($G23+$X23)=0,"",IF($G23&gt;0,+$G23*AI23*8.34,$X23*AI23*8.34)))</f>
        <v/>
      </c>
      <c r="AK23" s="278"/>
      <c r="AL23" s="262" t="str">
        <f aca="true" t="shared" si="76" ref="AL23">IF(CELL("type",AK23)="L","",IF(AK23*($G23+$X23)=0,"",IF($G23&gt;0,+$G23*AK23*8.34,$X23*AK23*8.34)))</f>
        <v/>
      </c>
      <c r="AM23" s="283"/>
      <c r="AN23" s="600"/>
      <c r="AO23" s="601"/>
      <c r="AP23" s="601"/>
      <c r="AQ23" s="601"/>
      <c r="AR23" s="602"/>
      <c r="AS23" s="44"/>
      <c r="AT23" s="44"/>
      <c r="BC23" s="22"/>
      <c r="BE23" s="22"/>
      <c r="BG23" s="22"/>
      <c r="BK23" s="22"/>
      <c r="BM23" s="22"/>
      <c r="BO23" s="22"/>
      <c r="BP23" s="22"/>
    </row>
    <row r="24" spans="1:68" ht="10.5" customHeight="1">
      <c r="A24" s="347">
        <v>14</v>
      </c>
      <c r="B24" s="348" t="str">
        <f t="shared" si="0"/>
        <v>Sun</v>
      </c>
      <c r="C24" s="278"/>
      <c r="D24" s="284"/>
      <c r="E24" s="349"/>
      <c r="F24" s="350"/>
      <c r="G24" s="282"/>
      <c r="H24" s="343"/>
      <c r="I24" s="278"/>
      <c r="J24" s="253" t="str">
        <f ca="1" t="shared" si="3"/>
        <v/>
      </c>
      <c r="K24" s="278"/>
      <c r="L24" s="253" t="str">
        <f ca="1" t="shared" si="3"/>
        <v/>
      </c>
      <c r="M24" s="278"/>
      <c r="N24" s="253" t="str">
        <f aca="true" t="shared" si="77" ref="N24">IF(CELL("type",M24)="L","",IF(M24*($G24+$X24)=0,"",IF($G24&gt;0,+$G24*M24*8.34,$X24*M24*8.34)))</f>
        <v/>
      </c>
      <c r="O24" s="278"/>
      <c r="P24" s="255" t="str">
        <f aca="true" t="shared" si="78" ref="P24">IF(CELL("type",O24)="L","",IF(O24*($G24+$X24)=0,"",IF($G24&gt;0,+$G24*O24*8.34,$X24*O24*8.34)))</f>
        <v/>
      </c>
      <c r="Q24" s="282"/>
      <c r="R24" s="278"/>
      <c r="S24" s="342" t="str">
        <f t="shared" si="1"/>
        <v/>
      </c>
      <c r="T24" s="343"/>
      <c r="U24" s="344"/>
      <c r="V24" s="283"/>
      <c r="W24" s="352">
        <f t="shared" si="2"/>
        <v>14</v>
      </c>
      <c r="X24" s="285"/>
      <c r="Y24" s="278"/>
      <c r="Z24" s="278"/>
      <c r="AA24" s="270" t="str">
        <f aca="true" t="shared" si="79" ref="AA24">IF(CELL("type",Z24)="L","",IF(Z24*($G24+$X24)=0,"",IF($G24&gt;0,+$G24*Z24*8.34,$X24*Z24*8.34)))</f>
        <v/>
      </c>
      <c r="AB24" s="278"/>
      <c r="AC24" s="289" t="str">
        <f aca="true" t="shared" si="80" ref="AC24">IF(CELL("type",AB24)="L","",IF(AB24*($G24+$X24)=0,"",IF($G24&gt;0,+$G24*AB24*8.34,$X24*AB24*8.34)))</f>
        <v/>
      </c>
      <c r="AD24" s="285"/>
      <c r="AE24" s="278"/>
      <c r="AF24" s="278"/>
      <c r="AG24" s="278" t="str">
        <f ca="1" t="shared" si="8"/>
        <v/>
      </c>
      <c r="AH24" s="278"/>
      <c r="AI24" s="278"/>
      <c r="AJ24" s="262" t="str">
        <f aca="true" t="shared" si="81" ref="AJ24">IF(CELL("type",AI24)="L","",IF(AI24*($G24+$X24)=0,"",IF($G24&gt;0,+$G24*AI24*8.34,$X24*AI24*8.34)))</f>
        <v/>
      </c>
      <c r="AK24" s="278"/>
      <c r="AL24" s="262" t="str">
        <f aca="true" t="shared" si="82" ref="AL24">IF(CELL("type",AK24)="L","",IF(AK24*($G24+$X24)=0,"",IF($G24&gt;0,+$G24*AK24*8.34,$X24*AK24*8.34)))</f>
        <v/>
      </c>
      <c r="AM24" s="283"/>
      <c r="AN24" s="600"/>
      <c r="AO24" s="601"/>
      <c r="AP24" s="601"/>
      <c r="AQ24" s="601"/>
      <c r="AR24" s="602"/>
      <c r="AS24" s="44"/>
      <c r="AT24" s="44"/>
      <c r="BC24" s="22"/>
      <c r="BE24" s="22"/>
      <c r="BG24" s="22"/>
      <c r="BK24" s="22"/>
      <c r="BM24" s="22"/>
      <c r="BO24" s="22"/>
      <c r="BP24" s="22"/>
    </row>
    <row r="25" spans="1:68" ht="11.25" customHeight="1">
      <c r="A25" s="353">
        <v>15</v>
      </c>
      <c r="B25" s="348" t="str">
        <f t="shared" si="0"/>
        <v>Mon</v>
      </c>
      <c r="C25" s="287"/>
      <c r="D25" s="288"/>
      <c r="E25" s="349"/>
      <c r="F25" s="354"/>
      <c r="G25" s="282"/>
      <c r="H25" s="343"/>
      <c r="I25" s="278"/>
      <c r="J25" s="253" t="str">
        <f ca="1" t="shared" si="3"/>
        <v/>
      </c>
      <c r="K25" s="278"/>
      <c r="L25" s="253" t="str">
        <f ca="1" t="shared" si="3"/>
        <v/>
      </c>
      <c r="M25" s="278"/>
      <c r="N25" s="253" t="str">
        <f aca="true" t="shared" si="83" ref="N25">IF(CELL("type",M25)="L","",IF(M25*($G25+$X25)=0,"",IF($G25&gt;0,+$G25*M25*8.34,$X25*M25*8.34)))</f>
        <v/>
      </c>
      <c r="O25" s="278"/>
      <c r="P25" s="255" t="str">
        <f aca="true" t="shared" si="84" ref="P25">IF(CELL("type",O25)="L","",IF(O25*($G25+$X25)=0,"",IF($G25&gt;0,+$G25*O25*8.34,$X25*O25*8.34)))</f>
        <v/>
      </c>
      <c r="Q25" s="282"/>
      <c r="R25" s="278"/>
      <c r="S25" s="342" t="str">
        <f t="shared" si="1"/>
        <v/>
      </c>
      <c r="T25" s="343"/>
      <c r="U25" s="344"/>
      <c r="V25" s="283"/>
      <c r="W25" s="352">
        <f t="shared" si="2"/>
        <v>15</v>
      </c>
      <c r="X25" s="285"/>
      <c r="Y25" s="278"/>
      <c r="Z25" s="278"/>
      <c r="AA25" s="270" t="str">
        <f aca="true" t="shared" si="85" ref="AA25">IF(CELL("type",Z25)="L","",IF(Z25*($G25+$X25)=0,"",IF($G25&gt;0,+$G25*Z25*8.34,$X25*Z25*8.34)))</f>
        <v/>
      </c>
      <c r="AB25" s="278"/>
      <c r="AC25" s="289" t="str">
        <f aca="true" t="shared" si="86" ref="AC25">IF(CELL("type",AB25)="L","",IF(AB25*($G25+$X25)=0,"",IF($G25&gt;0,+$G25*AB25*8.34,$X25*AB25*8.34)))</f>
        <v/>
      </c>
      <c r="AD25" s="285"/>
      <c r="AE25" s="278"/>
      <c r="AF25" s="278"/>
      <c r="AG25" s="278" t="str">
        <f ca="1" t="shared" si="8"/>
        <v/>
      </c>
      <c r="AH25" s="278"/>
      <c r="AI25" s="278"/>
      <c r="AJ25" s="262" t="str">
        <f aca="true" t="shared" si="87" ref="AJ25">IF(CELL("type",AI25)="L","",IF(AI25*($G25+$X25)=0,"",IF($G25&gt;0,+$G25*AI25*8.34,$X25*AI25*8.34)))</f>
        <v/>
      </c>
      <c r="AK25" s="278"/>
      <c r="AL25" s="262" t="str">
        <f aca="true" t="shared" si="88" ref="AL25">IF(CELL("type",AK25)="L","",IF(AK25*($G25+$X25)=0,"",IF($G25&gt;0,+$G25*AK25*8.34,$X25*AK25*8.34)))</f>
        <v/>
      </c>
      <c r="AM25" s="283"/>
      <c r="AN25" s="600"/>
      <c r="AO25" s="601"/>
      <c r="AP25" s="601"/>
      <c r="AQ25" s="601"/>
      <c r="AR25" s="602"/>
      <c r="AS25" s="44"/>
      <c r="AT25" s="44"/>
      <c r="BC25" s="22"/>
      <c r="BE25" s="22"/>
      <c r="BG25" s="22"/>
      <c r="BK25" s="22"/>
      <c r="BM25" s="22"/>
      <c r="BO25" s="22"/>
      <c r="BP25" s="22"/>
    </row>
    <row r="26" spans="1:68" ht="10.5" customHeight="1">
      <c r="A26" s="347">
        <v>16</v>
      </c>
      <c r="B26" s="348" t="str">
        <f t="shared" si="0"/>
        <v>Tue</v>
      </c>
      <c r="C26" s="278"/>
      <c r="D26" s="283"/>
      <c r="E26" s="339"/>
      <c r="F26" s="340"/>
      <c r="G26" s="282"/>
      <c r="H26" s="343"/>
      <c r="I26" s="278"/>
      <c r="J26" s="253" t="str">
        <f ca="1" t="shared" si="3"/>
        <v/>
      </c>
      <c r="K26" s="278"/>
      <c r="L26" s="253" t="str">
        <f ca="1" t="shared" si="3"/>
        <v/>
      </c>
      <c r="M26" s="278"/>
      <c r="N26" s="253" t="str">
        <f aca="true" t="shared" si="89" ref="N26">IF(CELL("type",M26)="L","",IF(M26*($G26+$X26)=0,"",IF($G26&gt;0,+$G26*M26*8.34,$X26*M26*8.34)))</f>
        <v/>
      </c>
      <c r="O26" s="278"/>
      <c r="P26" s="255" t="str">
        <f aca="true" t="shared" si="90" ref="P26">IF(CELL("type",O26)="L","",IF(O26*($G26+$X26)=0,"",IF($G26&gt;0,+$G26*O26*8.34,$X26*O26*8.34)))</f>
        <v/>
      </c>
      <c r="Q26" s="282"/>
      <c r="R26" s="278"/>
      <c r="S26" s="342" t="str">
        <f t="shared" si="1"/>
        <v/>
      </c>
      <c r="T26" s="343"/>
      <c r="U26" s="344"/>
      <c r="V26" s="283"/>
      <c r="W26" s="352">
        <f t="shared" si="2"/>
        <v>16</v>
      </c>
      <c r="X26" s="285"/>
      <c r="Y26" s="278"/>
      <c r="Z26" s="278"/>
      <c r="AA26" s="270" t="str">
        <f aca="true" t="shared" si="91" ref="AA26">IF(CELL("type",Z26)="L","",IF(Z26*($G26+$X26)=0,"",IF($G26&gt;0,+$G26*Z26*8.34,$X26*Z26*8.34)))</f>
        <v/>
      </c>
      <c r="AB26" s="278"/>
      <c r="AC26" s="289" t="str">
        <f aca="true" t="shared" si="92" ref="AC26">IF(CELL("type",AB26)="L","",IF(AB26*($G26+$X26)=0,"",IF($G26&gt;0,+$G26*AB26*8.34,$X26*AB26*8.34)))</f>
        <v/>
      </c>
      <c r="AD26" s="285"/>
      <c r="AE26" s="278"/>
      <c r="AF26" s="278"/>
      <c r="AG26" s="278" t="str">
        <f ca="1" t="shared" si="8"/>
        <v/>
      </c>
      <c r="AH26" s="278"/>
      <c r="AI26" s="278"/>
      <c r="AJ26" s="262" t="str">
        <f aca="true" t="shared" si="93" ref="AJ26">IF(CELL("type",AI26)="L","",IF(AI26*($G26+$X26)=0,"",IF($G26&gt;0,+$G26*AI26*8.34,$X26*AI26*8.34)))</f>
        <v/>
      </c>
      <c r="AK26" s="278"/>
      <c r="AL26" s="262" t="str">
        <f aca="true" t="shared" si="94" ref="AL26">IF(CELL("type",AK26)="L","",IF(AK26*($G26+$X26)=0,"",IF($G26&gt;0,+$G26*AK26*8.34,$X26*AK26*8.34)))</f>
        <v/>
      </c>
      <c r="AM26" s="283"/>
      <c r="AN26" s="600"/>
      <c r="AO26" s="601"/>
      <c r="AP26" s="601"/>
      <c r="AQ26" s="601"/>
      <c r="AR26" s="602"/>
      <c r="AS26" s="44"/>
      <c r="AT26" s="44"/>
      <c r="BC26" s="22"/>
      <c r="BE26" s="22"/>
      <c r="BG26" s="22"/>
      <c r="BK26" s="22"/>
      <c r="BM26" s="22"/>
      <c r="BO26" s="22"/>
      <c r="BP26" s="22"/>
    </row>
    <row r="27" spans="1:68" ht="10.5" customHeight="1">
      <c r="A27" s="347">
        <v>17</v>
      </c>
      <c r="B27" s="348" t="str">
        <f t="shared" si="0"/>
        <v>Wed</v>
      </c>
      <c r="C27" s="278"/>
      <c r="D27" s="284"/>
      <c r="E27" s="349"/>
      <c r="F27" s="350"/>
      <c r="G27" s="282"/>
      <c r="H27" s="343"/>
      <c r="I27" s="278"/>
      <c r="J27" s="253" t="str">
        <f ca="1" t="shared" si="3"/>
        <v/>
      </c>
      <c r="K27" s="278"/>
      <c r="L27" s="253" t="str">
        <f ca="1" t="shared" si="3"/>
        <v/>
      </c>
      <c r="M27" s="278"/>
      <c r="N27" s="253" t="str">
        <f aca="true" t="shared" si="95" ref="N27">IF(CELL("type",M27)="L","",IF(M27*($G27+$X27)=0,"",IF($G27&gt;0,+$G27*M27*8.34,$X27*M27*8.34)))</f>
        <v/>
      </c>
      <c r="O27" s="278"/>
      <c r="P27" s="255" t="str">
        <f aca="true" t="shared" si="96" ref="P27">IF(CELL("type",O27)="L","",IF(O27*($G27+$X27)=0,"",IF($G27&gt;0,+$G27*O27*8.34,$X27*O27*8.34)))</f>
        <v/>
      </c>
      <c r="Q27" s="282"/>
      <c r="R27" s="278"/>
      <c r="S27" s="342" t="str">
        <f t="shared" si="1"/>
        <v/>
      </c>
      <c r="T27" s="343"/>
      <c r="U27" s="344"/>
      <c r="V27" s="283"/>
      <c r="W27" s="352">
        <f t="shared" si="2"/>
        <v>17</v>
      </c>
      <c r="X27" s="285"/>
      <c r="Y27" s="278"/>
      <c r="Z27" s="278"/>
      <c r="AA27" s="270" t="str">
        <f aca="true" t="shared" si="97" ref="AA27">IF(CELL("type",Z27)="L","",IF(Z27*($G27+$X27)=0,"",IF($G27&gt;0,+$G27*Z27*8.34,$X27*Z27*8.34)))</f>
        <v/>
      </c>
      <c r="AB27" s="278"/>
      <c r="AC27" s="289" t="str">
        <f aca="true" t="shared" si="98" ref="AC27">IF(CELL("type",AB27)="L","",IF(AB27*($G27+$X27)=0,"",IF($G27&gt;0,+$G27*AB27*8.34,$X27*AB27*8.34)))</f>
        <v/>
      </c>
      <c r="AD27" s="285"/>
      <c r="AE27" s="278"/>
      <c r="AF27" s="278"/>
      <c r="AG27" s="278" t="str">
        <f ca="1" t="shared" si="8"/>
        <v/>
      </c>
      <c r="AH27" s="278"/>
      <c r="AI27" s="278"/>
      <c r="AJ27" s="262" t="str">
        <f aca="true" t="shared" si="99" ref="AJ27">IF(CELL("type",AI27)="L","",IF(AI27*($G27+$X27)=0,"",IF($G27&gt;0,+$G27*AI27*8.34,$X27*AI27*8.34)))</f>
        <v/>
      </c>
      <c r="AK27" s="278"/>
      <c r="AL27" s="262" t="str">
        <f aca="true" t="shared" si="100" ref="AL27">IF(CELL("type",AK27)="L","",IF(AK27*($G27+$X27)=0,"",IF($G27&gt;0,+$G27*AK27*8.34,$X27*AK27*8.34)))</f>
        <v/>
      </c>
      <c r="AM27" s="283"/>
      <c r="AN27" s="600"/>
      <c r="AO27" s="601"/>
      <c r="AP27" s="601"/>
      <c r="AQ27" s="601"/>
      <c r="AR27" s="602"/>
      <c r="AS27" s="44"/>
      <c r="AT27" s="44"/>
      <c r="BC27" s="22"/>
      <c r="BE27" s="22"/>
      <c r="BG27" s="22"/>
      <c r="BK27" s="22"/>
      <c r="BM27" s="22"/>
      <c r="BO27" s="22"/>
      <c r="BP27" s="22"/>
    </row>
    <row r="28" spans="1:68" ht="10.5" customHeight="1">
      <c r="A28" s="347">
        <v>18</v>
      </c>
      <c r="B28" s="348" t="str">
        <f t="shared" si="0"/>
        <v>Thu</v>
      </c>
      <c r="C28" s="278"/>
      <c r="D28" s="284"/>
      <c r="E28" s="349"/>
      <c r="F28" s="350"/>
      <c r="G28" s="282"/>
      <c r="H28" s="343"/>
      <c r="I28" s="278"/>
      <c r="J28" s="253" t="str">
        <f ca="1" t="shared" si="3"/>
        <v/>
      </c>
      <c r="K28" s="278"/>
      <c r="L28" s="253" t="str">
        <f ca="1" t="shared" si="3"/>
        <v/>
      </c>
      <c r="M28" s="278"/>
      <c r="N28" s="253" t="str">
        <f aca="true" t="shared" si="101" ref="N28">IF(CELL("type",M28)="L","",IF(M28*($G28+$X28)=0,"",IF($G28&gt;0,+$G28*M28*8.34,$X28*M28*8.34)))</f>
        <v/>
      </c>
      <c r="O28" s="278"/>
      <c r="P28" s="255" t="str">
        <f aca="true" t="shared" si="102" ref="P28">IF(CELL("type",O28)="L","",IF(O28*($G28+$X28)=0,"",IF($G28&gt;0,+$G28*O28*8.34,$X28*O28*8.34)))</f>
        <v/>
      </c>
      <c r="Q28" s="282"/>
      <c r="R28" s="278"/>
      <c r="S28" s="342" t="str">
        <f t="shared" si="1"/>
        <v/>
      </c>
      <c r="T28" s="343"/>
      <c r="U28" s="344"/>
      <c r="V28" s="283"/>
      <c r="W28" s="352">
        <f t="shared" si="2"/>
        <v>18</v>
      </c>
      <c r="X28" s="285"/>
      <c r="Y28" s="278"/>
      <c r="Z28" s="278"/>
      <c r="AA28" s="270" t="str">
        <f aca="true" t="shared" si="103" ref="AA28">IF(CELL("type",Z28)="L","",IF(Z28*($G28+$X28)=0,"",IF($G28&gt;0,+$G28*Z28*8.34,$X28*Z28*8.34)))</f>
        <v/>
      </c>
      <c r="AB28" s="278"/>
      <c r="AC28" s="289" t="str">
        <f aca="true" t="shared" si="104" ref="AC28">IF(CELL("type",AB28)="L","",IF(AB28*($G28+$X28)=0,"",IF($G28&gt;0,+$G28*AB28*8.34,$X28*AB28*8.34)))</f>
        <v/>
      </c>
      <c r="AD28" s="285"/>
      <c r="AE28" s="278"/>
      <c r="AF28" s="278"/>
      <c r="AG28" s="278" t="str">
        <f ca="1" t="shared" si="8"/>
        <v/>
      </c>
      <c r="AH28" s="278"/>
      <c r="AI28" s="278"/>
      <c r="AJ28" s="262" t="str">
        <f aca="true" t="shared" si="105" ref="AJ28">IF(CELL("type",AI28)="L","",IF(AI28*($G28+$X28)=0,"",IF($G28&gt;0,+$G28*AI28*8.34,$X28*AI28*8.34)))</f>
        <v/>
      </c>
      <c r="AK28" s="278"/>
      <c r="AL28" s="262" t="str">
        <f aca="true" t="shared" si="106" ref="AL28">IF(CELL("type",AK28)="L","",IF(AK28*($G28+$X28)=0,"",IF($G28&gt;0,+$G28*AK28*8.34,$X28*AK28*8.34)))</f>
        <v/>
      </c>
      <c r="AM28" s="283"/>
      <c r="AN28" s="600"/>
      <c r="AO28" s="601"/>
      <c r="AP28" s="601"/>
      <c r="AQ28" s="601"/>
      <c r="AR28" s="602"/>
      <c r="AS28" s="44"/>
      <c r="AT28" s="44"/>
      <c r="BC28" s="22"/>
      <c r="BE28" s="22"/>
      <c r="BG28" s="22"/>
      <c r="BK28" s="22"/>
      <c r="BM28" s="22"/>
      <c r="BO28" s="22"/>
      <c r="BP28" s="22"/>
    </row>
    <row r="29" spans="1:68" ht="10.5" customHeight="1">
      <c r="A29" s="347">
        <v>19</v>
      </c>
      <c r="B29" s="348" t="str">
        <f t="shared" si="0"/>
        <v>Fri</v>
      </c>
      <c r="C29" s="278"/>
      <c r="D29" s="284"/>
      <c r="E29" s="349"/>
      <c r="F29" s="350"/>
      <c r="G29" s="282"/>
      <c r="H29" s="343"/>
      <c r="I29" s="278"/>
      <c r="J29" s="253" t="str">
        <f ca="1" t="shared" si="3"/>
        <v/>
      </c>
      <c r="K29" s="278"/>
      <c r="L29" s="253" t="str">
        <f ca="1" t="shared" si="3"/>
        <v/>
      </c>
      <c r="M29" s="278"/>
      <c r="N29" s="253" t="str">
        <f aca="true" t="shared" si="107" ref="N29">IF(CELL("type",M29)="L","",IF(M29*($G29+$X29)=0,"",IF($G29&gt;0,+$G29*M29*8.34,$X29*M29*8.34)))</f>
        <v/>
      </c>
      <c r="O29" s="278"/>
      <c r="P29" s="255" t="str">
        <f aca="true" t="shared" si="108" ref="P29">IF(CELL("type",O29)="L","",IF(O29*($G29+$X29)=0,"",IF($G29&gt;0,+$G29*O29*8.34,$X29*O29*8.34)))</f>
        <v/>
      </c>
      <c r="Q29" s="282"/>
      <c r="R29" s="278"/>
      <c r="S29" s="342" t="str">
        <f t="shared" si="1"/>
        <v/>
      </c>
      <c r="T29" s="343"/>
      <c r="U29" s="344"/>
      <c r="V29" s="283"/>
      <c r="W29" s="352">
        <f t="shared" si="2"/>
        <v>19</v>
      </c>
      <c r="X29" s="285"/>
      <c r="Y29" s="278"/>
      <c r="Z29" s="278"/>
      <c r="AA29" s="270" t="str">
        <f aca="true" t="shared" si="109" ref="AA29">IF(CELL("type",Z29)="L","",IF(Z29*($G29+$X29)=0,"",IF($G29&gt;0,+$G29*Z29*8.34,$X29*Z29*8.34)))</f>
        <v/>
      </c>
      <c r="AB29" s="278"/>
      <c r="AC29" s="289" t="str">
        <f aca="true" t="shared" si="110" ref="AC29">IF(CELL("type",AB29)="L","",IF(AB29*($G29+$X29)=0,"",IF($G29&gt;0,+$G29*AB29*8.34,$X29*AB29*8.34)))</f>
        <v/>
      </c>
      <c r="AD29" s="285"/>
      <c r="AE29" s="278"/>
      <c r="AF29" s="278"/>
      <c r="AG29" s="278" t="str">
        <f ca="1" t="shared" si="8"/>
        <v/>
      </c>
      <c r="AH29" s="278"/>
      <c r="AI29" s="278"/>
      <c r="AJ29" s="262" t="str">
        <f aca="true" t="shared" si="111" ref="AJ29">IF(CELL("type",AI29)="L","",IF(AI29*($G29+$X29)=0,"",IF($G29&gt;0,+$G29*AI29*8.34,$X29*AI29*8.34)))</f>
        <v/>
      </c>
      <c r="AK29" s="278"/>
      <c r="AL29" s="262" t="str">
        <f aca="true" t="shared" si="112" ref="AL29">IF(CELL("type",AK29)="L","",IF(AK29*($G29+$X29)=0,"",IF($G29&gt;0,+$G29*AK29*8.34,$X29*AK29*8.34)))</f>
        <v/>
      </c>
      <c r="AM29" s="283"/>
      <c r="AN29" s="600"/>
      <c r="AO29" s="601"/>
      <c r="AP29" s="601"/>
      <c r="AQ29" s="601"/>
      <c r="AR29" s="602"/>
      <c r="AS29" s="44"/>
      <c r="AT29" s="44"/>
      <c r="BC29" s="22"/>
      <c r="BE29" s="22"/>
      <c r="BG29" s="22"/>
      <c r="BK29" s="22"/>
      <c r="BM29" s="22"/>
      <c r="BO29" s="22"/>
      <c r="BP29" s="22"/>
    </row>
    <row r="30" spans="1:68" ht="10.5" customHeight="1">
      <c r="A30" s="347">
        <v>20</v>
      </c>
      <c r="B30" s="348" t="str">
        <f t="shared" si="0"/>
        <v>Sat</v>
      </c>
      <c r="C30" s="278"/>
      <c r="D30" s="288"/>
      <c r="E30" s="356"/>
      <c r="F30" s="357"/>
      <c r="G30" s="282"/>
      <c r="H30" s="343"/>
      <c r="I30" s="278"/>
      <c r="J30" s="253" t="str">
        <f ca="1" t="shared" si="3"/>
        <v/>
      </c>
      <c r="K30" s="278"/>
      <c r="L30" s="253" t="str">
        <f ca="1" t="shared" si="3"/>
        <v/>
      </c>
      <c r="M30" s="278"/>
      <c r="N30" s="253" t="str">
        <f aca="true" t="shared" si="113" ref="N30">IF(CELL("type",M30)="L","",IF(M30*($G30+$X30)=0,"",IF($G30&gt;0,+$G30*M30*8.34,$X30*M30*8.34)))</f>
        <v/>
      </c>
      <c r="O30" s="278"/>
      <c r="P30" s="255" t="str">
        <f aca="true" t="shared" si="114" ref="P30">IF(CELL("type",O30)="L","",IF(O30*($G30+$X30)=0,"",IF($G30&gt;0,+$G30*O30*8.34,$X30*O30*8.34)))</f>
        <v/>
      </c>
      <c r="Q30" s="282"/>
      <c r="R30" s="278"/>
      <c r="S30" s="342" t="str">
        <f t="shared" si="1"/>
        <v/>
      </c>
      <c r="T30" s="343"/>
      <c r="U30" s="344"/>
      <c r="V30" s="283"/>
      <c r="W30" s="352">
        <f t="shared" si="2"/>
        <v>20</v>
      </c>
      <c r="X30" s="285"/>
      <c r="Y30" s="278"/>
      <c r="Z30" s="278"/>
      <c r="AA30" s="270" t="str">
        <f aca="true" t="shared" si="115" ref="AA30">IF(CELL("type",Z30)="L","",IF(Z30*($G30+$X30)=0,"",IF($G30&gt;0,+$G30*Z30*8.34,$X30*Z30*8.34)))</f>
        <v/>
      </c>
      <c r="AB30" s="278"/>
      <c r="AC30" s="289" t="str">
        <f aca="true" t="shared" si="116" ref="AC30">IF(CELL("type",AB30)="L","",IF(AB30*($G30+$X30)=0,"",IF($G30&gt;0,+$G30*AB30*8.34,$X30*AB30*8.34)))</f>
        <v/>
      </c>
      <c r="AD30" s="285"/>
      <c r="AE30" s="278"/>
      <c r="AF30" s="278"/>
      <c r="AG30" s="278" t="str">
        <f ca="1" t="shared" si="8"/>
        <v/>
      </c>
      <c r="AH30" s="278"/>
      <c r="AI30" s="278"/>
      <c r="AJ30" s="262" t="str">
        <f aca="true" t="shared" si="117" ref="AJ30">IF(CELL("type",AI30)="L","",IF(AI30*($G30+$X30)=0,"",IF($G30&gt;0,+$G30*AI30*8.34,$X30*AI30*8.34)))</f>
        <v/>
      </c>
      <c r="AK30" s="278"/>
      <c r="AL30" s="262" t="str">
        <f aca="true" t="shared" si="118" ref="AL30">IF(CELL("type",AK30)="L","",IF(AK30*($G30+$X30)=0,"",IF($G30&gt;0,+$G30*AK30*8.34,$X30*AK30*8.34)))</f>
        <v/>
      </c>
      <c r="AM30" s="283"/>
      <c r="AN30" s="600"/>
      <c r="AO30" s="601"/>
      <c r="AP30" s="601"/>
      <c r="AQ30" s="601"/>
      <c r="AR30" s="602"/>
      <c r="AS30" s="44"/>
      <c r="AT30" s="44"/>
      <c r="BC30" s="22"/>
      <c r="BE30" s="22"/>
      <c r="BG30" s="22"/>
      <c r="BK30" s="22"/>
      <c r="BM30" s="22"/>
      <c r="BO30" s="22"/>
      <c r="BP30" s="22"/>
    </row>
    <row r="31" spans="1:68" ht="10.5" customHeight="1">
      <c r="A31" s="347">
        <v>21</v>
      </c>
      <c r="B31" s="348" t="str">
        <f t="shared" si="0"/>
        <v>Sun</v>
      </c>
      <c r="C31" s="266"/>
      <c r="D31" s="283"/>
      <c r="E31" s="349"/>
      <c r="F31" s="354"/>
      <c r="G31" s="282"/>
      <c r="H31" s="343"/>
      <c r="I31" s="278"/>
      <c r="J31" s="253" t="str">
        <f ca="1" t="shared" si="3"/>
        <v/>
      </c>
      <c r="K31" s="278"/>
      <c r="L31" s="253" t="str">
        <f ca="1" t="shared" si="3"/>
        <v/>
      </c>
      <c r="M31" s="278"/>
      <c r="N31" s="253" t="str">
        <f aca="true" t="shared" si="119" ref="N31">IF(CELL("type",M31)="L","",IF(M31*($G31+$X31)=0,"",IF($G31&gt;0,+$G31*M31*8.34,$X31*M31*8.34)))</f>
        <v/>
      </c>
      <c r="O31" s="278"/>
      <c r="P31" s="255" t="str">
        <f aca="true" t="shared" si="120" ref="P31">IF(CELL("type",O31)="L","",IF(O31*($G31+$X31)=0,"",IF($G31&gt;0,+$G31*O31*8.34,$X31*O31*8.34)))</f>
        <v/>
      </c>
      <c r="Q31" s="282"/>
      <c r="R31" s="278"/>
      <c r="S31" s="342" t="str">
        <f t="shared" si="1"/>
        <v/>
      </c>
      <c r="T31" s="343"/>
      <c r="U31" s="344"/>
      <c r="V31" s="283"/>
      <c r="W31" s="352">
        <f t="shared" si="2"/>
        <v>21</v>
      </c>
      <c r="X31" s="285"/>
      <c r="Y31" s="278"/>
      <c r="Z31" s="278"/>
      <c r="AA31" s="270" t="str">
        <f aca="true" t="shared" si="121" ref="AA31">IF(CELL("type",Z31)="L","",IF(Z31*($G31+$X31)=0,"",IF($G31&gt;0,+$G31*Z31*8.34,$X31*Z31*8.34)))</f>
        <v/>
      </c>
      <c r="AB31" s="278"/>
      <c r="AC31" s="289" t="str">
        <f aca="true" t="shared" si="122" ref="AC31">IF(CELL("type",AB31)="L","",IF(AB31*($G31+$X31)=0,"",IF($G31&gt;0,+$G31*AB31*8.34,$X31*AB31*8.34)))</f>
        <v/>
      </c>
      <c r="AD31" s="285"/>
      <c r="AE31" s="278"/>
      <c r="AF31" s="278"/>
      <c r="AG31" s="278" t="str">
        <f ca="1" t="shared" si="8"/>
        <v/>
      </c>
      <c r="AH31" s="278"/>
      <c r="AI31" s="278"/>
      <c r="AJ31" s="262" t="str">
        <f aca="true" t="shared" si="123" ref="AJ31">IF(CELL("type",AI31)="L","",IF(AI31*($G31+$X31)=0,"",IF($G31&gt;0,+$G31*AI31*8.34,$X31*AI31*8.34)))</f>
        <v/>
      </c>
      <c r="AK31" s="278"/>
      <c r="AL31" s="262" t="str">
        <f aca="true" t="shared" si="124" ref="AL31">IF(CELL("type",AK31)="L","",IF(AK31*($G31+$X31)=0,"",IF($G31&gt;0,+$G31*AK31*8.34,$X31*AK31*8.34)))</f>
        <v/>
      </c>
      <c r="AM31" s="283"/>
      <c r="AN31" s="600"/>
      <c r="AO31" s="601"/>
      <c r="AP31" s="601"/>
      <c r="AQ31" s="601"/>
      <c r="AR31" s="602"/>
      <c r="AS31" s="44"/>
      <c r="AT31" s="44"/>
      <c r="BC31" s="22"/>
      <c r="BE31" s="22"/>
      <c r="BG31" s="22"/>
      <c r="BK31" s="22"/>
      <c r="BM31" s="22"/>
      <c r="BO31" s="22"/>
      <c r="BP31" s="22"/>
    </row>
    <row r="32" spans="1:68" ht="10.5" customHeight="1">
      <c r="A32" s="347">
        <v>22</v>
      </c>
      <c r="B32" s="348" t="str">
        <f t="shared" si="0"/>
        <v>Mon</v>
      </c>
      <c r="C32" s="278"/>
      <c r="D32" s="284"/>
      <c r="E32" s="349"/>
      <c r="F32" s="350"/>
      <c r="G32" s="282"/>
      <c r="H32" s="343"/>
      <c r="I32" s="278"/>
      <c r="J32" s="253" t="str">
        <f ca="1" t="shared" si="3"/>
        <v/>
      </c>
      <c r="K32" s="278"/>
      <c r="L32" s="253" t="str">
        <f ca="1" t="shared" si="3"/>
        <v/>
      </c>
      <c r="M32" s="278"/>
      <c r="N32" s="253" t="str">
        <f aca="true" t="shared" si="125" ref="N32">IF(CELL("type",M32)="L","",IF(M32*($G32+$X32)=0,"",IF($G32&gt;0,+$G32*M32*8.34,$X32*M32*8.34)))</f>
        <v/>
      </c>
      <c r="O32" s="278"/>
      <c r="P32" s="255" t="str">
        <f aca="true" t="shared" si="126" ref="P32">IF(CELL("type",O32)="L","",IF(O32*($G32+$X32)=0,"",IF($G32&gt;0,+$G32*O32*8.34,$X32*O32*8.34)))</f>
        <v/>
      </c>
      <c r="Q32" s="282"/>
      <c r="R32" s="278"/>
      <c r="S32" s="342" t="str">
        <f t="shared" si="1"/>
        <v/>
      </c>
      <c r="T32" s="343"/>
      <c r="U32" s="344"/>
      <c r="V32" s="283"/>
      <c r="W32" s="352">
        <f t="shared" si="2"/>
        <v>22</v>
      </c>
      <c r="X32" s="285"/>
      <c r="Y32" s="278"/>
      <c r="Z32" s="278"/>
      <c r="AA32" s="270" t="str">
        <f aca="true" t="shared" si="127" ref="AA32">IF(CELL("type",Z32)="L","",IF(Z32*($G32+$X32)=0,"",IF($G32&gt;0,+$G32*Z32*8.34,$X32*Z32*8.34)))</f>
        <v/>
      </c>
      <c r="AB32" s="278"/>
      <c r="AC32" s="289" t="str">
        <f aca="true" t="shared" si="128" ref="AC32">IF(CELL("type",AB32)="L","",IF(AB32*($G32+$X32)=0,"",IF($G32&gt;0,+$G32*AB32*8.34,$X32*AB32*8.34)))</f>
        <v/>
      </c>
      <c r="AD32" s="285"/>
      <c r="AE32" s="278"/>
      <c r="AF32" s="278"/>
      <c r="AG32" s="278" t="str">
        <f ca="1" t="shared" si="8"/>
        <v/>
      </c>
      <c r="AH32" s="278"/>
      <c r="AI32" s="278"/>
      <c r="AJ32" s="262" t="str">
        <f aca="true" t="shared" si="129" ref="AJ32">IF(CELL("type",AI32)="L","",IF(AI32*($G32+$X32)=0,"",IF($G32&gt;0,+$G32*AI32*8.34,$X32*AI32*8.34)))</f>
        <v/>
      </c>
      <c r="AK32" s="278"/>
      <c r="AL32" s="262" t="str">
        <f aca="true" t="shared" si="130" ref="AL32">IF(CELL("type",AK32)="L","",IF(AK32*($G32+$X32)=0,"",IF($G32&gt;0,+$G32*AK32*8.34,$X32*AK32*8.34)))</f>
        <v/>
      </c>
      <c r="AM32" s="283"/>
      <c r="AN32" s="600"/>
      <c r="AO32" s="601"/>
      <c r="AP32" s="601"/>
      <c r="AQ32" s="601"/>
      <c r="AR32" s="602"/>
      <c r="AS32" s="44"/>
      <c r="AT32" s="44"/>
      <c r="BC32" s="22"/>
      <c r="BE32" s="22"/>
      <c r="BG32" s="22"/>
      <c r="BK32" s="22"/>
      <c r="BM32" s="22"/>
      <c r="BO32" s="22"/>
      <c r="BP32" s="22"/>
    </row>
    <row r="33" spans="1:68" ht="10.5" customHeight="1">
      <c r="A33" s="347">
        <v>23</v>
      </c>
      <c r="B33" s="348" t="str">
        <f t="shared" si="0"/>
        <v>Tue</v>
      </c>
      <c r="C33" s="278"/>
      <c r="D33" s="284"/>
      <c r="E33" s="349"/>
      <c r="F33" s="350"/>
      <c r="G33" s="282"/>
      <c r="H33" s="343"/>
      <c r="I33" s="278"/>
      <c r="J33" s="253" t="str">
        <f ca="1" t="shared" si="3"/>
        <v/>
      </c>
      <c r="K33" s="278"/>
      <c r="L33" s="253" t="str">
        <f ca="1" t="shared" si="3"/>
        <v/>
      </c>
      <c r="M33" s="278"/>
      <c r="N33" s="253" t="str">
        <f aca="true" t="shared" si="131" ref="N33">IF(CELL("type",M33)="L","",IF(M33*($G33+$X33)=0,"",IF($G33&gt;0,+$G33*M33*8.34,$X33*M33*8.34)))</f>
        <v/>
      </c>
      <c r="O33" s="278"/>
      <c r="P33" s="255" t="str">
        <f aca="true" t="shared" si="132" ref="P33">IF(CELL("type",O33)="L","",IF(O33*($G33+$X33)=0,"",IF($G33&gt;0,+$G33*O33*8.34,$X33*O33*8.34)))</f>
        <v/>
      </c>
      <c r="Q33" s="282"/>
      <c r="R33" s="278"/>
      <c r="S33" s="342" t="str">
        <f t="shared" si="1"/>
        <v/>
      </c>
      <c r="T33" s="343"/>
      <c r="U33" s="344"/>
      <c r="V33" s="283"/>
      <c r="W33" s="352">
        <f t="shared" si="2"/>
        <v>23</v>
      </c>
      <c r="X33" s="285"/>
      <c r="Y33" s="278"/>
      <c r="Z33" s="278"/>
      <c r="AA33" s="270" t="str">
        <f aca="true" t="shared" si="133" ref="AA33">IF(CELL("type",Z33)="L","",IF(Z33*($G33+$X33)=0,"",IF($G33&gt;0,+$G33*Z33*8.34,$X33*Z33*8.34)))</f>
        <v/>
      </c>
      <c r="AB33" s="278"/>
      <c r="AC33" s="289" t="str">
        <f aca="true" t="shared" si="134" ref="AC33">IF(CELL("type",AB33)="L","",IF(AB33*($G33+$X33)=0,"",IF($G33&gt;0,+$G33*AB33*8.34,$X33*AB33*8.34)))</f>
        <v/>
      </c>
      <c r="AD33" s="285"/>
      <c r="AE33" s="278"/>
      <c r="AF33" s="278"/>
      <c r="AG33" s="278" t="str">
        <f ca="1" t="shared" si="8"/>
        <v/>
      </c>
      <c r="AH33" s="278"/>
      <c r="AI33" s="278"/>
      <c r="AJ33" s="262" t="str">
        <f aca="true" t="shared" si="135" ref="AJ33">IF(CELL("type",AI33)="L","",IF(AI33*($G33+$X33)=0,"",IF($G33&gt;0,+$G33*AI33*8.34,$X33*AI33*8.34)))</f>
        <v/>
      </c>
      <c r="AK33" s="278"/>
      <c r="AL33" s="262" t="str">
        <f aca="true" t="shared" si="136" ref="AL33">IF(CELL("type",AK33)="L","",IF(AK33*($G33+$X33)=0,"",IF($G33&gt;0,+$G33*AK33*8.34,$X33*AK33*8.34)))</f>
        <v/>
      </c>
      <c r="AM33" s="283"/>
      <c r="AN33" s="600"/>
      <c r="AO33" s="601"/>
      <c r="AP33" s="601"/>
      <c r="AQ33" s="601"/>
      <c r="AR33" s="602"/>
      <c r="AS33" s="44"/>
      <c r="AT33" s="44"/>
      <c r="BC33" s="22"/>
      <c r="BE33" s="22"/>
      <c r="BG33" s="22"/>
      <c r="BK33" s="22"/>
      <c r="BM33" s="22"/>
      <c r="BO33" s="22"/>
      <c r="BP33" s="22"/>
    </row>
    <row r="34" spans="1:68" ht="10.5" customHeight="1">
      <c r="A34" s="347">
        <v>24</v>
      </c>
      <c r="B34" s="348" t="str">
        <f t="shared" si="0"/>
        <v>Wed</v>
      </c>
      <c r="C34" s="278"/>
      <c r="D34" s="284"/>
      <c r="E34" s="349"/>
      <c r="F34" s="350"/>
      <c r="G34" s="282"/>
      <c r="H34" s="343"/>
      <c r="I34" s="278"/>
      <c r="J34" s="253" t="str">
        <f ca="1" t="shared" si="3"/>
        <v/>
      </c>
      <c r="K34" s="278"/>
      <c r="L34" s="253" t="str">
        <f ca="1" t="shared" si="3"/>
        <v/>
      </c>
      <c r="M34" s="278"/>
      <c r="N34" s="253" t="str">
        <f aca="true" t="shared" si="137" ref="N34">IF(CELL("type",M34)="L","",IF(M34*($G34+$X34)=0,"",IF($G34&gt;0,+$G34*M34*8.34,$X34*M34*8.34)))</f>
        <v/>
      </c>
      <c r="O34" s="278"/>
      <c r="P34" s="255" t="str">
        <f aca="true" t="shared" si="138" ref="P34">IF(CELL("type",O34)="L","",IF(O34*($G34+$X34)=0,"",IF($G34&gt;0,+$G34*O34*8.34,$X34*O34*8.34)))</f>
        <v/>
      </c>
      <c r="Q34" s="282"/>
      <c r="R34" s="278"/>
      <c r="S34" s="342" t="str">
        <f t="shared" si="1"/>
        <v/>
      </c>
      <c r="T34" s="343"/>
      <c r="U34" s="344"/>
      <c r="V34" s="283"/>
      <c r="W34" s="352">
        <f t="shared" si="2"/>
        <v>24</v>
      </c>
      <c r="X34" s="285"/>
      <c r="Y34" s="278"/>
      <c r="Z34" s="278"/>
      <c r="AA34" s="270" t="str">
        <f aca="true" t="shared" si="139" ref="AA34">IF(CELL("type",Z34)="L","",IF(Z34*($G34+$X34)=0,"",IF($G34&gt;0,+$G34*Z34*8.34,$X34*Z34*8.34)))</f>
        <v/>
      </c>
      <c r="AB34" s="278"/>
      <c r="AC34" s="289" t="str">
        <f aca="true" t="shared" si="140" ref="AC34">IF(CELL("type",AB34)="L","",IF(AB34*($G34+$X34)=0,"",IF($G34&gt;0,+$G34*AB34*8.34,$X34*AB34*8.34)))</f>
        <v/>
      </c>
      <c r="AD34" s="285"/>
      <c r="AE34" s="278"/>
      <c r="AF34" s="278"/>
      <c r="AG34" s="278" t="str">
        <f ca="1" t="shared" si="8"/>
        <v/>
      </c>
      <c r="AH34" s="278"/>
      <c r="AI34" s="278"/>
      <c r="AJ34" s="262" t="str">
        <f aca="true" t="shared" si="141" ref="AJ34">IF(CELL("type",AI34)="L","",IF(AI34*($G34+$X34)=0,"",IF($G34&gt;0,+$G34*AI34*8.34,$X34*AI34*8.34)))</f>
        <v/>
      </c>
      <c r="AK34" s="278"/>
      <c r="AL34" s="262" t="str">
        <f aca="true" t="shared" si="142" ref="AL34">IF(CELL("type",AK34)="L","",IF(AK34*($G34+$X34)=0,"",IF($G34&gt;0,+$G34*AK34*8.34,$X34*AK34*8.34)))</f>
        <v/>
      </c>
      <c r="AM34" s="283"/>
      <c r="AN34" s="600"/>
      <c r="AO34" s="601"/>
      <c r="AP34" s="601"/>
      <c r="AQ34" s="601"/>
      <c r="AR34" s="602"/>
      <c r="AS34" s="44"/>
      <c r="AT34" s="44"/>
      <c r="BC34" s="22"/>
      <c r="BE34" s="22"/>
      <c r="BG34" s="22"/>
      <c r="BK34" s="22"/>
      <c r="BM34" s="22"/>
      <c r="BO34" s="22"/>
      <c r="BP34" s="22"/>
    </row>
    <row r="35" spans="1:68" ht="10.5" customHeight="1">
      <c r="A35" s="347">
        <v>25</v>
      </c>
      <c r="B35" s="348" t="str">
        <f t="shared" si="0"/>
        <v>Thu</v>
      </c>
      <c r="C35" s="287"/>
      <c r="D35" s="288"/>
      <c r="E35" s="349"/>
      <c r="F35" s="357"/>
      <c r="G35" s="282"/>
      <c r="H35" s="343"/>
      <c r="I35" s="278"/>
      <c r="J35" s="253" t="str">
        <f ca="1" t="shared" si="3"/>
        <v/>
      </c>
      <c r="K35" s="278"/>
      <c r="L35" s="253" t="str">
        <f ca="1" t="shared" si="3"/>
        <v/>
      </c>
      <c r="M35" s="278"/>
      <c r="N35" s="253" t="str">
        <f aca="true" t="shared" si="143" ref="N35">IF(CELL("type",M35)="L","",IF(M35*($G35+$X35)=0,"",IF($G35&gt;0,+$G35*M35*8.34,$X35*M35*8.34)))</f>
        <v/>
      </c>
      <c r="O35" s="278"/>
      <c r="P35" s="255" t="str">
        <f aca="true" t="shared" si="144" ref="P35">IF(CELL("type",O35)="L","",IF(O35*($G35+$X35)=0,"",IF($G35&gt;0,+$G35*O35*8.34,$X35*O35*8.34)))</f>
        <v/>
      </c>
      <c r="Q35" s="282"/>
      <c r="R35" s="278"/>
      <c r="S35" s="342" t="str">
        <f t="shared" si="1"/>
        <v/>
      </c>
      <c r="T35" s="343"/>
      <c r="U35" s="344"/>
      <c r="V35" s="283"/>
      <c r="W35" s="352">
        <f t="shared" si="2"/>
        <v>25</v>
      </c>
      <c r="X35" s="285"/>
      <c r="Y35" s="278"/>
      <c r="Z35" s="278"/>
      <c r="AA35" s="270" t="str">
        <f aca="true" t="shared" si="145" ref="AA35">IF(CELL("type",Z35)="L","",IF(Z35*($G35+$X35)=0,"",IF($G35&gt;0,+$G35*Z35*8.34,$X35*Z35*8.34)))</f>
        <v/>
      </c>
      <c r="AB35" s="278"/>
      <c r="AC35" s="289" t="str">
        <f aca="true" t="shared" si="146" ref="AC35">IF(CELL("type",AB35)="L","",IF(AB35*($G35+$X35)=0,"",IF($G35&gt;0,+$G35*AB35*8.34,$X35*AB35*8.34)))</f>
        <v/>
      </c>
      <c r="AD35" s="285"/>
      <c r="AE35" s="278"/>
      <c r="AF35" s="278"/>
      <c r="AG35" s="278" t="str">
        <f ca="1" t="shared" si="8"/>
        <v/>
      </c>
      <c r="AH35" s="278"/>
      <c r="AI35" s="278"/>
      <c r="AJ35" s="262" t="str">
        <f aca="true" t="shared" si="147" ref="AJ35">IF(CELL("type",AI35)="L","",IF(AI35*($G35+$X35)=0,"",IF($G35&gt;0,+$G35*AI35*8.34,$X35*AI35*8.34)))</f>
        <v/>
      </c>
      <c r="AK35" s="278"/>
      <c r="AL35" s="262" t="str">
        <f aca="true" t="shared" si="148" ref="AL35">IF(CELL("type",AK35)="L","",IF(AK35*($G35+$X35)=0,"",IF($G35&gt;0,+$G35*AK35*8.34,$X35*AK35*8.34)))</f>
        <v/>
      </c>
      <c r="AM35" s="283"/>
      <c r="AN35" s="600"/>
      <c r="AO35" s="601"/>
      <c r="AP35" s="601"/>
      <c r="AQ35" s="601"/>
      <c r="AR35" s="602"/>
      <c r="AS35" s="44"/>
      <c r="AT35" s="44"/>
      <c r="BC35" s="22"/>
      <c r="BE35" s="22"/>
      <c r="BG35" s="22"/>
      <c r="BK35" s="22"/>
      <c r="BM35" s="22"/>
      <c r="BO35" s="22"/>
      <c r="BP35" s="22"/>
    </row>
    <row r="36" spans="1:68" ht="10.5" customHeight="1">
      <c r="A36" s="347">
        <v>26</v>
      </c>
      <c r="B36" s="348" t="str">
        <f t="shared" si="0"/>
        <v>Fri</v>
      </c>
      <c r="C36" s="278"/>
      <c r="D36" s="283"/>
      <c r="E36" s="339"/>
      <c r="F36" s="354"/>
      <c r="G36" s="282"/>
      <c r="H36" s="343"/>
      <c r="I36" s="278"/>
      <c r="J36" s="253" t="str">
        <f ca="1" t="shared" si="3"/>
        <v/>
      </c>
      <c r="K36" s="278"/>
      <c r="L36" s="253" t="str">
        <f ca="1" t="shared" si="3"/>
        <v/>
      </c>
      <c r="M36" s="278"/>
      <c r="N36" s="253" t="str">
        <f aca="true" t="shared" si="149" ref="N36">IF(CELL("type",M36)="L","",IF(M36*($G36+$X36)=0,"",IF($G36&gt;0,+$G36*M36*8.34,$X36*M36*8.34)))</f>
        <v/>
      </c>
      <c r="O36" s="278"/>
      <c r="P36" s="255" t="str">
        <f aca="true" t="shared" si="150" ref="P36">IF(CELL("type",O36)="L","",IF(O36*($G36+$X36)=0,"",IF($G36&gt;0,+$G36*O36*8.34,$X36*O36*8.34)))</f>
        <v/>
      </c>
      <c r="Q36" s="282"/>
      <c r="R36" s="278"/>
      <c r="S36" s="342" t="str">
        <f t="shared" si="1"/>
        <v/>
      </c>
      <c r="T36" s="343"/>
      <c r="U36" s="344"/>
      <c r="V36" s="283"/>
      <c r="W36" s="352">
        <f t="shared" si="2"/>
        <v>26</v>
      </c>
      <c r="X36" s="285"/>
      <c r="Y36" s="278"/>
      <c r="Z36" s="278"/>
      <c r="AA36" s="270" t="str">
        <f aca="true" t="shared" si="151" ref="AA36">IF(CELL("type",Z36)="L","",IF(Z36*($G36+$X36)=0,"",IF($G36&gt;0,+$G36*Z36*8.34,$X36*Z36*8.34)))</f>
        <v/>
      </c>
      <c r="AB36" s="278"/>
      <c r="AC36" s="289" t="str">
        <f aca="true" t="shared" si="152" ref="AC36">IF(CELL("type",AB36)="L","",IF(AB36*($G36+$X36)=0,"",IF($G36&gt;0,+$G36*AB36*8.34,$X36*AB36*8.34)))</f>
        <v/>
      </c>
      <c r="AD36" s="285"/>
      <c r="AE36" s="278"/>
      <c r="AF36" s="278"/>
      <c r="AG36" s="278" t="str">
        <f ca="1" t="shared" si="8"/>
        <v/>
      </c>
      <c r="AH36" s="278"/>
      <c r="AI36" s="278"/>
      <c r="AJ36" s="262" t="str">
        <f aca="true" t="shared" si="153" ref="AJ36">IF(CELL("type",AI36)="L","",IF(AI36*($G36+$X36)=0,"",IF($G36&gt;0,+$G36*AI36*8.34,$X36*AI36*8.34)))</f>
        <v/>
      </c>
      <c r="AK36" s="278"/>
      <c r="AL36" s="262" t="str">
        <f aca="true" t="shared" si="154" ref="AL36">IF(CELL("type",AK36)="L","",IF(AK36*($G36+$X36)=0,"",IF($G36&gt;0,+$G36*AK36*8.34,$X36*AK36*8.34)))</f>
        <v/>
      </c>
      <c r="AM36" s="283"/>
      <c r="AN36" s="600"/>
      <c r="AO36" s="601"/>
      <c r="AP36" s="601"/>
      <c r="AQ36" s="601"/>
      <c r="AR36" s="602"/>
      <c r="AS36" s="44"/>
      <c r="AT36" s="44"/>
      <c r="BC36" s="22"/>
      <c r="BE36" s="22"/>
      <c r="BG36" s="22"/>
      <c r="BK36" s="22"/>
      <c r="BM36" s="22"/>
      <c r="BO36" s="22"/>
      <c r="BP36" s="22"/>
    </row>
    <row r="37" spans="1:68" ht="10.5" customHeight="1">
      <c r="A37" s="347">
        <v>27</v>
      </c>
      <c r="B37" s="348" t="str">
        <f t="shared" si="0"/>
        <v>Sat</v>
      </c>
      <c r="C37" s="278"/>
      <c r="D37" s="284"/>
      <c r="E37" s="349"/>
      <c r="F37" s="350"/>
      <c r="G37" s="282"/>
      <c r="H37" s="343"/>
      <c r="I37" s="278"/>
      <c r="J37" s="253" t="str">
        <f ca="1" t="shared" si="3"/>
        <v/>
      </c>
      <c r="K37" s="278"/>
      <c r="L37" s="253" t="str">
        <f ca="1" t="shared" si="3"/>
        <v/>
      </c>
      <c r="M37" s="278"/>
      <c r="N37" s="253" t="str">
        <f aca="true" t="shared" si="155" ref="N37">IF(CELL("type",M37)="L","",IF(M37*($G37+$X37)=0,"",IF($G37&gt;0,+$G37*M37*8.34,$X37*M37*8.34)))</f>
        <v/>
      </c>
      <c r="O37" s="278"/>
      <c r="P37" s="255" t="str">
        <f aca="true" t="shared" si="156" ref="P37">IF(CELL("type",O37)="L","",IF(O37*($G37+$X37)=0,"",IF($G37&gt;0,+$G37*O37*8.34,$X37*O37*8.34)))</f>
        <v/>
      </c>
      <c r="Q37" s="282"/>
      <c r="R37" s="278"/>
      <c r="S37" s="342" t="str">
        <f t="shared" si="1"/>
        <v/>
      </c>
      <c r="T37" s="343"/>
      <c r="U37" s="344"/>
      <c r="V37" s="283"/>
      <c r="W37" s="352">
        <f t="shared" si="2"/>
        <v>27</v>
      </c>
      <c r="X37" s="285"/>
      <c r="Y37" s="278"/>
      <c r="Z37" s="278"/>
      <c r="AA37" s="270" t="str">
        <f aca="true" t="shared" si="157" ref="AA37">IF(CELL("type",Z37)="L","",IF(Z37*($G37+$X37)=0,"",IF($G37&gt;0,+$G37*Z37*8.34,$X37*Z37*8.34)))</f>
        <v/>
      </c>
      <c r="AB37" s="278"/>
      <c r="AC37" s="289" t="str">
        <f aca="true" t="shared" si="158" ref="AC37">IF(CELL("type",AB37)="L","",IF(AB37*($G37+$X37)=0,"",IF($G37&gt;0,+$G37*AB37*8.34,$X37*AB37*8.34)))</f>
        <v/>
      </c>
      <c r="AD37" s="285"/>
      <c r="AE37" s="278"/>
      <c r="AF37" s="278"/>
      <c r="AG37" s="278" t="str">
        <f ca="1" t="shared" si="8"/>
        <v/>
      </c>
      <c r="AH37" s="278"/>
      <c r="AI37" s="278"/>
      <c r="AJ37" s="262" t="str">
        <f aca="true" t="shared" si="159" ref="AJ37">IF(CELL("type",AI37)="L","",IF(AI37*($G37+$X37)=0,"",IF($G37&gt;0,+$G37*AI37*8.34,$X37*AI37*8.34)))</f>
        <v/>
      </c>
      <c r="AK37" s="278"/>
      <c r="AL37" s="262" t="str">
        <f aca="true" t="shared" si="160" ref="AL37">IF(CELL("type",AK37)="L","",IF(AK37*($G37+$X37)=0,"",IF($G37&gt;0,+$G37*AK37*8.34,$X37*AK37*8.34)))</f>
        <v/>
      </c>
      <c r="AM37" s="283"/>
      <c r="AN37" s="600"/>
      <c r="AO37" s="601"/>
      <c r="AP37" s="601"/>
      <c r="AQ37" s="601"/>
      <c r="AR37" s="602"/>
      <c r="AS37" s="44"/>
      <c r="AT37" s="44"/>
      <c r="BC37" s="22"/>
      <c r="BE37" s="22"/>
      <c r="BG37" s="22"/>
      <c r="BK37" s="22"/>
      <c r="BM37" s="22"/>
      <c r="BO37" s="22"/>
      <c r="BP37" s="22"/>
    </row>
    <row r="38" spans="1:68" ht="10.5" customHeight="1">
      <c r="A38" s="347">
        <v>28</v>
      </c>
      <c r="B38" s="348" t="str">
        <f t="shared" si="0"/>
        <v>Sun</v>
      </c>
      <c r="C38" s="278"/>
      <c r="D38" s="284"/>
      <c r="E38" s="349"/>
      <c r="F38" s="350"/>
      <c r="G38" s="282"/>
      <c r="H38" s="343"/>
      <c r="I38" s="278"/>
      <c r="J38" s="253" t="str">
        <f ca="1" t="shared" si="3"/>
        <v/>
      </c>
      <c r="K38" s="278"/>
      <c r="L38" s="253" t="str">
        <f ca="1" t="shared" si="3"/>
        <v/>
      </c>
      <c r="M38" s="278"/>
      <c r="N38" s="253" t="str">
        <f aca="true" t="shared" si="161" ref="N38">IF(CELL("type",M38)="L","",IF(M38*($G38+$X38)=0,"",IF($G38&gt;0,+$G38*M38*8.34,$X38*M38*8.34)))</f>
        <v/>
      </c>
      <c r="O38" s="278"/>
      <c r="P38" s="255" t="str">
        <f aca="true" t="shared" si="162" ref="P38">IF(CELL("type",O38)="L","",IF(O38*($G38+$X38)=0,"",IF($G38&gt;0,+$G38*O38*8.34,$X38*O38*8.34)))</f>
        <v/>
      </c>
      <c r="Q38" s="282"/>
      <c r="R38" s="278"/>
      <c r="S38" s="342" t="str">
        <f t="shared" si="1"/>
        <v/>
      </c>
      <c r="T38" s="343"/>
      <c r="U38" s="344"/>
      <c r="V38" s="283"/>
      <c r="W38" s="352">
        <f t="shared" si="2"/>
        <v>28</v>
      </c>
      <c r="X38" s="285"/>
      <c r="Y38" s="278"/>
      <c r="Z38" s="278"/>
      <c r="AA38" s="270" t="str">
        <f aca="true" t="shared" si="163" ref="AA38">IF(CELL("type",Z38)="L","",IF(Z38*($G38+$X38)=0,"",IF($G38&gt;0,+$G38*Z38*8.34,$X38*Z38*8.34)))</f>
        <v/>
      </c>
      <c r="AB38" s="278"/>
      <c r="AC38" s="289" t="str">
        <f aca="true" t="shared" si="164" ref="AC38">IF(CELL("type",AB38)="L","",IF(AB38*($G38+$X38)=0,"",IF($G38&gt;0,+$G38*AB38*8.34,$X38*AB38*8.34)))</f>
        <v/>
      </c>
      <c r="AD38" s="285"/>
      <c r="AE38" s="278"/>
      <c r="AF38" s="278"/>
      <c r="AG38" s="278" t="str">
        <f ca="1" t="shared" si="8"/>
        <v/>
      </c>
      <c r="AH38" s="278"/>
      <c r="AI38" s="278"/>
      <c r="AJ38" s="262" t="str">
        <f aca="true" t="shared" si="165" ref="AJ38">IF(CELL("type",AI38)="L","",IF(AI38*($G38+$X38)=0,"",IF($G38&gt;0,+$G38*AI38*8.34,$X38*AI38*8.34)))</f>
        <v/>
      </c>
      <c r="AK38" s="278"/>
      <c r="AL38" s="262" t="str">
        <f aca="true" t="shared" si="166" ref="AL38">IF(CELL("type",AK38)="L","",IF(AK38*($G38+$X38)=0,"",IF($G38&gt;0,+$G38*AK38*8.34,$X38*AK38*8.34)))</f>
        <v/>
      </c>
      <c r="AM38" s="283"/>
      <c r="AN38" s="600"/>
      <c r="AO38" s="601"/>
      <c r="AP38" s="601"/>
      <c r="AQ38" s="601"/>
      <c r="AR38" s="602"/>
      <c r="AS38" s="44"/>
      <c r="AT38" s="44"/>
      <c r="BC38" s="22"/>
      <c r="BE38" s="22"/>
      <c r="BG38" s="22"/>
      <c r="BK38" s="22"/>
      <c r="BM38" s="22"/>
      <c r="BO38" s="22"/>
      <c r="BP38" s="22"/>
    </row>
    <row r="39" spans="1:68" ht="10.5" customHeight="1">
      <c r="A39" s="347">
        <v>29</v>
      </c>
      <c r="B39" s="348" t="str">
        <f t="shared" si="0"/>
        <v>Mon</v>
      </c>
      <c r="C39" s="278"/>
      <c r="D39" s="284"/>
      <c r="E39" s="349"/>
      <c r="F39" s="350"/>
      <c r="G39" s="282"/>
      <c r="H39" s="343"/>
      <c r="I39" s="278"/>
      <c r="J39" s="253" t="str">
        <f ca="1" t="shared" si="3"/>
        <v/>
      </c>
      <c r="K39" s="278"/>
      <c r="L39" s="253" t="str">
        <f ca="1" t="shared" si="3"/>
        <v/>
      </c>
      <c r="M39" s="278"/>
      <c r="N39" s="253" t="str">
        <f aca="true" t="shared" si="167" ref="N39">IF(CELL("type",M39)="L","",IF(M39*($G39+$X39)=0,"",IF($G39&gt;0,+$G39*M39*8.34,$X39*M39*8.34)))</f>
        <v/>
      </c>
      <c r="O39" s="278"/>
      <c r="P39" s="255" t="str">
        <f aca="true" t="shared" si="168" ref="P39">IF(CELL("type",O39)="L","",IF(O39*($G39+$X39)=0,"",IF($G39&gt;0,+$G39*O39*8.34,$X39*O39*8.34)))</f>
        <v/>
      </c>
      <c r="Q39" s="282"/>
      <c r="R39" s="278"/>
      <c r="S39" s="342" t="str">
        <f t="shared" si="1"/>
        <v/>
      </c>
      <c r="T39" s="343"/>
      <c r="U39" s="344"/>
      <c r="V39" s="283"/>
      <c r="W39" s="352">
        <f t="shared" si="2"/>
        <v>29</v>
      </c>
      <c r="X39" s="285"/>
      <c r="Y39" s="278"/>
      <c r="Z39" s="278"/>
      <c r="AA39" s="270" t="str">
        <f aca="true" t="shared" si="169" ref="AA39">IF(CELL("type",Z39)="L","",IF(Z39*($G39+$X39)=0,"",IF($G39&gt;0,+$G39*Z39*8.34,$X39*Z39*8.34)))</f>
        <v/>
      </c>
      <c r="AB39" s="278"/>
      <c r="AC39" s="289" t="str">
        <f aca="true" t="shared" si="170" ref="AC39">IF(CELL("type",AB39)="L","",IF(AB39*($G39+$X39)=0,"",IF($G39&gt;0,+$G39*AB39*8.34,$X39*AB39*8.34)))</f>
        <v/>
      </c>
      <c r="AD39" s="285"/>
      <c r="AE39" s="278"/>
      <c r="AF39" s="278"/>
      <c r="AG39" s="278" t="str">
        <f ca="1" t="shared" si="8"/>
        <v/>
      </c>
      <c r="AH39" s="278"/>
      <c r="AI39" s="278"/>
      <c r="AJ39" s="262" t="str">
        <f aca="true" t="shared" si="171" ref="AJ39">IF(CELL("type",AI39)="L","",IF(AI39*($G39+$X39)=0,"",IF($G39&gt;0,+$G39*AI39*8.34,$X39*AI39*8.34)))</f>
        <v/>
      </c>
      <c r="AK39" s="278"/>
      <c r="AL39" s="262" t="str">
        <f aca="true" t="shared" si="172" ref="AL39">IF(CELL("type",AK39)="L","",IF(AK39*($G39+$X39)=0,"",IF($G39&gt;0,+$G39*AK39*8.34,$X39*AK39*8.34)))</f>
        <v/>
      </c>
      <c r="AM39" s="283"/>
      <c r="AN39" s="600"/>
      <c r="AO39" s="601"/>
      <c r="AP39" s="601"/>
      <c r="AQ39" s="601"/>
      <c r="AR39" s="602"/>
      <c r="AS39" s="3"/>
      <c r="AT39" s="3"/>
      <c r="BC39" s="22"/>
      <c r="BE39" s="22"/>
      <c r="BG39" s="22"/>
      <c r="BK39" s="22"/>
      <c r="BM39" s="22"/>
      <c r="BO39" s="22"/>
      <c r="BP39" s="22"/>
    </row>
    <row r="40" spans="1:68" ht="10.5" customHeight="1">
      <c r="A40" s="347">
        <v>30</v>
      </c>
      <c r="B40" s="348" t="str">
        <f t="shared" si="0"/>
        <v>Tue</v>
      </c>
      <c r="C40" s="278"/>
      <c r="D40" s="284"/>
      <c r="E40" s="349"/>
      <c r="F40" s="350"/>
      <c r="G40" s="282"/>
      <c r="H40" s="343"/>
      <c r="I40" s="278"/>
      <c r="J40" s="253" t="str">
        <f ca="1" t="shared" si="3"/>
        <v/>
      </c>
      <c r="K40" s="278"/>
      <c r="L40" s="253" t="str">
        <f ca="1" t="shared" si="3"/>
        <v/>
      </c>
      <c r="M40" s="278"/>
      <c r="N40" s="253" t="str">
        <f aca="true" t="shared" si="173" ref="N40">IF(CELL("type",M40)="L","",IF(M40*($G40+$X40)=0,"",IF($G40&gt;0,+$G40*M40*8.34,$X40*M40*8.34)))</f>
        <v/>
      </c>
      <c r="O40" s="278"/>
      <c r="P40" s="255" t="str">
        <f aca="true" t="shared" si="174" ref="P40">IF(CELL("type",O40)="L","",IF(O40*($G40+$X40)=0,"",IF($G40&gt;0,+$G40*O40*8.34,$X40*O40*8.34)))</f>
        <v/>
      </c>
      <c r="Q40" s="282"/>
      <c r="R40" s="278"/>
      <c r="S40" s="342" t="str">
        <f t="shared" si="1"/>
        <v/>
      </c>
      <c r="T40" s="343"/>
      <c r="U40" s="344"/>
      <c r="V40" s="283"/>
      <c r="W40" s="352">
        <f t="shared" si="2"/>
        <v>30</v>
      </c>
      <c r="X40" s="285"/>
      <c r="Y40" s="278"/>
      <c r="Z40" s="278"/>
      <c r="AA40" s="270" t="str">
        <f aca="true" t="shared" si="175" ref="AA40">IF(CELL("type",Z40)="L","",IF(Z40*($G40+$X40)=0,"",IF($G40&gt;0,+$G40*Z40*8.34,$X40*Z40*8.34)))</f>
        <v/>
      </c>
      <c r="AB40" s="278"/>
      <c r="AC40" s="289" t="str">
        <f aca="true" t="shared" si="176" ref="AC40">IF(CELL("type",AB40)="L","",IF(AB40*($G40+$X40)=0,"",IF($G40&gt;0,+$G40*AB40*8.34,$X40*AB40*8.34)))</f>
        <v/>
      </c>
      <c r="AD40" s="285"/>
      <c r="AE40" s="278"/>
      <c r="AF40" s="278"/>
      <c r="AG40" s="278" t="str">
        <f ca="1" t="shared" si="8"/>
        <v/>
      </c>
      <c r="AH40" s="278"/>
      <c r="AI40" s="278"/>
      <c r="AJ40" s="262" t="str">
        <f aca="true" t="shared" si="177" ref="AJ40">IF(CELL("type",AI40)="L","",IF(AI40*($G40+$X40)=0,"",IF($G40&gt;0,+$G40*AI40*8.34,$X40*AI40*8.34)))</f>
        <v/>
      </c>
      <c r="AK40" s="278"/>
      <c r="AL40" s="262" t="str">
        <f aca="true" t="shared" si="178" ref="AL40">IF(CELL("type",AK40)="L","",IF(AK40*($G40+$X40)=0,"",IF($G40&gt;0,+$G40*AK40*8.34,$X40*AK40*8.34)))</f>
        <v/>
      </c>
      <c r="AM40" s="283"/>
      <c r="AN40" s="600"/>
      <c r="AO40" s="601"/>
      <c r="AP40" s="601"/>
      <c r="AQ40" s="601"/>
      <c r="AR40" s="602"/>
      <c r="AS40" s="3"/>
      <c r="AT40" s="3"/>
      <c r="BC40" s="22"/>
      <c r="BE40" s="22"/>
      <c r="BG40" s="22"/>
      <c r="BK40" s="22"/>
      <c r="BM40" s="22"/>
      <c r="BO40" s="22"/>
      <c r="BP40" s="22"/>
    </row>
    <row r="41" spans="1:68" ht="10.5" customHeight="1" thickBot="1">
      <c r="A41" s="347">
        <v>31</v>
      </c>
      <c r="B41" s="348" t="str">
        <f t="shared" si="0"/>
        <v>Wed</v>
      </c>
      <c r="C41" s="287"/>
      <c r="D41" s="288"/>
      <c r="E41" s="358"/>
      <c r="F41" s="359"/>
      <c r="G41" s="282"/>
      <c r="H41" s="343"/>
      <c r="I41" s="278"/>
      <c r="J41" s="270" t="str">
        <f ca="1" t="shared" si="3"/>
        <v/>
      </c>
      <c r="K41" s="278"/>
      <c r="L41" s="270" t="str">
        <f ca="1" t="shared" si="3"/>
        <v/>
      </c>
      <c r="M41" s="278"/>
      <c r="N41" s="270" t="str">
        <f aca="true" t="shared" si="179" ref="N41">IF(CELL("type",M41)="L","",IF(M41*($G41+$X41)=0,"",IF($G41&gt;0,+$G41*M41*8.34,$X41*M41*8.34)))</f>
        <v/>
      </c>
      <c r="O41" s="278"/>
      <c r="P41" s="289" t="str">
        <f aca="true" t="shared" si="180" ref="P41">IF(CELL("type",O41)="L","",IF(O41*($G41+$X41)=0,"",IF($G41&gt;0,+$G41*O41*8.34,$X41*O41*8.34)))</f>
        <v/>
      </c>
      <c r="Q41" s="282"/>
      <c r="R41" s="278"/>
      <c r="S41" s="342" t="str">
        <f t="shared" si="1"/>
        <v/>
      </c>
      <c r="T41" s="343"/>
      <c r="U41" s="344"/>
      <c r="V41" s="283"/>
      <c r="W41" s="351">
        <f t="shared" si="2"/>
        <v>31</v>
      </c>
      <c r="X41" s="285"/>
      <c r="Y41" s="278"/>
      <c r="Z41" s="278"/>
      <c r="AA41" s="270" t="str">
        <f aca="true" t="shared" si="181" ref="AA41">IF(CELL("type",Z41)="L","",IF(Z41*($G41+$X41)=0,"",IF($G41&gt;0,+$G41*Z41*8.34,$X41*Z41*8.34)))</f>
        <v/>
      </c>
      <c r="AB41" s="278"/>
      <c r="AC41" s="289" t="str">
        <f aca="true" t="shared" si="182" ref="AC41">IF(CELL("type",AB41)="L","",IF(AB41*($G41+$X41)=0,"",IF($G41&gt;0,+$G41*AB41*8.34,$X41*AB41*8.34)))</f>
        <v/>
      </c>
      <c r="AD41" s="291"/>
      <c r="AE41" s="278"/>
      <c r="AF41" s="285"/>
      <c r="AG41" s="278" t="str">
        <f ca="1" t="shared" si="8"/>
        <v/>
      </c>
      <c r="AH41" s="278"/>
      <c r="AI41" s="278"/>
      <c r="AJ41" s="262" t="str">
        <f aca="true" t="shared" si="183" ref="AJ41">IF(CELL("type",AI41)="L","",IF(AI41*($G41+$X41)=0,"",IF($G41&gt;0,+$G41*AI41*8.34,$X41*AI41*8.34)))</f>
        <v/>
      </c>
      <c r="AK41" s="278"/>
      <c r="AL41" s="262" t="str">
        <f aca="true" t="shared" si="184" ref="AL41">IF(CELL("type",AK41)="L","",IF(AK41*($G41+$X41)=0,"",IF($G41&gt;0,+$G41*AK41*8.34,$X41*AK41*8.34)))</f>
        <v/>
      </c>
      <c r="AM41" s="283"/>
      <c r="AN41" s="600"/>
      <c r="AO41" s="601"/>
      <c r="AP41" s="601"/>
      <c r="AQ41" s="601"/>
      <c r="AR41" s="602"/>
      <c r="AS41" s="3"/>
      <c r="AT41" s="3"/>
      <c r="BC41" s="22"/>
      <c r="BE41" s="22"/>
      <c r="BG41" s="22"/>
      <c r="BK41" s="22"/>
      <c r="BM41" s="22"/>
      <c r="BO41" s="22"/>
      <c r="BP41" s="22"/>
    </row>
    <row r="42" spans="1:68" ht="10.5" customHeight="1" thickBot="1" thickTop="1">
      <c r="A42" s="360" t="s">
        <v>15</v>
      </c>
      <c r="B42" s="361"/>
      <c r="C42" s="362"/>
      <c r="D42" s="362"/>
      <c r="E42" s="363"/>
      <c r="F42" s="364"/>
      <c r="G42" s="292" t="str">
        <f>IF(SUM(G11:G41)&gt;0,AVERAGE(G11:G41)," ")</f>
        <v xml:space="preserve"> </v>
      </c>
      <c r="H42" s="365"/>
      <c r="I42" s="366" t="str">
        <f aca="true" t="shared" si="185" ref="I42:P42">IF(SUM(I11:I41)&gt;0,AVERAGE(I11:I41)," ")</f>
        <v xml:space="preserve"> </v>
      </c>
      <c r="J42" s="253" t="str">
        <f ca="1" t="shared" si="185"/>
        <v xml:space="preserve"> </v>
      </c>
      <c r="K42" s="366" t="str">
        <f t="shared" si="185"/>
        <v xml:space="preserve"> </v>
      </c>
      <c r="L42" s="253" t="str">
        <f ca="1" t="shared" si="185"/>
        <v xml:space="preserve"> </v>
      </c>
      <c r="M42" s="253" t="str">
        <f t="shared" si="185"/>
        <v xml:space="preserve"> </v>
      </c>
      <c r="N42" s="262" t="str">
        <f ca="1" t="shared" si="185"/>
        <v xml:space="preserve"> </v>
      </c>
      <c r="O42" s="262" t="str">
        <f t="shared" si="185"/>
        <v xml:space="preserve"> </v>
      </c>
      <c r="P42" s="255" t="str">
        <f ca="1" t="shared" si="185"/>
        <v xml:space="preserve"> </v>
      </c>
      <c r="Q42" s="367" t="str">
        <f>IF(SUM(Q11:Q41)&gt;0,AVERAGE(Q11:Q41)," ")</f>
        <v xml:space="preserve"> </v>
      </c>
      <c r="R42" s="366" t="str">
        <f aca="true" t="shared" si="186" ref="R42:AC42">IF(SUM(R11:R41)&gt;0,AVERAGE(R11:R41)," ")</f>
        <v xml:space="preserve"> </v>
      </c>
      <c r="S42" s="366" t="str">
        <f t="shared" si="186"/>
        <v xml:space="preserve"> </v>
      </c>
      <c r="T42" s="368" t="str">
        <f t="shared" si="186"/>
        <v xml:space="preserve"> </v>
      </c>
      <c r="U42" s="366" t="str">
        <f t="shared" si="186"/>
        <v xml:space="preserve"> </v>
      </c>
      <c r="V42" s="255" t="str">
        <f t="shared" si="186"/>
        <v xml:space="preserve"> </v>
      </c>
      <c r="W42" s="352" t="s">
        <v>30</v>
      </c>
      <c r="X42" s="464" t="str">
        <f t="shared" si="186"/>
        <v xml:space="preserve"> </v>
      </c>
      <c r="Y42" s="471" t="str">
        <f t="shared" si="186"/>
        <v xml:space="preserve"> </v>
      </c>
      <c r="Z42" s="453" t="str">
        <f t="shared" si="186"/>
        <v xml:space="preserve"> </v>
      </c>
      <c r="AA42" s="450" t="str">
        <f ca="1" t="shared" si="186"/>
        <v xml:space="preserve"> </v>
      </c>
      <c r="AB42" s="449" t="str">
        <f t="shared" si="186"/>
        <v xml:space="preserve"> </v>
      </c>
      <c r="AC42" s="464" t="str">
        <f ca="1" t="shared" si="186"/>
        <v xml:space="preserve"> </v>
      </c>
      <c r="AD42" s="469" t="str">
        <f>IF(SUM(AD11:AD41)&gt;0,AVERAGE(AD11:AD41)," ")</f>
        <v xml:space="preserve"> </v>
      </c>
      <c r="AE42" s="438" t="str">
        <f>IF(SUM(AE11:AE41)&gt;0,AVERAGE(AE11:AE41)," ")</f>
        <v xml:space="preserve"> </v>
      </c>
      <c r="AF42" s="439" t="str">
        <f>IF(SUM(AF11:AF41)&gt;0,AVERAGE(AF11:AF41)," ")</f>
        <v xml:space="preserve"> </v>
      </c>
      <c r="AG42" s="296"/>
      <c r="AH42" s="442" t="str">
        <f ca="1">IF(SUM(AG11:AG41)&gt;0,GEOMEAN(AG11:AG41),"")</f>
        <v/>
      </c>
      <c r="AI42" s="450" t="str">
        <f>IF(SUM(AI11:AI41)&gt;0,AVERAGE(AI11:AI41)," ")</f>
        <v xml:space="preserve"> </v>
      </c>
      <c r="AJ42" s="451" t="str">
        <f ca="1">IF(SUM(AJ11:AJ41)&gt;0,AVERAGE(AJ11:AJ41)," ")</f>
        <v xml:space="preserve"> </v>
      </c>
      <c r="AK42" s="270" t="str">
        <f>IF(SUM(AK11:AK41)&gt;0,AVERAGE(AK11:AK41)," ")</f>
        <v xml:space="preserve"> </v>
      </c>
      <c r="AL42" s="297" t="str">
        <f ca="1">IF(SUM(AL11:AL41)&gt;0,AVERAGE(AL11:AL41)," ")</f>
        <v xml:space="preserve"> </v>
      </c>
      <c r="AM42" s="289" t="str">
        <f>IF(SUM(AM11:AM41)&gt;0,AVERAGE(AM11:AM41)," ")</f>
        <v xml:space="preserve"> </v>
      </c>
      <c r="AN42" s="600"/>
      <c r="AO42" s="601"/>
      <c r="AP42" s="601"/>
      <c r="AQ42" s="601"/>
      <c r="AR42" s="602"/>
      <c r="AS42" s="41"/>
      <c r="AT42" s="41"/>
      <c r="AU42" s="41"/>
      <c r="AV42" s="41"/>
      <c r="AW42" s="41"/>
      <c r="BC42" s="22"/>
      <c r="BE42" s="22"/>
      <c r="BG42" s="22"/>
      <c r="BI42" s="22"/>
      <c r="BK42" s="22"/>
      <c r="BM42" s="22"/>
      <c r="BO42" s="22"/>
      <c r="BP42" s="22"/>
    </row>
    <row r="43" spans="1:68" ht="10.5" customHeight="1" thickBot="1" thickTop="1">
      <c r="A43" s="369" t="s">
        <v>16</v>
      </c>
      <c r="B43" s="370"/>
      <c r="C43" s="371"/>
      <c r="D43" s="371" t="str">
        <f>IF(SUM(D11:D41)&gt;0,MAX(D11:D41)," ")</f>
        <v xml:space="preserve"> </v>
      </c>
      <c r="E43" s="372"/>
      <c r="F43" s="373"/>
      <c r="G43" s="298" t="str">
        <f aca="true" t="shared" si="187" ref="G43:AI43">IF(SUM(G11:G41)&gt;0,MAX(G11:G41)," ")</f>
        <v xml:space="preserve"> </v>
      </c>
      <c r="H43" s="374" t="str">
        <f t="shared" si="187"/>
        <v xml:space="preserve"> </v>
      </c>
      <c r="I43" s="270" t="str">
        <f t="shared" si="187"/>
        <v xml:space="preserve"> </v>
      </c>
      <c r="J43" s="299" t="str">
        <f ca="1" t="shared" si="187"/>
        <v xml:space="preserve"> </v>
      </c>
      <c r="K43" s="270" t="str">
        <f t="shared" si="187"/>
        <v xml:space="preserve"> </v>
      </c>
      <c r="L43" s="299" t="str">
        <f ca="1" t="shared" si="187"/>
        <v xml:space="preserve"> </v>
      </c>
      <c r="M43" s="270" t="str">
        <f t="shared" si="187"/>
        <v xml:space="preserve"> </v>
      </c>
      <c r="N43" s="297" t="str">
        <f ca="1" t="shared" si="187"/>
        <v xml:space="preserve"> </v>
      </c>
      <c r="O43" s="297" t="str">
        <f t="shared" si="187"/>
        <v xml:space="preserve"> </v>
      </c>
      <c r="P43" s="289" t="str">
        <f ca="1">IF(SUM(P11:P41)&gt;0,MAX(P11:P41)," ")</f>
        <v xml:space="preserve"> </v>
      </c>
      <c r="Q43" s="295" t="str">
        <f t="shared" si="187"/>
        <v xml:space="preserve"> </v>
      </c>
      <c r="R43" s="270" t="str">
        <f t="shared" si="187"/>
        <v xml:space="preserve"> </v>
      </c>
      <c r="S43" s="342" t="str">
        <f t="shared" si="187"/>
        <v xml:space="preserve"> </v>
      </c>
      <c r="T43" s="270" t="str">
        <f t="shared" si="187"/>
        <v xml:space="preserve"> </v>
      </c>
      <c r="U43" s="342" t="str">
        <f>IF(SUM(U11:U41)&gt;0,MAX(U11:U41)," ")</f>
        <v xml:space="preserve"> </v>
      </c>
      <c r="V43" s="289" t="str">
        <f t="shared" si="187"/>
        <v xml:space="preserve"> </v>
      </c>
      <c r="W43" s="351" t="s">
        <v>31</v>
      </c>
      <c r="X43" s="458" t="str">
        <f t="shared" si="187"/>
        <v xml:space="preserve"> </v>
      </c>
      <c r="Y43" s="462" t="str">
        <f t="shared" si="187"/>
        <v xml:space="preserve"> </v>
      </c>
      <c r="Z43" s="449" t="str">
        <f t="shared" si="187"/>
        <v xml:space="preserve"> </v>
      </c>
      <c r="AA43" s="449" t="str">
        <f ca="1" t="shared" si="187"/>
        <v xml:space="preserve"> </v>
      </c>
      <c r="AB43" s="450" t="str">
        <f t="shared" si="187"/>
        <v xml:space="preserve"> </v>
      </c>
      <c r="AC43" s="449" t="str">
        <f ca="1" t="shared" si="187"/>
        <v xml:space="preserve"> </v>
      </c>
      <c r="AD43" s="468" t="str">
        <f t="shared" si="187"/>
        <v xml:space="preserve"> </v>
      </c>
      <c r="AE43" s="440" t="str">
        <f t="shared" si="187"/>
        <v xml:space="preserve"> </v>
      </c>
      <c r="AF43" s="438" t="str">
        <f>IF(SUM(AF11:AF41)&gt;0,MAX(AF11:AF41)," ")</f>
        <v xml:space="preserve"> </v>
      </c>
      <c r="AG43" s="296" t="str">
        <f ca="1">IF(AH42&lt;&gt;"",MAX(AG11:AG41),"")</f>
        <v/>
      </c>
      <c r="AH43" s="448" t="str">
        <f ca="1">IF(AG43=63200,"TNTC",AG43)</f>
        <v/>
      </c>
      <c r="AI43" s="449" t="str">
        <f t="shared" si="187"/>
        <v xml:space="preserve"> </v>
      </c>
      <c r="AJ43" s="452" t="str">
        <f ca="1">IF(SUM(AJ11:AJ41)&gt;0,MAX(AJ11:AJ41)," ")</f>
        <v xml:space="preserve"> </v>
      </c>
      <c r="AK43" s="270" t="str">
        <f>IF(SUM(AK11:AK41)&gt;0,MAX(AK11:AK41)," ")</f>
        <v xml:space="preserve"> </v>
      </c>
      <c r="AL43" s="270" t="str">
        <f ca="1">IF(SUM(AL11:AL41)&gt;0,MAX(AL11:AL41)," ")</f>
        <v xml:space="preserve"> </v>
      </c>
      <c r="AM43" s="289" t="str">
        <f>IF(SUM(AM11:AM41)&gt;0,MAX(AM11:AM41)," ")</f>
        <v xml:space="preserve"> </v>
      </c>
      <c r="AN43" s="600"/>
      <c r="AO43" s="601"/>
      <c r="AP43" s="601"/>
      <c r="AQ43" s="601"/>
      <c r="AR43" s="602"/>
      <c r="BC43" s="22"/>
      <c r="BE43" s="22"/>
      <c r="BG43" s="22"/>
      <c r="BI43" s="22"/>
      <c r="BK43" s="22"/>
      <c r="BM43" s="22"/>
      <c r="BO43" s="22"/>
      <c r="BP43" s="22"/>
    </row>
    <row r="44" spans="1:68" ht="10.5" customHeight="1" thickBot="1" thickTop="1">
      <c r="A44" s="369" t="s">
        <v>17</v>
      </c>
      <c r="B44" s="370"/>
      <c r="C44" s="371"/>
      <c r="D44" s="375"/>
      <c r="E44" s="376"/>
      <c r="F44" s="377"/>
      <c r="G44" s="300" t="str">
        <f aca="true" t="shared" si="188" ref="G44:AJ44">IF(SUM(G11:G41)&gt;0,MIN(G11:G41),"")</f>
        <v/>
      </c>
      <c r="H44" s="378" t="str">
        <f t="shared" si="188"/>
        <v/>
      </c>
      <c r="I44" s="299" t="str">
        <f t="shared" si="188"/>
        <v/>
      </c>
      <c r="J44" s="299" t="str">
        <f ca="1" t="shared" si="188"/>
        <v/>
      </c>
      <c r="K44" s="299" t="str">
        <f t="shared" si="188"/>
        <v/>
      </c>
      <c r="L44" s="299" t="str">
        <f ca="1" t="shared" si="188"/>
        <v/>
      </c>
      <c r="M44" s="299" t="str">
        <f t="shared" si="188"/>
        <v/>
      </c>
      <c r="N44" s="301" t="str">
        <f ca="1" t="shared" si="188"/>
        <v/>
      </c>
      <c r="O44" s="301" t="str">
        <f t="shared" si="188"/>
        <v/>
      </c>
      <c r="P44" s="302" t="str">
        <f ca="1">IF(SUM(P11:P41)&gt;0,MIN(P11:P41),"")</f>
        <v/>
      </c>
      <c r="Q44" s="303" t="str">
        <f t="shared" si="188"/>
        <v/>
      </c>
      <c r="R44" s="299" t="str">
        <f t="shared" si="188"/>
        <v/>
      </c>
      <c r="S44" s="379" t="str">
        <f t="shared" si="188"/>
        <v/>
      </c>
      <c r="T44" s="299" t="str">
        <f t="shared" si="188"/>
        <v/>
      </c>
      <c r="U44" s="379" t="str">
        <f>IF(SUM(U11:U41)&gt;0,MIN(U11:U41),"")</f>
        <v/>
      </c>
      <c r="V44" s="302" t="str">
        <f t="shared" si="188"/>
        <v/>
      </c>
      <c r="W44" s="351" t="s">
        <v>32</v>
      </c>
      <c r="X44" s="305" t="str">
        <f t="shared" si="188"/>
        <v/>
      </c>
      <c r="Y44" s="297" t="str">
        <f t="shared" si="188"/>
        <v/>
      </c>
      <c r="Z44" s="465" t="str">
        <f t="shared" si="188"/>
        <v/>
      </c>
      <c r="AA44" s="466" t="str">
        <f ca="1" t="shared" si="188"/>
        <v/>
      </c>
      <c r="AB44" s="466" t="str">
        <f t="shared" si="188"/>
        <v/>
      </c>
      <c r="AC44" s="467" t="str">
        <f ca="1" t="shared" si="188"/>
        <v/>
      </c>
      <c r="AD44" s="447" t="str">
        <f t="shared" si="188"/>
        <v/>
      </c>
      <c r="AE44" s="460" t="str">
        <f t="shared" si="188"/>
        <v/>
      </c>
      <c r="AF44" s="441" t="str">
        <f>IF(SUM(AF11:AF41)&gt;0,MIN(AF11:AF41),"")</f>
        <v/>
      </c>
      <c r="AG44" s="270"/>
      <c r="AH44" s="443" t="str">
        <f>IF(SUM(AH11:AH41)&gt;0,MIN(AH11:AH41),"")</f>
        <v/>
      </c>
      <c r="AI44" s="466" t="str">
        <f t="shared" si="188"/>
        <v/>
      </c>
      <c r="AJ44" s="466" t="str">
        <f ca="1" t="shared" si="188"/>
        <v/>
      </c>
      <c r="AK44" s="270" t="str">
        <f>IF(SUM(AK11:AK41)&gt;0,MIN(AK11:AK41),"")</f>
        <v/>
      </c>
      <c r="AL44" s="270" t="str">
        <f ca="1">IF(SUM(AL11:AL41)&gt;0,MIN(AL11:AL41),"")</f>
        <v/>
      </c>
      <c r="AM44" s="289" t="str">
        <f>IF(SUM(AM11:AM41)&gt;0,MIN(AM11:AM41),"")</f>
        <v/>
      </c>
      <c r="AN44" s="600"/>
      <c r="AO44" s="601"/>
      <c r="AP44" s="601"/>
      <c r="AQ44" s="601"/>
      <c r="AR44" s="602"/>
      <c r="BC44" s="22"/>
      <c r="BE44" s="22"/>
      <c r="BG44" s="22"/>
      <c r="BI44" s="22"/>
      <c r="BK44" s="22"/>
      <c r="BM44" s="22"/>
      <c r="BN44" s="22"/>
      <c r="BP44" s="22"/>
    </row>
    <row r="45" spans="1:44" ht="10.5" customHeight="1" thickBot="1" thickTop="1">
      <c r="A45" s="305"/>
      <c r="B45" s="307"/>
      <c r="C45" s="307"/>
      <c r="D45" s="307"/>
      <c r="E45" s="381"/>
      <c r="F45" s="382"/>
      <c r="G45" s="305"/>
      <c r="H45" s="306"/>
      <c r="I45" s="307"/>
      <c r="J45" s="307"/>
      <c r="K45" s="307"/>
      <c r="L45" s="307"/>
      <c r="M45" s="307"/>
      <c r="N45" s="307"/>
      <c r="O45" s="307"/>
      <c r="P45" s="308"/>
      <c r="Q45" s="307"/>
      <c r="R45" s="307"/>
      <c r="S45" s="309"/>
      <c r="T45" s="307"/>
      <c r="U45" s="309"/>
      <c r="V45" s="308"/>
      <c r="W45" s="783" t="s">
        <v>89</v>
      </c>
      <c r="X45" s="672"/>
      <c r="Y45" s="672"/>
      <c r="Z45" s="754"/>
      <c r="AA45" s="310"/>
      <c r="AB45" s="311"/>
      <c r="AC45" s="307"/>
      <c r="AD45" s="305"/>
      <c r="AE45" s="307"/>
      <c r="AF45" s="312"/>
      <c r="AG45" s="313"/>
      <c r="AH45" s="442" t="str">
        <f ca="1">'E.coli Standalone Calculation'!L38</f>
        <v/>
      </c>
      <c r="AI45" s="314"/>
      <c r="AJ45" s="307"/>
      <c r="AK45" s="307"/>
      <c r="AL45" s="307"/>
      <c r="AM45" s="308"/>
      <c r="AN45" s="600"/>
      <c r="AO45" s="601"/>
      <c r="AP45" s="601"/>
      <c r="AQ45" s="601"/>
      <c r="AR45" s="602"/>
    </row>
    <row r="46" spans="1:44" ht="10.5" customHeight="1" thickBot="1" thickTop="1">
      <c r="A46" s="315"/>
      <c r="B46" s="317"/>
      <c r="C46" s="317"/>
      <c r="D46" s="317"/>
      <c r="E46" s="383"/>
      <c r="F46" s="384"/>
      <c r="G46" s="315"/>
      <c r="H46" s="316"/>
      <c r="I46" s="317"/>
      <c r="J46" s="317"/>
      <c r="K46" s="317"/>
      <c r="L46" s="317"/>
      <c r="M46" s="317"/>
      <c r="N46" s="317"/>
      <c r="O46" s="317"/>
      <c r="P46" s="318"/>
      <c r="Q46" s="317"/>
      <c r="R46" s="317"/>
      <c r="S46" s="319"/>
      <c r="T46" s="317"/>
      <c r="U46" s="319"/>
      <c r="V46" s="318"/>
      <c r="W46" s="671" t="s">
        <v>103</v>
      </c>
      <c r="X46" s="672"/>
      <c r="Y46" s="672"/>
      <c r="Z46" s="754"/>
      <c r="AA46" s="320"/>
      <c r="AB46" s="321"/>
      <c r="AC46" s="317"/>
      <c r="AD46" s="315"/>
      <c r="AE46" s="317"/>
      <c r="AF46" s="322"/>
      <c r="AG46" s="313"/>
      <c r="AH46" s="444" t="str">
        <f ca="1">'E.coli Standalone Calculation'!L41</f>
        <v/>
      </c>
      <c r="AI46" s="323"/>
      <c r="AJ46" s="317"/>
      <c r="AK46" s="317"/>
      <c r="AL46" s="317"/>
      <c r="AM46" s="318"/>
      <c r="AN46" s="600"/>
      <c r="AO46" s="601"/>
      <c r="AP46" s="601"/>
      <c r="AQ46" s="601"/>
      <c r="AR46" s="602"/>
    </row>
    <row r="47" spans="1:53" ht="14.4" customHeight="1" thickBot="1">
      <c r="A47" s="385" t="s">
        <v>88</v>
      </c>
      <c r="B47" s="386"/>
      <c r="C47" s="387">
        <f>COUNT(C11:C41)</f>
        <v>0</v>
      </c>
      <c r="D47" s="387">
        <f>COUNT(D11:D41)</f>
        <v>0</v>
      </c>
      <c r="E47" s="388">
        <f>COUNTA(E11:E41)</f>
        <v>0</v>
      </c>
      <c r="F47" s="389">
        <f>COUNTA(F11:F41)</f>
        <v>0</v>
      </c>
      <c r="G47" s="324">
        <f aca="true" t="shared" si="189" ref="G47:O47">COUNT(G11:G41)</f>
        <v>0</v>
      </c>
      <c r="H47" s="325">
        <f t="shared" si="189"/>
        <v>0</v>
      </c>
      <c r="I47" s="326">
        <f t="shared" si="189"/>
        <v>0</v>
      </c>
      <c r="J47" s="326">
        <f ca="1" t="shared" si="189"/>
        <v>0</v>
      </c>
      <c r="K47" s="327">
        <f t="shared" si="189"/>
        <v>0</v>
      </c>
      <c r="L47" s="325">
        <f ca="1" t="shared" si="189"/>
        <v>0</v>
      </c>
      <c r="M47" s="326">
        <f t="shared" si="189"/>
        <v>0</v>
      </c>
      <c r="N47" s="326">
        <f ca="1" t="shared" si="189"/>
        <v>0</v>
      </c>
      <c r="O47" s="328">
        <f t="shared" si="189"/>
        <v>0</v>
      </c>
      <c r="P47" s="329">
        <f ca="1">COUNT(P11:P41)</f>
        <v>0</v>
      </c>
      <c r="Q47" s="328">
        <f aca="true" t="shared" si="190" ref="Q47:V47">COUNT(Q11:Q41)</f>
        <v>0</v>
      </c>
      <c r="R47" s="330">
        <f t="shared" si="190"/>
        <v>0</v>
      </c>
      <c r="S47" s="331">
        <f t="shared" si="190"/>
        <v>0</v>
      </c>
      <c r="T47" s="330">
        <f t="shared" si="190"/>
        <v>0</v>
      </c>
      <c r="U47" s="330">
        <f t="shared" si="190"/>
        <v>0</v>
      </c>
      <c r="V47" s="329">
        <f t="shared" si="190"/>
        <v>0</v>
      </c>
      <c r="W47" s="396" t="s">
        <v>27</v>
      </c>
      <c r="X47" s="332">
        <f>COUNT(X11:X41)</f>
        <v>0</v>
      </c>
      <c r="Y47" s="333">
        <f>COUNT(Y11:Y41)</f>
        <v>0</v>
      </c>
      <c r="Z47" s="333">
        <f>COUNT(Z11:Z41)</f>
        <v>0</v>
      </c>
      <c r="AA47" s="333">
        <f aca="true" t="shared" si="191" ref="AA47:AB47">COUNT(AA11:AA41)</f>
        <v>0</v>
      </c>
      <c r="AB47" s="333">
        <f t="shared" si="191"/>
        <v>0</v>
      </c>
      <c r="AC47" s="333">
        <f ca="1">COUNT(AC11:AC41)</f>
        <v>0</v>
      </c>
      <c r="AD47" s="300">
        <f>COUNT(AD11:AD41)</f>
        <v>0</v>
      </c>
      <c r="AE47" s="325">
        <f>COUNT(AE11:AE41)</f>
        <v>0</v>
      </c>
      <c r="AF47" s="326">
        <f>COUNT(AF11:AF41)</f>
        <v>0</v>
      </c>
      <c r="AG47" s="326">
        <f aca="true" t="shared" si="192" ref="AG47:AM47">COUNT(AG11:AG41)</f>
        <v>0</v>
      </c>
      <c r="AH47" s="445">
        <f ca="1">COUNT(AG11:AG41)</f>
        <v>0</v>
      </c>
      <c r="AI47" s="299">
        <f t="shared" si="192"/>
        <v>0</v>
      </c>
      <c r="AJ47" s="299">
        <f ca="1" t="shared" si="192"/>
        <v>0</v>
      </c>
      <c r="AK47" s="326">
        <f t="shared" si="192"/>
        <v>0</v>
      </c>
      <c r="AL47" s="326">
        <f ca="1" t="shared" si="192"/>
        <v>0</v>
      </c>
      <c r="AM47" s="334">
        <f t="shared" si="192"/>
        <v>0</v>
      </c>
      <c r="AN47" s="603"/>
      <c r="AO47" s="604"/>
      <c r="AP47" s="604"/>
      <c r="AQ47" s="604"/>
      <c r="AR47" s="605"/>
      <c r="BA47" s="6"/>
    </row>
    <row r="48" spans="1:113" ht="15" customHeight="1">
      <c r="A48" s="730" t="s">
        <v>154</v>
      </c>
      <c r="B48" s="731"/>
      <c r="C48" s="731"/>
      <c r="D48" s="731"/>
      <c r="E48" s="732"/>
      <c r="F48" s="733" t="s">
        <v>53</v>
      </c>
      <c r="G48" s="734"/>
      <c r="H48" s="734"/>
      <c r="I48" s="734"/>
      <c r="J48" s="734"/>
      <c r="K48" s="735"/>
      <c r="L48" s="28" t="s">
        <v>56</v>
      </c>
      <c r="M48" s="24"/>
      <c r="N48" s="24"/>
      <c r="O48" s="24"/>
      <c r="P48" s="24"/>
      <c r="Q48" s="49"/>
      <c r="R48" s="48" t="s">
        <v>54</v>
      </c>
      <c r="S48" s="24"/>
      <c r="T48" s="24"/>
      <c r="U48" s="24"/>
      <c r="V48" s="231"/>
      <c r="W48" s="26"/>
      <c r="X48" s="512" t="s">
        <v>19</v>
      </c>
      <c r="Y48" s="513"/>
      <c r="Z48" s="513"/>
      <c r="AA48" s="513"/>
      <c r="AB48" s="513"/>
      <c r="AC48" s="513"/>
      <c r="AD48" s="513"/>
      <c r="AE48" s="513"/>
      <c r="AF48" s="513"/>
      <c r="AG48" s="513"/>
      <c r="AH48" s="513"/>
      <c r="AI48" s="513"/>
      <c r="AJ48" s="514"/>
      <c r="AK48" s="32"/>
      <c r="AL48" s="32"/>
      <c r="AM48" s="32"/>
      <c r="DA48" s="6"/>
      <c r="DI48" s="1"/>
    </row>
    <row r="49" spans="1:39" ht="10.5" customHeight="1">
      <c r="A49" s="652"/>
      <c r="B49" s="653"/>
      <c r="C49" s="653"/>
      <c r="D49" s="653"/>
      <c r="E49" s="654"/>
      <c r="F49" s="736"/>
      <c r="G49" s="737"/>
      <c r="H49" s="737"/>
      <c r="I49" s="737"/>
      <c r="J49" s="737"/>
      <c r="K49" s="738"/>
      <c r="L49" s="578"/>
      <c r="M49" s="579"/>
      <c r="N49" s="579"/>
      <c r="O49" s="579"/>
      <c r="P49" s="579"/>
      <c r="Q49" s="580"/>
      <c r="R49" s="584"/>
      <c r="S49" s="585"/>
      <c r="T49" s="585"/>
      <c r="U49" s="585"/>
      <c r="V49" s="586"/>
      <c r="W49" s="230"/>
      <c r="X49" s="688"/>
      <c r="Y49" s="689"/>
      <c r="Z49" s="689"/>
      <c r="AA49" s="690"/>
      <c r="AB49" s="563" t="s">
        <v>21</v>
      </c>
      <c r="AC49" s="564"/>
      <c r="AD49" s="515" t="s">
        <v>22</v>
      </c>
      <c r="AE49" s="516"/>
      <c r="AF49" s="691" t="s">
        <v>23</v>
      </c>
      <c r="AG49" s="692"/>
      <c r="AH49" s="693"/>
      <c r="AI49" s="515" t="s">
        <v>24</v>
      </c>
      <c r="AJ49" s="606"/>
      <c r="AK49" s="32"/>
      <c r="AL49" s="32"/>
      <c r="AM49" s="32"/>
    </row>
    <row r="50" spans="1:39" ht="14.25" customHeight="1" thickBot="1">
      <c r="A50" s="652"/>
      <c r="B50" s="653"/>
      <c r="C50" s="653"/>
      <c r="D50" s="653"/>
      <c r="E50" s="654"/>
      <c r="F50" s="736"/>
      <c r="G50" s="737"/>
      <c r="H50" s="737"/>
      <c r="I50" s="737"/>
      <c r="J50" s="737"/>
      <c r="K50" s="738"/>
      <c r="L50" s="578"/>
      <c r="M50" s="579"/>
      <c r="N50" s="579"/>
      <c r="O50" s="579"/>
      <c r="P50" s="579"/>
      <c r="Q50" s="580"/>
      <c r="R50" s="584"/>
      <c r="S50" s="585"/>
      <c r="T50" s="585"/>
      <c r="U50" s="585"/>
      <c r="V50" s="586"/>
      <c r="W50" s="230"/>
      <c r="X50" s="668" t="s">
        <v>20</v>
      </c>
      <c r="Y50" s="669"/>
      <c r="Z50" s="669"/>
      <c r="AA50" s="670"/>
      <c r="AB50" s="561" t="str">
        <f>IF(I42=" "," NA",(+I42-Z42)/I42*100)</f>
        <v xml:space="preserve"> NA</v>
      </c>
      <c r="AC50" s="562" t="e">
        <f>IF(#REF!=" "," NA",(+#REF!-I85)/#REF!*100)</f>
        <v>#REF!</v>
      </c>
      <c r="AD50" s="561" t="str">
        <f>IF(K42=" "," NA",(+K42-AB42)/K42*100)</f>
        <v xml:space="preserve"> NA</v>
      </c>
      <c r="AE50" s="562" t="e">
        <f>IF(#REF!=" "," NA",(+#REF!-L85)/#REF!*100)</f>
        <v>#REF!</v>
      </c>
      <c r="AF50" s="677" t="str">
        <f>IF(M42=" "," NA",(+M42-AI42)/M42*100)</f>
        <v xml:space="preserve"> NA</v>
      </c>
      <c r="AG50" s="746" t="e">
        <f>IF(#REF!=" "," NA",(+#REF!-V85)/#REF!*100)</f>
        <v>#REF!</v>
      </c>
      <c r="AH50" s="747" t="e">
        <f>IF(#REF!=" "," NA",(+#REF!-W85)/#REF!*100)</f>
        <v>#REF!</v>
      </c>
      <c r="AI50" s="677" t="str">
        <f>IF(O42=" "," NA",(+O42-AK42)/O42*100)</f>
        <v xml:space="preserve"> NA</v>
      </c>
      <c r="AJ50" s="678" t="e">
        <f>IF(C85=" "," NA",(+C85-Z85)/C85*100)</f>
        <v>#DIV/0!</v>
      </c>
      <c r="AK50" s="32"/>
      <c r="AL50" s="32"/>
      <c r="AM50" s="32"/>
    </row>
    <row r="51" spans="1:39" ht="14.25" customHeight="1" thickBot="1">
      <c r="A51" s="652"/>
      <c r="B51" s="653"/>
      <c r="C51" s="653"/>
      <c r="D51" s="653"/>
      <c r="E51" s="654"/>
      <c r="F51" s="736"/>
      <c r="G51" s="737"/>
      <c r="H51" s="737"/>
      <c r="I51" s="737"/>
      <c r="J51" s="737"/>
      <c r="K51" s="738"/>
      <c r="L51" s="581"/>
      <c r="M51" s="582"/>
      <c r="N51" s="582"/>
      <c r="O51" s="582"/>
      <c r="P51" s="582"/>
      <c r="Q51" s="583"/>
      <c r="R51" s="587"/>
      <c r="S51" s="588"/>
      <c r="T51" s="588"/>
      <c r="U51" s="588"/>
      <c r="V51" s="589"/>
      <c r="W51" s="23"/>
      <c r="X51" s="32"/>
      <c r="Y51" s="32"/>
      <c r="Z51" s="32"/>
      <c r="AA51" s="32"/>
      <c r="AB51" s="32"/>
      <c r="AC51" s="32"/>
      <c r="AD51" s="32"/>
      <c r="AE51" s="32"/>
      <c r="AF51" s="32"/>
      <c r="AG51" s="32"/>
      <c r="AH51" s="32"/>
      <c r="AI51" s="32"/>
      <c r="AJ51" s="32"/>
      <c r="AK51" s="32"/>
      <c r="AL51" s="32"/>
      <c r="AM51" s="32"/>
    </row>
    <row r="52" spans="1:39" ht="14.25" customHeight="1">
      <c r="A52" s="652"/>
      <c r="B52" s="653"/>
      <c r="C52" s="653"/>
      <c r="D52" s="653"/>
      <c r="E52" s="654"/>
      <c r="F52" s="736"/>
      <c r="G52" s="737"/>
      <c r="H52" s="737"/>
      <c r="I52" s="737"/>
      <c r="J52" s="737"/>
      <c r="K52" s="738"/>
      <c r="L52" s="28" t="s">
        <v>55</v>
      </c>
      <c r="M52" s="29"/>
      <c r="N52" s="24"/>
      <c r="O52" s="24"/>
      <c r="P52" s="24"/>
      <c r="Q52" s="43"/>
      <c r="R52" s="48" t="s">
        <v>54</v>
      </c>
      <c r="S52" s="24"/>
      <c r="T52" s="24"/>
      <c r="U52" s="24"/>
      <c r="V52" s="231"/>
      <c r="W52" s="23"/>
      <c r="X52" s="721" t="s">
        <v>170</v>
      </c>
      <c r="Y52" s="722"/>
      <c r="Z52" s="722"/>
      <c r="AA52" s="722"/>
      <c r="AB52" s="722"/>
      <c r="AC52" s="722"/>
      <c r="AD52" s="722"/>
      <c r="AE52" s="722"/>
      <c r="AF52" s="722"/>
      <c r="AG52" s="722"/>
      <c r="AH52" s="722"/>
      <c r="AI52" s="722"/>
      <c r="AJ52" s="723"/>
      <c r="AK52" s="32"/>
      <c r="AL52" s="32"/>
      <c r="AM52" s="32"/>
    </row>
    <row r="53" spans="1:39" ht="14.25" customHeight="1">
      <c r="A53" s="652"/>
      <c r="B53" s="653"/>
      <c r="C53" s="653"/>
      <c r="D53" s="653"/>
      <c r="E53" s="654"/>
      <c r="F53" s="736"/>
      <c r="G53" s="737"/>
      <c r="H53" s="737"/>
      <c r="I53" s="737"/>
      <c r="J53" s="737"/>
      <c r="K53" s="738"/>
      <c r="L53" s="30" t="s">
        <v>57</v>
      </c>
      <c r="M53" s="25"/>
      <c r="N53" s="25"/>
      <c r="O53" s="25"/>
      <c r="P53" s="25"/>
      <c r="Q53" s="27"/>
      <c r="R53" s="584"/>
      <c r="S53" s="585"/>
      <c r="T53" s="585"/>
      <c r="U53" s="585"/>
      <c r="V53" s="586"/>
      <c r="W53" s="229"/>
      <c r="X53" s="724"/>
      <c r="Y53" s="725"/>
      <c r="Z53" s="725"/>
      <c r="AA53" s="725"/>
      <c r="AB53" s="725"/>
      <c r="AC53" s="725"/>
      <c r="AD53" s="725"/>
      <c r="AE53" s="725"/>
      <c r="AF53" s="725"/>
      <c r="AG53" s="725"/>
      <c r="AH53" s="725"/>
      <c r="AI53" s="725"/>
      <c r="AJ53" s="726"/>
      <c r="AK53" s="32"/>
      <c r="AL53" s="32"/>
      <c r="AM53" s="32"/>
    </row>
    <row r="54" spans="1:39" ht="14.25" customHeight="1">
      <c r="A54" s="652"/>
      <c r="B54" s="653"/>
      <c r="C54" s="653"/>
      <c r="D54" s="653"/>
      <c r="E54" s="654"/>
      <c r="F54" s="736"/>
      <c r="G54" s="737"/>
      <c r="H54" s="737"/>
      <c r="I54" s="737"/>
      <c r="J54" s="737"/>
      <c r="K54" s="738"/>
      <c r="L54" s="578"/>
      <c r="M54" s="579"/>
      <c r="N54" s="579"/>
      <c r="O54" s="579"/>
      <c r="P54" s="579"/>
      <c r="Q54" s="580"/>
      <c r="R54" s="584"/>
      <c r="S54" s="585"/>
      <c r="T54" s="585"/>
      <c r="U54" s="585"/>
      <c r="V54" s="586"/>
      <c r="W54" s="229"/>
      <c r="X54" s="724"/>
      <c r="Y54" s="725"/>
      <c r="Z54" s="725"/>
      <c r="AA54" s="725"/>
      <c r="AB54" s="725"/>
      <c r="AC54" s="725"/>
      <c r="AD54" s="725"/>
      <c r="AE54" s="725"/>
      <c r="AF54" s="725"/>
      <c r="AG54" s="725"/>
      <c r="AH54" s="725"/>
      <c r="AI54" s="725"/>
      <c r="AJ54" s="726"/>
      <c r="AK54" s="32"/>
      <c r="AL54" s="32"/>
      <c r="AM54" s="32"/>
    </row>
    <row r="55" spans="1:69" ht="14.25" customHeight="1" thickBot="1">
      <c r="A55" s="655"/>
      <c r="B55" s="656"/>
      <c r="C55" s="656"/>
      <c r="D55" s="656"/>
      <c r="E55" s="657"/>
      <c r="F55" s="739"/>
      <c r="G55" s="740"/>
      <c r="H55" s="740"/>
      <c r="I55" s="740"/>
      <c r="J55" s="740"/>
      <c r="K55" s="741"/>
      <c r="L55" s="581"/>
      <c r="M55" s="582"/>
      <c r="N55" s="582"/>
      <c r="O55" s="582"/>
      <c r="P55" s="582"/>
      <c r="Q55" s="583"/>
      <c r="R55" s="587"/>
      <c r="S55" s="588"/>
      <c r="T55" s="588"/>
      <c r="U55" s="588"/>
      <c r="V55" s="589"/>
      <c r="W55" s="23"/>
      <c r="X55" s="727"/>
      <c r="Y55" s="728"/>
      <c r="Z55" s="728"/>
      <c r="AA55" s="728"/>
      <c r="AB55" s="728"/>
      <c r="AC55" s="728"/>
      <c r="AD55" s="728"/>
      <c r="AE55" s="728"/>
      <c r="AF55" s="728"/>
      <c r="AG55" s="728"/>
      <c r="AH55" s="728"/>
      <c r="AI55" s="728"/>
      <c r="AJ55" s="729"/>
      <c r="AK55" s="32"/>
      <c r="AL55" s="32"/>
      <c r="AM55" s="32"/>
      <c r="AN55" s="35"/>
      <c r="AO55" s="35"/>
      <c r="AP55" s="35"/>
      <c r="AQ55" s="35"/>
      <c r="AR55" s="35"/>
      <c r="AS55" s="35"/>
      <c r="AT55" s="35"/>
      <c r="AU55" s="35"/>
      <c r="AV55" s="35"/>
      <c r="AW55" s="35"/>
      <c r="AX55" s="35"/>
      <c r="AY55" s="35"/>
      <c r="AZ55" s="35"/>
      <c r="BA55" s="559"/>
      <c r="BB55" s="559"/>
      <c r="BC55" s="559"/>
      <c r="BD55" s="559"/>
      <c r="BE55" s="559"/>
      <c r="BF55" s="559"/>
      <c r="BG55" s="559"/>
      <c r="BH55" s="559"/>
      <c r="BI55" s="559"/>
      <c r="BJ55" s="559"/>
      <c r="BK55" s="559"/>
      <c r="BL55" s="559"/>
      <c r="BM55" s="559"/>
      <c r="BN55" s="559"/>
      <c r="BO55" s="559"/>
      <c r="BP55" s="559"/>
      <c r="BQ55" s="559"/>
    </row>
    <row r="56" spans="1:69" ht="15" customHeight="1">
      <c r="A56" s="560" t="s">
        <v>148</v>
      </c>
      <c r="B56" s="560"/>
      <c r="C56" s="560"/>
      <c r="D56" s="560"/>
      <c r="E56" s="560"/>
      <c r="F56" s="560"/>
      <c r="G56" s="560"/>
      <c r="H56" s="560"/>
      <c r="I56" s="560"/>
      <c r="J56" s="560"/>
      <c r="K56" s="560"/>
      <c r="L56" s="560"/>
      <c r="M56" s="560"/>
      <c r="N56" s="560"/>
      <c r="O56" s="560"/>
      <c r="P56" s="560"/>
      <c r="Q56" s="568"/>
      <c r="R56" s="568"/>
      <c r="S56" s="568"/>
      <c r="T56" s="568"/>
      <c r="U56" s="568"/>
      <c r="V56" s="568"/>
      <c r="W56" s="568"/>
      <c r="X56" s="568"/>
      <c r="Y56" s="568"/>
      <c r="Z56" s="568"/>
      <c r="AA56" s="568"/>
      <c r="AB56" s="568"/>
      <c r="AC56" s="568"/>
      <c r="AD56" s="568" t="s">
        <v>149</v>
      </c>
      <c r="AE56" s="568"/>
      <c r="AF56" s="568"/>
      <c r="AG56" s="568"/>
      <c r="AH56" s="568"/>
      <c r="AI56" s="568"/>
      <c r="AJ56" s="568"/>
      <c r="AK56" s="568"/>
      <c r="AL56" s="568"/>
      <c r="AM56" s="568"/>
      <c r="AN56" s="559"/>
      <c r="AO56" s="559"/>
      <c r="AP56" s="559"/>
      <c r="AQ56" s="559"/>
      <c r="AR56" s="559"/>
      <c r="AS56" s="559"/>
      <c r="AT56" s="559"/>
      <c r="AU56" s="559"/>
      <c r="AV56" s="559"/>
      <c r="AW56" s="559"/>
      <c r="AX56" s="559"/>
      <c r="AY56" s="559"/>
      <c r="AZ56" s="559"/>
      <c r="BA56" s="559"/>
      <c r="BB56" s="559"/>
      <c r="BC56" s="559"/>
      <c r="BD56" s="559"/>
      <c r="BE56" s="559"/>
      <c r="BF56" s="559"/>
      <c r="BG56" s="559"/>
      <c r="BH56" s="559"/>
      <c r="BI56" s="559"/>
      <c r="BJ56" s="559"/>
      <c r="BK56" s="559"/>
      <c r="BL56" s="559"/>
      <c r="BM56" s="559"/>
      <c r="BN56" s="559"/>
      <c r="BO56" s="559"/>
      <c r="BP56" s="559"/>
      <c r="BQ56" s="559"/>
    </row>
    <row r="59" ht="16.5" customHeight="1"/>
    <row r="66" ht="13.5" customHeight="1"/>
    <row r="67" ht="13.5" customHeight="1"/>
    <row r="68" ht="72" customHeight="1"/>
    <row r="69" ht="15" customHeight="1"/>
    <row r="70" ht="12.75">
      <c r="E70" s="23"/>
    </row>
    <row r="109" ht="13.5" customHeight="1"/>
    <row r="110" ht="12.75" customHeight="1"/>
  </sheetData>
  <sheetProtection algorithmName="SHA-512" hashValue="B2AvaGkVEFxhm31GyrO1VATXd7ankKA9qdAwLyYLcq61vXWVw0rQ45tTmXx2o/YM3aoMIX0AarbocCa3mfcxkg==" saltValue="+odIs2LKmMdNfTm7kgDpWg==" spinCount="100000" sheet="1" selectLockedCells="1"/>
  <mergeCells count="102">
    <mergeCell ref="C9:C10"/>
    <mergeCell ref="D9:D10"/>
    <mergeCell ref="W45:Z45"/>
    <mergeCell ref="A8:D8"/>
    <mergeCell ref="I9:I10"/>
    <mergeCell ref="E8:F8"/>
    <mergeCell ref="G8:P8"/>
    <mergeCell ref="AN8:AR8"/>
    <mergeCell ref="AJ4:AM5"/>
    <mergeCell ref="AJ6:AM7"/>
    <mergeCell ref="AI5:AI7"/>
    <mergeCell ref="AC6:AD6"/>
    <mergeCell ref="J6:M6"/>
    <mergeCell ref="O6:Q6"/>
    <mergeCell ref="R6:V6"/>
    <mergeCell ref="X8:AM8"/>
    <mergeCell ref="W4:AB4"/>
    <mergeCell ref="AC5:AD5"/>
    <mergeCell ref="Z5:AB5"/>
    <mergeCell ref="AF5:AH7"/>
    <mergeCell ref="W6:Y6"/>
    <mergeCell ref="Z6:AB6"/>
    <mergeCell ref="R9:R10"/>
    <mergeCell ref="U9:U10"/>
    <mergeCell ref="C1:I3"/>
    <mergeCell ref="J1:O1"/>
    <mergeCell ref="J2:O2"/>
    <mergeCell ref="P2:V2"/>
    <mergeCell ref="N3:O3"/>
    <mergeCell ref="P3:V3"/>
    <mergeCell ref="P1:V1"/>
    <mergeCell ref="J3:K3"/>
    <mergeCell ref="C4:H4"/>
    <mergeCell ref="BA56:BQ56"/>
    <mergeCell ref="L3:M3"/>
    <mergeCell ref="J4:K4"/>
    <mergeCell ref="R7:V7"/>
    <mergeCell ref="J7:M7"/>
    <mergeCell ref="O7:Q7"/>
    <mergeCell ref="X50:AA50"/>
    <mergeCell ref="AB50:AC50"/>
    <mergeCell ref="BA55:BQ55"/>
    <mergeCell ref="X52:AJ55"/>
    <mergeCell ref="K9:K10"/>
    <mergeCell ref="W46:Z46"/>
    <mergeCell ref="X48:AJ48"/>
    <mergeCell ref="X49:AA49"/>
    <mergeCell ref="AB49:AC49"/>
    <mergeCell ref="AD49:AE49"/>
    <mergeCell ref="AF49:AH49"/>
    <mergeCell ref="AN9:AR47"/>
    <mergeCell ref="AN3:AP3"/>
    <mergeCell ref="L4:M4"/>
    <mergeCell ref="P4:V4"/>
    <mergeCell ref="J5:L5"/>
    <mergeCell ref="M5:V5"/>
    <mergeCell ref="W5:Y5"/>
    <mergeCell ref="A56:P56"/>
    <mergeCell ref="Q56:AC56"/>
    <mergeCell ref="AD56:AM56"/>
    <mergeCell ref="AN56:AZ56"/>
    <mergeCell ref="AI50:AJ50"/>
    <mergeCell ref="AI49:AJ49"/>
    <mergeCell ref="AD50:AE50"/>
    <mergeCell ref="AF50:AH50"/>
    <mergeCell ref="F48:K55"/>
    <mergeCell ref="A49:E55"/>
    <mergeCell ref="A48:E48"/>
    <mergeCell ref="L54:Q55"/>
    <mergeCell ref="L49:Q51"/>
    <mergeCell ref="R49:V51"/>
    <mergeCell ref="R53:V55"/>
    <mergeCell ref="T9:T10"/>
    <mergeCell ref="Q8:V8"/>
    <mergeCell ref="E9:E10"/>
    <mergeCell ref="F9:F10"/>
    <mergeCell ref="G9:G10"/>
    <mergeCell ref="H9:H10"/>
    <mergeCell ref="M9:M10"/>
    <mergeCell ref="J9:J10"/>
    <mergeCell ref="S9:S10"/>
    <mergeCell ref="L9:L10"/>
    <mergeCell ref="N9:N10"/>
    <mergeCell ref="O9:O10"/>
    <mergeCell ref="P9:P10"/>
    <mergeCell ref="Q9:Q10"/>
    <mergeCell ref="AL9:AL10"/>
    <mergeCell ref="AM9:AM10"/>
    <mergeCell ref="AC9:AC10"/>
    <mergeCell ref="AD9:AD10"/>
    <mergeCell ref="AE9:AE10"/>
    <mergeCell ref="AF9:AF10"/>
    <mergeCell ref="AH9:AH10"/>
    <mergeCell ref="AI9:AI10"/>
    <mergeCell ref="V9:V10"/>
    <mergeCell ref="X9:X10"/>
    <mergeCell ref="Y9:Y10"/>
    <mergeCell ref="AJ9:AJ10"/>
    <mergeCell ref="Z9:Z10"/>
    <mergeCell ref="AK9:AK10"/>
    <mergeCell ref="AA9:AA10"/>
    <mergeCell ref="AB9:AB10"/>
  </mergeCells>
  <printOptions horizontalCentered="1" verticalCentered="1"/>
  <pageMargins left="0.25" right="0.25" top="0.1" bottom="0.1" header="0.05" footer="0.05"/>
  <pageSetup fitToWidth="0" horizontalDpi="600" verticalDpi="600" orientation="portrait" scale="70" r:id="rId4"/>
  <colBreaks count="2" manualBreakCount="2">
    <brk id="22" max="16383" man="1"/>
    <brk id="47" max="16383" man="1"/>
  </colBreaks>
  <drawing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H69"/>
  <sheetViews>
    <sheetView showGridLines="0" zoomScaleSheetLayoutView="40" workbookViewId="0" topLeftCell="A1">
      <pane xSplit="2" ySplit="10" topLeftCell="E11" activePane="bottomRight" state="frozen"/>
      <selection pane="topLeft" activeCell="N10" sqref="N10"/>
      <selection pane="topRight" activeCell="N10" sqref="N10"/>
      <selection pane="bottomLeft" activeCell="N10" sqref="N10"/>
      <selection pane="bottomRight" activeCell="T19" sqref="T19"/>
    </sheetView>
  </sheetViews>
  <sheetFormatPr defaultColWidth="6.7109375" defaultRowHeight="12.75"/>
  <cols>
    <col min="1" max="1" width="3.57421875" style="0" customWidth="1"/>
    <col min="2" max="2" width="3.28125" style="0" customWidth="1"/>
    <col min="3" max="3" width="5.7109375" style="0" customWidth="1"/>
    <col min="4" max="4" width="5.57421875" style="0" customWidth="1"/>
    <col min="5" max="6" width="5.8515625" style="0" customWidth="1"/>
    <col min="7" max="7" width="6.57421875" style="0" customWidth="1"/>
    <col min="8" max="8" width="5.57421875" style="0" customWidth="1"/>
    <col min="9" max="9" width="6.7109375" style="0" customWidth="1"/>
    <col min="10" max="10" width="7.7109375" style="0" customWidth="1"/>
    <col min="11" max="11" width="6.7109375" style="0" customWidth="1"/>
    <col min="12" max="12" width="7.7109375" style="0" customWidth="1"/>
    <col min="13" max="13" width="6.7109375" style="0" customWidth="1"/>
    <col min="14" max="14" width="7.7109375" style="0" customWidth="1"/>
    <col min="15" max="15" width="6.7109375" style="0" customWidth="1"/>
    <col min="16" max="16" width="7.7109375" style="0" customWidth="1"/>
    <col min="17" max="17" width="5.57421875" style="0" customWidth="1"/>
    <col min="18" max="18" width="6.7109375" style="0" customWidth="1"/>
    <col min="19" max="19" width="7.7109375" style="0" customWidth="1"/>
    <col min="20" max="20" width="5.8515625" style="0" customWidth="1"/>
    <col min="21" max="22" width="5.7109375" style="0" customWidth="1"/>
    <col min="23" max="23" width="3.28125" style="0" customWidth="1"/>
    <col min="24" max="24" width="6.8515625" style="0" customWidth="1"/>
    <col min="25" max="25" width="6.7109375" style="0" customWidth="1"/>
    <col min="26" max="26" width="6.8515625" style="0" customWidth="1"/>
    <col min="27" max="27" width="7.7109375" style="0" customWidth="1"/>
    <col min="28" max="28" width="6.7109375" style="0" customWidth="1"/>
    <col min="29" max="29" width="7.7109375" style="0" customWidth="1"/>
    <col min="30" max="30" width="5.28125" style="0" customWidth="1"/>
    <col min="31" max="31" width="6.28125" style="0" customWidth="1"/>
    <col min="32" max="32" width="6.8515625" style="0" customWidth="1"/>
    <col min="33" max="33" width="3.57421875" style="0" hidden="1" customWidth="1"/>
    <col min="34" max="34" width="7.421875" style="0" customWidth="1"/>
    <col min="35" max="35" width="6.7109375" style="0" customWidth="1"/>
    <col min="36" max="36" width="7.7109375" style="0" customWidth="1"/>
    <col min="37" max="37" width="6.7109375" style="0" customWidth="1"/>
    <col min="38" max="38" width="7.7109375" style="0" customWidth="1"/>
    <col min="39" max="39" width="6.8515625" style="0" customWidth="1"/>
    <col min="40" max="40" width="5.140625" style="0" customWidth="1"/>
    <col min="41" max="41" width="5.421875" style="0" customWidth="1"/>
    <col min="42" max="43" width="9.7109375" style="0" customWidth="1"/>
    <col min="44" max="44" width="9.8515625" style="0" customWidth="1"/>
    <col min="45" max="45" width="10.7109375" style="0" customWidth="1"/>
  </cols>
  <sheetData>
    <row r="1" spans="1:84" ht="12.75" customHeight="1">
      <c r="A1" s="23"/>
      <c r="B1" s="23"/>
      <c r="C1" s="552" t="s">
        <v>127</v>
      </c>
      <c r="D1" s="552"/>
      <c r="E1" s="552"/>
      <c r="F1" s="552"/>
      <c r="G1" s="552"/>
      <c r="H1" s="552"/>
      <c r="I1" s="791"/>
      <c r="J1" s="528" t="s">
        <v>0</v>
      </c>
      <c r="K1" s="529"/>
      <c r="L1" s="529"/>
      <c r="M1" s="529"/>
      <c r="N1" s="529"/>
      <c r="O1" s="529"/>
      <c r="P1" s="768" t="s">
        <v>1</v>
      </c>
      <c r="Q1" s="769"/>
      <c r="R1" s="769"/>
      <c r="S1" s="769"/>
      <c r="T1" s="769"/>
      <c r="U1" s="769"/>
      <c r="V1" s="770"/>
      <c r="W1" s="82" t="s">
        <v>58</v>
      </c>
      <c r="X1" s="59"/>
      <c r="Y1" s="59"/>
      <c r="Z1" s="24"/>
      <c r="AA1" s="59"/>
      <c r="AB1" s="59"/>
      <c r="AC1" s="59"/>
      <c r="AD1" s="59"/>
      <c r="AE1" s="24"/>
      <c r="AF1" s="24"/>
      <c r="AG1" s="60"/>
      <c r="AH1" s="60"/>
      <c r="AI1" s="60"/>
      <c r="AJ1" s="60"/>
      <c r="AK1" s="60"/>
      <c r="AL1" s="60"/>
      <c r="AM1" s="61"/>
      <c r="AZ1" s="36"/>
      <c r="BY1" s="7"/>
      <c r="BZ1" s="7"/>
      <c r="CA1" s="8"/>
      <c r="CB1" s="8"/>
      <c r="CC1" s="8"/>
      <c r="CD1" s="8"/>
      <c r="CE1" s="8"/>
      <c r="CF1" s="8"/>
    </row>
    <row r="2" spans="1:68" ht="16.5" customHeight="1">
      <c r="A2" s="23"/>
      <c r="B2" s="23"/>
      <c r="C2" s="552"/>
      <c r="D2" s="552"/>
      <c r="E2" s="552"/>
      <c r="F2" s="552"/>
      <c r="G2" s="552"/>
      <c r="H2" s="552"/>
      <c r="I2" s="791"/>
      <c r="J2" s="771" t="str">
        <f>Jan!J2</f>
        <v>Exampleville</v>
      </c>
      <c r="K2" s="759"/>
      <c r="L2" s="759"/>
      <c r="M2" s="759"/>
      <c r="N2" s="759"/>
      <c r="O2" s="759"/>
      <c r="P2" s="772" t="str">
        <f>+Jan!P2</f>
        <v>IN0000000</v>
      </c>
      <c r="Q2" s="772"/>
      <c r="R2" s="772"/>
      <c r="S2" s="772"/>
      <c r="T2" s="772"/>
      <c r="U2" s="772"/>
      <c r="V2" s="773"/>
      <c r="W2" s="83" t="s">
        <v>125</v>
      </c>
      <c r="X2" s="25"/>
      <c r="Y2" s="25"/>
      <c r="Z2" s="23"/>
      <c r="AA2" s="23"/>
      <c r="AB2" s="25"/>
      <c r="AC2" s="25"/>
      <c r="AD2" s="25"/>
      <c r="AE2" s="23"/>
      <c r="AF2" s="23"/>
      <c r="AG2" s="23"/>
      <c r="AH2" s="23"/>
      <c r="AI2" s="23"/>
      <c r="AJ2" s="23"/>
      <c r="AK2" s="23"/>
      <c r="AL2" s="63"/>
      <c r="AM2" s="64"/>
      <c r="AN2" s="51"/>
      <c r="AO2" s="51"/>
      <c r="AP2" s="51"/>
      <c r="AQ2" s="51"/>
      <c r="AR2" s="51"/>
      <c r="AS2" s="51"/>
      <c r="AT2" s="2"/>
      <c r="AU2" s="2"/>
      <c r="AX2" s="2"/>
      <c r="AZ2" s="36"/>
      <c r="BJ2" s="2"/>
      <c r="BM2" s="2"/>
      <c r="BN2" s="2"/>
      <c r="BO2" s="2"/>
      <c r="BP2" s="2"/>
    </row>
    <row r="3" spans="1:68" ht="15.75" customHeight="1" thickBot="1">
      <c r="A3" s="23"/>
      <c r="B3" s="23"/>
      <c r="C3" s="552"/>
      <c r="D3" s="552"/>
      <c r="E3" s="552"/>
      <c r="F3" s="552"/>
      <c r="G3" s="552"/>
      <c r="H3" s="552"/>
      <c r="I3" s="791"/>
      <c r="J3" s="764" t="s">
        <v>47</v>
      </c>
      <c r="K3" s="765"/>
      <c r="L3" s="766" t="s">
        <v>3</v>
      </c>
      <c r="M3" s="765"/>
      <c r="N3" s="530" t="s">
        <v>43</v>
      </c>
      <c r="O3" s="530"/>
      <c r="P3" s="530" t="s">
        <v>39</v>
      </c>
      <c r="Q3" s="530"/>
      <c r="R3" s="530"/>
      <c r="S3" s="530"/>
      <c r="T3" s="530"/>
      <c r="U3" s="530"/>
      <c r="V3" s="545"/>
      <c r="W3" s="83" t="s">
        <v>126</v>
      </c>
      <c r="X3" s="25"/>
      <c r="Y3" s="25"/>
      <c r="Z3" s="23"/>
      <c r="AA3" s="23"/>
      <c r="AB3" s="25"/>
      <c r="AC3" s="25"/>
      <c r="AD3" s="25"/>
      <c r="AE3" s="23"/>
      <c r="AF3" s="23"/>
      <c r="AG3" s="42"/>
      <c r="AH3" s="42"/>
      <c r="AI3" s="42"/>
      <c r="AJ3" s="42"/>
      <c r="AL3" s="65"/>
      <c r="AM3" s="66"/>
      <c r="AN3" s="647"/>
      <c r="AO3" s="648"/>
      <c r="AP3" s="50"/>
      <c r="AQ3" s="50"/>
      <c r="AR3" s="50"/>
      <c r="AS3" s="52"/>
      <c r="AX3" s="2"/>
      <c r="AZ3" s="36"/>
      <c r="BG3" s="1"/>
      <c r="BH3" s="1"/>
      <c r="BI3" s="1"/>
      <c r="BO3" s="33"/>
      <c r="BP3" s="33"/>
    </row>
    <row r="4" spans="1:64" ht="15.75" customHeight="1" thickBot="1">
      <c r="A4" s="23"/>
      <c r="B4" s="23"/>
      <c r="C4" s="546" t="str">
        <f>Jan!C4</f>
        <v>State Form 53344 (R4 / 4-24)</v>
      </c>
      <c r="D4" s="546"/>
      <c r="E4" s="546"/>
      <c r="F4" s="546"/>
      <c r="G4" s="546"/>
      <c r="H4" s="546"/>
      <c r="I4" s="223" t="str">
        <f>CONCATENATE("6/1/",L4)</f>
        <v>6/1/2023</v>
      </c>
      <c r="J4" s="526" t="s">
        <v>139</v>
      </c>
      <c r="K4" s="778"/>
      <c r="L4" s="758">
        <f>+Jan!L4</f>
        <v>2023</v>
      </c>
      <c r="M4" s="758"/>
      <c r="N4" s="248">
        <f>+Jan!N4</f>
        <v>0.001</v>
      </c>
      <c r="O4" s="68" t="s">
        <v>38</v>
      </c>
      <c r="P4" s="759" t="str">
        <f>+Jan!P4</f>
        <v>555/555-5555</v>
      </c>
      <c r="Q4" s="759"/>
      <c r="R4" s="759"/>
      <c r="S4" s="759"/>
      <c r="T4" s="759"/>
      <c r="U4" s="759"/>
      <c r="V4" s="760"/>
      <c r="W4" s="700" t="str">
        <f>+Jan!W4</f>
        <v>State Form 53344 (R4 / 4-24)</v>
      </c>
      <c r="X4" s="701"/>
      <c r="Y4" s="701"/>
      <c r="Z4" s="701"/>
      <c r="AA4" s="701"/>
      <c r="AB4" s="701"/>
      <c r="AC4" s="23"/>
      <c r="AD4" s="23"/>
      <c r="AE4" s="23"/>
      <c r="AF4" s="224" t="s">
        <v>151</v>
      </c>
      <c r="AG4" s="24"/>
      <c r="AH4" s="24"/>
      <c r="AI4" s="26"/>
      <c r="AJ4" s="607" t="s">
        <v>153</v>
      </c>
      <c r="AK4" s="608"/>
      <c r="AL4" s="608"/>
      <c r="AM4" s="609"/>
      <c r="AN4" s="42"/>
      <c r="AO4" s="42"/>
      <c r="AP4" s="53"/>
      <c r="AQ4" s="53"/>
      <c r="AR4" s="53"/>
      <c r="AS4" s="53"/>
      <c r="AV4" s="2"/>
      <c r="AW4" s="2"/>
      <c r="AX4" s="2"/>
      <c r="AZ4" s="37"/>
      <c r="BK4" s="2"/>
      <c r="BL4" s="2"/>
    </row>
    <row r="5" spans="1:58" ht="13.5" customHeight="1" thickBot="1">
      <c r="A5" s="23"/>
      <c r="B5" s="23"/>
      <c r="C5" s="45"/>
      <c r="D5" s="45"/>
      <c r="E5" s="45"/>
      <c r="F5" s="45"/>
      <c r="G5" s="45"/>
      <c r="H5" s="45"/>
      <c r="I5" s="45"/>
      <c r="J5" s="531" t="s">
        <v>130</v>
      </c>
      <c r="K5" s="532"/>
      <c r="L5" s="532"/>
      <c r="M5" s="761" t="str">
        <f>Jan!M5</f>
        <v>wwtp@city.org</v>
      </c>
      <c r="N5" s="761"/>
      <c r="O5" s="761"/>
      <c r="P5" s="761"/>
      <c r="Q5" s="761"/>
      <c r="R5" s="761"/>
      <c r="S5" s="761"/>
      <c r="T5" s="761"/>
      <c r="U5" s="761"/>
      <c r="V5" s="762"/>
      <c r="W5" s="763" t="s">
        <v>0</v>
      </c>
      <c r="X5" s="667"/>
      <c r="Y5" s="662"/>
      <c r="Z5" s="661" t="s">
        <v>1</v>
      </c>
      <c r="AA5" s="667"/>
      <c r="AB5" s="662"/>
      <c r="AC5" s="661" t="s">
        <v>2</v>
      </c>
      <c r="AD5" s="662"/>
      <c r="AE5" s="46" t="s">
        <v>3</v>
      </c>
      <c r="AF5" s="638">
        <f>IF(SUM(X11:X40)&gt;0,SUM(X11:X40),SUM(G11:G40))</f>
        <v>0</v>
      </c>
      <c r="AG5" s="639"/>
      <c r="AH5" s="639"/>
      <c r="AI5" s="636" t="s">
        <v>152</v>
      </c>
      <c r="AJ5" s="610"/>
      <c r="AK5" s="611"/>
      <c r="AL5" s="611"/>
      <c r="AM5" s="612"/>
      <c r="AN5" s="23"/>
      <c r="AO5" s="23"/>
      <c r="AP5" s="23"/>
      <c r="AQ5" s="23"/>
      <c r="AR5" s="23"/>
      <c r="AS5" s="23"/>
      <c r="AX5" s="2"/>
      <c r="AZ5" s="15"/>
      <c r="BB5" s="15"/>
      <c r="BC5" s="2"/>
      <c r="BD5" s="15"/>
      <c r="BE5" s="2"/>
      <c r="BF5" s="15"/>
    </row>
    <row r="6" spans="1:58" ht="13.5" customHeight="1">
      <c r="A6" s="23"/>
      <c r="B6" s="23"/>
      <c r="C6" s="45"/>
      <c r="D6" s="45"/>
      <c r="E6" s="45"/>
      <c r="F6" s="45"/>
      <c r="G6" s="45"/>
      <c r="H6" s="45"/>
      <c r="I6" s="45"/>
      <c r="J6" s="553" t="s">
        <v>44</v>
      </c>
      <c r="K6" s="554"/>
      <c r="L6" s="554"/>
      <c r="M6" s="554"/>
      <c r="N6" s="56" t="s">
        <v>41</v>
      </c>
      <c r="O6" s="554" t="s">
        <v>4</v>
      </c>
      <c r="P6" s="554"/>
      <c r="Q6" s="554"/>
      <c r="R6" s="554" t="s">
        <v>40</v>
      </c>
      <c r="S6" s="554"/>
      <c r="T6" s="554"/>
      <c r="U6" s="554"/>
      <c r="V6" s="555"/>
      <c r="W6" s="767" t="str">
        <f>+J2</f>
        <v>Exampleville</v>
      </c>
      <c r="X6" s="632"/>
      <c r="Y6" s="633"/>
      <c r="Z6" s="658" t="str">
        <f>+P2</f>
        <v>IN0000000</v>
      </c>
      <c r="AA6" s="659"/>
      <c r="AB6" s="660"/>
      <c r="AC6" s="634" t="str">
        <f>+J4</f>
        <v>June</v>
      </c>
      <c r="AD6" s="635"/>
      <c r="AE6" s="47">
        <f>+L4</f>
        <v>2023</v>
      </c>
      <c r="AF6" s="638"/>
      <c r="AG6" s="639"/>
      <c r="AH6" s="639"/>
      <c r="AI6" s="636"/>
      <c r="AJ6" s="792" t="str">
        <f>IF(SUM(X11:X40)&gt;0,+X41/N4,IF(SUM(G11:G40)&gt;0,+G41/N4,""))</f>
        <v/>
      </c>
      <c r="AK6" s="793"/>
      <c r="AL6" s="793"/>
      <c r="AM6" s="794"/>
      <c r="AN6" s="23"/>
      <c r="AO6" s="23"/>
      <c r="AP6" s="23"/>
      <c r="AQ6" s="23"/>
      <c r="AR6" s="23"/>
      <c r="AS6" s="23"/>
      <c r="AX6" s="2"/>
      <c r="AZ6" s="15"/>
      <c r="BB6" s="15"/>
      <c r="BC6" s="2"/>
      <c r="BD6" s="15"/>
      <c r="BE6" s="2"/>
      <c r="BF6" s="15"/>
    </row>
    <row r="7" spans="1:58" ht="13.5" customHeight="1" thickBot="1">
      <c r="A7" s="23"/>
      <c r="B7" s="23"/>
      <c r="C7" s="45"/>
      <c r="D7" s="45"/>
      <c r="E7" s="45"/>
      <c r="F7" s="45"/>
      <c r="G7" s="55"/>
      <c r="H7" s="55"/>
      <c r="I7" s="45"/>
      <c r="J7" s="718" t="str">
        <f>+Jan!J7</f>
        <v>Chris A. Operator</v>
      </c>
      <c r="K7" s="719"/>
      <c r="L7" s="719"/>
      <c r="M7" s="719"/>
      <c r="N7" s="70" t="str">
        <f>+Jan!N7</f>
        <v>V</v>
      </c>
      <c r="O7" s="720">
        <f>+Jan!O7</f>
        <v>9999</v>
      </c>
      <c r="P7" s="720"/>
      <c r="Q7" s="720"/>
      <c r="R7" s="748">
        <f>+Jan!R7</f>
        <v>43770</v>
      </c>
      <c r="S7" s="749"/>
      <c r="T7" s="749"/>
      <c r="U7" s="749"/>
      <c r="V7" s="750"/>
      <c r="W7" s="86"/>
      <c r="X7" s="72"/>
      <c r="Y7" s="72"/>
      <c r="Z7" s="73"/>
      <c r="AA7" s="74"/>
      <c r="AB7" s="74"/>
      <c r="AC7" s="74"/>
      <c r="AD7" s="74"/>
      <c r="AE7" s="75"/>
      <c r="AF7" s="640"/>
      <c r="AG7" s="641"/>
      <c r="AH7" s="641"/>
      <c r="AI7" s="637"/>
      <c r="AJ7" s="795"/>
      <c r="AK7" s="796"/>
      <c r="AL7" s="796"/>
      <c r="AM7" s="797"/>
      <c r="AN7" s="23"/>
      <c r="AO7" s="23"/>
      <c r="AP7" s="23"/>
      <c r="AQ7" s="23"/>
      <c r="AR7" s="23"/>
      <c r="AS7" s="23"/>
      <c r="AX7" s="2"/>
      <c r="AZ7" s="15"/>
      <c r="BB7" s="15"/>
      <c r="BC7" s="2"/>
      <c r="BD7" s="15"/>
      <c r="BE7" s="2"/>
      <c r="BF7" s="15"/>
    </row>
    <row r="8" spans="1:68" ht="29.25" customHeight="1" thickBot="1">
      <c r="A8" s="540" t="s">
        <v>108</v>
      </c>
      <c r="B8" s="541"/>
      <c r="C8" s="541"/>
      <c r="D8" s="542"/>
      <c r="E8" s="543" t="s">
        <v>155</v>
      </c>
      <c r="F8" s="544"/>
      <c r="G8" s="619" t="s">
        <v>5</v>
      </c>
      <c r="H8" s="620"/>
      <c r="I8" s="620"/>
      <c r="J8" s="620"/>
      <c r="K8" s="620"/>
      <c r="L8" s="620"/>
      <c r="M8" s="620"/>
      <c r="N8" s="620"/>
      <c r="O8" s="620"/>
      <c r="P8" s="620"/>
      <c r="Q8" s="784" t="s">
        <v>7</v>
      </c>
      <c r="R8" s="628"/>
      <c r="S8" s="628"/>
      <c r="T8" s="628"/>
      <c r="U8" s="628"/>
      <c r="V8" s="629"/>
      <c r="W8" s="76" t="s">
        <v>6</v>
      </c>
      <c r="X8" s="619" t="s">
        <v>8</v>
      </c>
      <c r="Y8" s="620"/>
      <c r="Z8" s="620"/>
      <c r="AA8" s="620"/>
      <c r="AB8" s="620"/>
      <c r="AC8" s="620"/>
      <c r="AD8" s="620"/>
      <c r="AE8" s="620"/>
      <c r="AF8" s="620"/>
      <c r="AG8" s="620"/>
      <c r="AH8" s="620"/>
      <c r="AI8" s="620"/>
      <c r="AJ8" s="620"/>
      <c r="AK8" s="620"/>
      <c r="AL8" s="620"/>
      <c r="AM8" s="621"/>
      <c r="AN8" s="774" t="s">
        <v>124</v>
      </c>
      <c r="AO8" s="775"/>
      <c r="AP8" s="775"/>
      <c r="AQ8" s="776"/>
      <c r="AR8" s="54"/>
      <c r="AS8" s="54"/>
      <c r="AT8" s="488"/>
      <c r="AU8" s="172"/>
      <c r="AV8" s="172"/>
      <c r="AW8" s="172"/>
      <c r="AX8" s="172"/>
      <c r="AY8" s="172"/>
      <c r="BA8" s="220"/>
      <c r="BB8" s="220"/>
      <c r="BC8" s="220"/>
      <c r="BD8" s="220"/>
      <c r="BE8" s="220"/>
      <c r="BF8" s="204"/>
      <c r="BG8" s="220"/>
      <c r="BH8" s="220"/>
      <c r="BI8" s="220"/>
      <c r="BJ8" s="220"/>
      <c r="BK8" s="220"/>
      <c r="BL8" s="220"/>
      <c r="BM8" s="220"/>
      <c r="BN8" s="220"/>
      <c r="BO8" s="220"/>
      <c r="BP8" s="220"/>
    </row>
    <row r="9" spans="1:68" ht="13.5" customHeight="1">
      <c r="A9" s="77"/>
      <c r="B9" s="77"/>
      <c r="C9" s="533" t="s">
        <v>129</v>
      </c>
      <c r="D9" s="533" t="s">
        <v>105</v>
      </c>
      <c r="E9" s="535" t="s">
        <v>106</v>
      </c>
      <c r="F9" s="537" t="s">
        <v>107</v>
      </c>
      <c r="G9" s="538" t="s">
        <v>52</v>
      </c>
      <c r="H9" s="500" t="s">
        <v>33</v>
      </c>
      <c r="I9" s="500" t="s">
        <v>11</v>
      </c>
      <c r="J9" s="500" t="s">
        <v>14</v>
      </c>
      <c r="K9" s="500" t="s">
        <v>109</v>
      </c>
      <c r="L9" s="500" t="s">
        <v>110</v>
      </c>
      <c r="M9" s="500" t="s">
        <v>12</v>
      </c>
      <c r="N9" s="500" t="str">
        <f>IF(+M9&lt;&gt;"",CONCATENATE(LEFT(M9,(LEN(+M9)-6)),"(lbs)"),"")</f>
        <v>Ammonia (lbs)</v>
      </c>
      <c r="O9" s="500" t="s">
        <v>111</v>
      </c>
      <c r="P9" s="780" t="str">
        <f>IF(+O9&lt;&gt;"",CONCATENATE(LEFT(O9,(LEN(+O9)-6)),"(lbs)"),"")</f>
        <v>Phosphorus (lbs)</v>
      </c>
      <c r="Q9" s="781" t="s">
        <v>112</v>
      </c>
      <c r="R9" s="504" t="s">
        <v>113</v>
      </c>
      <c r="S9" s="517" t="s">
        <v>114</v>
      </c>
      <c r="T9" s="517" t="s">
        <v>115</v>
      </c>
      <c r="U9" s="517" t="s">
        <v>13</v>
      </c>
      <c r="V9" s="643" t="s">
        <v>116</v>
      </c>
      <c r="W9" s="241"/>
      <c r="X9" s="779" t="s">
        <v>48</v>
      </c>
      <c r="Y9" s="522" t="s">
        <v>33</v>
      </c>
      <c r="Z9" s="522" t="s">
        <v>117</v>
      </c>
      <c r="AA9" s="519" t="s">
        <v>118</v>
      </c>
      <c r="AB9" s="522" t="s">
        <v>109</v>
      </c>
      <c r="AC9" s="782" t="s">
        <v>110</v>
      </c>
      <c r="AD9" s="520" t="s">
        <v>119</v>
      </c>
      <c r="AE9" s="522" t="s">
        <v>120</v>
      </c>
      <c r="AF9" s="522" t="s">
        <v>121</v>
      </c>
      <c r="AG9" s="239"/>
      <c r="AH9" s="519" t="s">
        <v>122</v>
      </c>
      <c r="AI9" s="522" t="s">
        <v>123</v>
      </c>
      <c r="AJ9" s="519" t="str">
        <f>IF(+AI9&lt;&gt;"",CONCATENATE(LEFT(AI9,(LEN(+AI9)-6)),"(lbs)"),"")</f>
        <v>Ammonia (lbs)</v>
      </c>
      <c r="AK9" s="522" t="s">
        <v>111</v>
      </c>
      <c r="AL9" s="519" t="str">
        <f>IF(+AK9&lt;&gt;"",CONCATENATE(LEFT(AK9,(LEN(+AK9)-6)),"(lbs)"),"")</f>
        <v>Phosphorus (lbs)</v>
      </c>
      <c r="AM9" s="622"/>
      <c r="AN9" s="709"/>
      <c r="AO9" s="710"/>
      <c r="AP9" s="710"/>
      <c r="AQ9" s="711"/>
      <c r="AR9" s="44"/>
      <c r="AS9" s="44"/>
      <c r="AT9" s="220"/>
      <c r="AU9" s="204"/>
      <c r="AV9" s="204"/>
      <c r="AW9" s="204"/>
      <c r="AX9" s="204"/>
      <c r="AY9" s="204"/>
      <c r="AZ9" s="51"/>
      <c r="BA9" s="34"/>
      <c r="BB9" s="34"/>
      <c r="BC9" s="34"/>
      <c r="BD9" s="34"/>
      <c r="BE9" s="34"/>
      <c r="BF9" s="489"/>
      <c r="BG9" s="34"/>
      <c r="BH9" s="34"/>
      <c r="BI9" s="34"/>
      <c r="BJ9" s="34"/>
      <c r="BK9" s="34"/>
      <c r="BL9" s="34"/>
      <c r="BM9" s="34"/>
      <c r="BN9" s="34"/>
      <c r="BO9" s="34"/>
      <c r="BP9" s="34"/>
    </row>
    <row r="10" spans="1:68" ht="100.5" customHeight="1" thickBot="1">
      <c r="A10" s="78" t="s">
        <v>9</v>
      </c>
      <c r="B10" s="78" t="s">
        <v>10</v>
      </c>
      <c r="C10" s="534"/>
      <c r="D10" s="534"/>
      <c r="E10" s="536"/>
      <c r="F10" s="536"/>
      <c r="G10" s="539"/>
      <c r="H10" s="501"/>
      <c r="I10" s="501"/>
      <c r="J10" s="501"/>
      <c r="K10" s="501"/>
      <c r="L10" s="501"/>
      <c r="M10" s="501"/>
      <c r="N10" s="501"/>
      <c r="O10" s="501"/>
      <c r="P10" s="714"/>
      <c r="Q10" s="716"/>
      <c r="R10" s="505"/>
      <c r="S10" s="518"/>
      <c r="T10" s="518"/>
      <c r="U10" s="518"/>
      <c r="V10" s="644"/>
      <c r="W10" s="245" t="s">
        <v>9</v>
      </c>
      <c r="X10" s="777"/>
      <c r="Y10" s="518"/>
      <c r="Z10" s="518"/>
      <c r="AA10" s="505"/>
      <c r="AB10" s="518"/>
      <c r="AC10" s="707"/>
      <c r="AD10" s="521"/>
      <c r="AE10" s="518"/>
      <c r="AF10" s="518"/>
      <c r="AG10" s="240" t="s">
        <v>34</v>
      </c>
      <c r="AH10" s="505"/>
      <c r="AI10" s="518"/>
      <c r="AJ10" s="505"/>
      <c r="AK10" s="518"/>
      <c r="AL10" s="505"/>
      <c r="AM10" s="623"/>
      <c r="AN10" s="600"/>
      <c r="AO10" s="601"/>
      <c r="AP10" s="601"/>
      <c r="AQ10" s="602"/>
      <c r="AR10" s="44"/>
      <c r="AS10" s="44"/>
      <c r="AT10" s="34"/>
      <c r="AU10" s="489"/>
      <c r="AV10" s="489"/>
      <c r="AW10" s="6"/>
      <c r="AX10" s="489"/>
      <c r="AY10" s="6"/>
      <c r="AZ10" s="220"/>
      <c r="BA10" s="34"/>
      <c r="BB10" s="34"/>
      <c r="BC10" s="34"/>
      <c r="BD10" s="34"/>
      <c r="BE10" s="34"/>
      <c r="BF10" s="489"/>
      <c r="BG10" s="34"/>
      <c r="BH10" s="34"/>
      <c r="BI10" s="34"/>
      <c r="BJ10" s="34"/>
      <c r="BK10" s="34"/>
      <c r="BL10" s="34"/>
      <c r="BM10" s="34"/>
      <c r="BN10" s="34"/>
      <c r="BO10" s="34"/>
      <c r="BP10" s="34"/>
    </row>
    <row r="11" spans="1:45" ht="10.5" customHeight="1">
      <c r="A11" s="394">
        <v>1</v>
      </c>
      <c r="B11" s="348" t="str">
        <f aca="true" t="shared" si="0" ref="B11:B40">TEXT(I$4+A11-1,"DDD")</f>
        <v>Thu</v>
      </c>
      <c r="C11" s="337"/>
      <c r="D11" s="395"/>
      <c r="E11" s="339"/>
      <c r="F11" s="340"/>
      <c r="G11" s="280"/>
      <c r="H11" s="341"/>
      <c r="I11" s="266"/>
      <c r="J11" s="253" t="str">
        <f ca="1">IF(CELL("type",I11)="L","",IF(I11*($G11+$X11)=0,"",IF($G11&gt;0,+$G11*I11*8.34,$X11*I11*8.34)))</f>
        <v/>
      </c>
      <c r="K11" s="266"/>
      <c r="L11" s="253" t="str">
        <f ca="1">IF(CELL("type",K11)="L","",IF(K11*($G11+$X11)=0,"",IF($G11&gt;0,+$G11*K11*8.34,$X11*K11*8.34)))</f>
        <v/>
      </c>
      <c r="M11" s="266"/>
      <c r="N11" s="253" t="str">
        <f ca="1">IF(CELL("type",M11)="L","",IF(M11*($G11+$X11)=0,"",IF($G11&gt;0,+$G11*M11*8.34,$X11*M11*8.34)))</f>
        <v/>
      </c>
      <c r="O11" s="281"/>
      <c r="P11" s="255" t="str">
        <f ca="1">IF(CELL("type",O11)="L","",IF(O11*($G11+$X11)=0,"",IF($G11&gt;0,+$G11*O11*8.34,$X11*O11*8.34)))</f>
        <v/>
      </c>
      <c r="Q11" s="282"/>
      <c r="R11" s="278"/>
      <c r="S11" s="342" t="str">
        <f aca="true" t="shared" si="1" ref="S11:S40">IF(Q11*R11=0,"",IF(Q11&lt;100,Q11*10000/R11,Q11*1000/R11))</f>
        <v/>
      </c>
      <c r="T11" s="343"/>
      <c r="U11" s="344"/>
      <c r="V11" s="283"/>
      <c r="W11" s="352">
        <f aca="true" t="shared" si="2" ref="W11:W40">+A11</f>
        <v>1</v>
      </c>
      <c r="X11" s="346"/>
      <c r="Y11" s="278"/>
      <c r="Z11" s="278"/>
      <c r="AA11" s="270" t="str">
        <f ca="1">IF(CELL("type",Z11)="L","",IF(Z11*($G11+$X11)=0,"",IF($G11&gt;0,+$G11*Z11*8.34,$X11*Z11*8.34)))</f>
        <v/>
      </c>
      <c r="AB11" s="278"/>
      <c r="AC11" s="289" t="str">
        <f ca="1">IF(CELL("type",AB11)="L","",IF(AB11*($G11+$X11)=0,"",IF($G11&gt;0,+$G11*AB11*8.34,$X11*AB11*8.34)))</f>
        <v/>
      </c>
      <c r="AD11" s="282"/>
      <c r="AE11" s="278"/>
      <c r="AF11" s="278"/>
      <c r="AG11" s="278" t="str">
        <f ca="1">IF(CELL("type",AH11)="b","",IF(AH11="tntc",63200,IF(AH11=0,1,AH11)))</f>
        <v/>
      </c>
      <c r="AH11" s="278"/>
      <c r="AI11" s="278"/>
      <c r="AJ11" s="262" t="str">
        <f ca="1">IF(CELL("type",AI11)="L","",IF(AI11*($G11+$X11)=0,"",IF($G11&gt;0,+$G11*AI11*8.34,$X11*AI11*8.34)))</f>
        <v/>
      </c>
      <c r="AK11" s="278"/>
      <c r="AL11" s="262" t="str">
        <f ca="1">IF(CELL("type",AK11)="L","",IF(AK11*($G11+$X11)=0,"",IF($G11&gt;0,+$G11*AK11*8.34,$X11*AK11*8.34)))</f>
        <v/>
      </c>
      <c r="AM11" s="283"/>
      <c r="AN11" s="600"/>
      <c r="AO11" s="601"/>
      <c r="AP11" s="601"/>
      <c r="AQ11" s="602"/>
      <c r="AR11" s="44"/>
      <c r="AS11" s="44"/>
    </row>
    <row r="12" spans="1:67" ht="10.5" customHeight="1">
      <c r="A12" s="347">
        <v>2</v>
      </c>
      <c r="B12" s="348" t="str">
        <f t="shared" si="0"/>
        <v>Fri</v>
      </c>
      <c r="C12" s="278"/>
      <c r="D12" s="284"/>
      <c r="E12" s="349"/>
      <c r="F12" s="350"/>
      <c r="G12" s="282"/>
      <c r="H12" s="343"/>
      <c r="I12" s="278"/>
      <c r="J12" s="253" t="str">
        <f aca="true" t="shared" si="3" ref="J12:L40">IF(CELL("type",I12)="L","",IF(I12*($G12+$X12)=0,"",IF($G12&gt;0,+$G12*I12*8.34,$X12*I12*8.34)))</f>
        <v/>
      </c>
      <c r="K12" s="278"/>
      <c r="L12" s="253" t="str">
        <f ca="1" t="shared" si="3"/>
        <v/>
      </c>
      <c r="M12" s="278"/>
      <c r="N12" s="253" t="str">
        <f aca="true" t="shared" si="4" ref="N12">IF(CELL("type",M12)="L","",IF(M12*($G12+$X12)=0,"",IF($G12&gt;0,+$G12*M12*8.34,$X12*M12*8.34)))</f>
        <v/>
      </c>
      <c r="O12" s="284"/>
      <c r="P12" s="255" t="str">
        <f aca="true" t="shared" si="5" ref="P12">IF(CELL("type",O12)="L","",IF(O12*($G12+$X12)=0,"",IF($G12&gt;0,+$G12*O12*8.34,$X12*O12*8.34)))</f>
        <v/>
      </c>
      <c r="Q12" s="282"/>
      <c r="R12" s="278"/>
      <c r="S12" s="342" t="str">
        <f t="shared" si="1"/>
        <v/>
      </c>
      <c r="T12" s="343"/>
      <c r="U12" s="344"/>
      <c r="V12" s="283"/>
      <c r="W12" s="352">
        <f t="shared" si="2"/>
        <v>2</v>
      </c>
      <c r="X12" s="285"/>
      <c r="Y12" s="278"/>
      <c r="Z12" s="278"/>
      <c r="AA12" s="270" t="str">
        <f aca="true" t="shared" si="6" ref="AA12">IF(CELL("type",Z12)="L","",IF(Z12*($G12+$X12)=0,"",IF($G12&gt;0,+$G12*Z12*8.34,$X12*Z12*8.34)))</f>
        <v/>
      </c>
      <c r="AB12" s="278"/>
      <c r="AC12" s="289" t="str">
        <f aca="true" t="shared" si="7" ref="AC12">IF(CELL("type",AB12)="L","",IF(AB12*($G12+$X12)=0,"",IF($G12&gt;0,+$G12*AB12*8.34,$X12*AB12*8.34)))</f>
        <v/>
      </c>
      <c r="AD12" s="285"/>
      <c r="AE12" s="278"/>
      <c r="AF12" s="278"/>
      <c r="AG12" s="278" t="str">
        <f aca="true" t="shared" si="8" ref="AG12:AG40">IF(CELL("type",AH12)="b","",IF(AH12="tntc",63200,IF(AH12=0,1,AH12)))</f>
        <v/>
      </c>
      <c r="AH12" s="278"/>
      <c r="AI12" s="278"/>
      <c r="AJ12" s="262" t="str">
        <f aca="true" t="shared" si="9" ref="AJ12">IF(CELL("type",AI12)="L","",IF(AI12*($G12+$X12)=0,"",IF($G12&gt;0,+$G12*AI12*8.34,$X12*AI12*8.34)))</f>
        <v/>
      </c>
      <c r="AK12" s="278"/>
      <c r="AL12" s="262" t="str">
        <f aca="true" t="shared" si="10" ref="AL12">IF(CELL("type",AK12)="L","",IF(AK12*($G12+$X12)=0,"",IF($G12&gt;0,+$G12*AK12*8.34,$X12*AK12*8.34)))</f>
        <v/>
      </c>
      <c r="AM12" s="283"/>
      <c r="AN12" s="600"/>
      <c r="AO12" s="601"/>
      <c r="AP12" s="601"/>
      <c r="AQ12" s="602"/>
      <c r="AR12" s="44"/>
      <c r="AS12" s="44"/>
      <c r="BB12" s="22"/>
      <c r="BD12" s="22"/>
      <c r="BF12" s="22"/>
      <c r="BJ12" s="22"/>
      <c r="BL12" s="22"/>
      <c r="BN12" s="22"/>
      <c r="BO12" s="22"/>
    </row>
    <row r="13" spans="1:67" ht="10.5" customHeight="1">
      <c r="A13" s="347">
        <v>3</v>
      </c>
      <c r="B13" s="348" t="str">
        <f t="shared" si="0"/>
        <v>Sat</v>
      </c>
      <c r="C13" s="278"/>
      <c r="D13" s="284"/>
      <c r="E13" s="349"/>
      <c r="F13" s="350"/>
      <c r="G13" s="282"/>
      <c r="H13" s="343"/>
      <c r="I13" s="278"/>
      <c r="J13" s="253" t="str">
        <f ca="1" t="shared" si="3"/>
        <v/>
      </c>
      <c r="K13" s="278"/>
      <c r="L13" s="253" t="str">
        <f ca="1" t="shared" si="3"/>
        <v/>
      </c>
      <c r="M13" s="278"/>
      <c r="N13" s="253" t="str">
        <f aca="true" t="shared" si="11" ref="N13">IF(CELL("type",M13)="L","",IF(M13*($G13+$X13)=0,"",IF($G13&gt;0,+$G13*M13*8.34,$X13*M13*8.34)))</f>
        <v/>
      </c>
      <c r="O13" s="284"/>
      <c r="P13" s="255" t="str">
        <f aca="true" t="shared" si="12" ref="P13">IF(CELL("type",O13)="L","",IF(O13*($G13+$X13)=0,"",IF($G13&gt;0,+$G13*O13*8.34,$X13*O13*8.34)))</f>
        <v/>
      </c>
      <c r="Q13" s="282"/>
      <c r="R13" s="278"/>
      <c r="S13" s="342" t="str">
        <f t="shared" si="1"/>
        <v/>
      </c>
      <c r="T13" s="343"/>
      <c r="U13" s="344"/>
      <c r="V13" s="283"/>
      <c r="W13" s="352">
        <f t="shared" si="2"/>
        <v>3</v>
      </c>
      <c r="X13" s="285"/>
      <c r="Y13" s="278"/>
      <c r="Z13" s="278"/>
      <c r="AA13" s="270" t="str">
        <f aca="true" t="shared" si="13" ref="AA13">IF(CELL("type",Z13)="L","",IF(Z13*($G13+$X13)=0,"",IF($G13&gt;0,+$G13*Z13*8.34,$X13*Z13*8.34)))</f>
        <v/>
      </c>
      <c r="AB13" s="278"/>
      <c r="AC13" s="289" t="str">
        <f aca="true" t="shared" si="14" ref="AC13">IF(CELL("type",AB13)="L","",IF(AB13*($G13+$X13)=0,"",IF($G13&gt;0,+$G13*AB13*8.34,$X13*AB13*8.34)))</f>
        <v/>
      </c>
      <c r="AD13" s="285"/>
      <c r="AE13" s="278"/>
      <c r="AF13" s="278"/>
      <c r="AG13" s="278" t="str">
        <f ca="1" t="shared" si="8"/>
        <v/>
      </c>
      <c r="AH13" s="278"/>
      <c r="AI13" s="278"/>
      <c r="AJ13" s="262" t="str">
        <f aca="true" t="shared" si="15" ref="AJ13">IF(CELL("type",AI13)="L","",IF(AI13*($G13+$X13)=0,"",IF($G13&gt;0,+$G13*AI13*8.34,$X13*AI13*8.34)))</f>
        <v/>
      </c>
      <c r="AK13" s="278"/>
      <c r="AL13" s="262" t="str">
        <f aca="true" t="shared" si="16" ref="AL13">IF(CELL("type",AK13)="L","",IF(AK13*($G13+$X13)=0,"",IF($G13&gt;0,+$G13*AK13*8.34,$X13*AK13*8.34)))</f>
        <v/>
      </c>
      <c r="AM13" s="283"/>
      <c r="AN13" s="600"/>
      <c r="AO13" s="601"/>
      <c r="AP13" s="601"/>
      <c r="AQ13" s="602"/>
      <c r="AR13" s="44"/>
      <c r="AS13" s="44"/>
      <c r="BB13" s="22"/>
      <c r="BD13" s="22"/>
      <c r="BF13" s="22"/>
      <c r="BJ13" s="22"/>
      <c r="BL13" s="22"/>
      <c r="BN13" s="22"/>
      <c r="BO13" s="22"/>
    </row>
    <row r="14" spans="1:67" ht="10.5" customHeight="1">
      <c r="A14" s="347">
        <v>4</v>
      </c>
      <c r="B14" s="348" t="str">
        <f t="shared" si="0"/>
        <v>Sun</v>
      </c>
      <c r="C14" s="278"/>
      <c r="D14" s="284"/>
      <c r="E14" s="349"/>
      <c r="F14" s="350"/>
      <c r="G14" s="282"/>
      <c r="H14" s="343"/>
      <c r="I14" s="278"/>
      <c r="J14" s="253" t="str">
        <f ca="1" t="shared" si="3"/>
        <v/>
      </c>
      <c r="K14" s="278"/>
      <c r="L14" s="253" t="str">
        <f ca="1">IF(CELL("type",K14)="L","",IF(K14*($G14+$X14)=0,"",IF($G14&gt;0,+$G14*K14*8.34,$X14*K14*8.34)))</f>
        <v/>
      </c>
      <c r="M14" s="278"/>
      <c r="N14" s="253" t="str">
        <f aca="true" t="shared" si="17" ref="N14">IF(CELL("type",M14)="L","",IF(M14*($G14+$X14)=0,"",IF($G14&gt;0,+$G14*M14*8.34,$X14*M14*8.34)))</f>
        <v/>
      </c>
      <c r="O14" s="284"/>
      <c r="P14" s="255" t="str">
        <f aca="true" t="shared" si="18" ref="P14">IF(CELL("type",O14)="L","",IF(O14*($G14+$X14)=0,"",IF($G14&gt;0,+$G14*O14*8.34,$X14*O14*8.34)))</f>
        <v/>
      </c>
      <c r="Q14" s="282"/>
      <c r="R14" s="278"/>
      <c r="S14" s="342" t="str">
        <f t="shared" si="1"/>
        <v/>
      </c>
      <c r="T14" s="343"/>
      <c r="U14" s="344"/>
      <c r="V14" s="283"/>
      <c r="W14" s="352">
        <f t="shared" si="2"/>
        <v>4</v>
      </c>
      <c r="X14" s="278"/>
      <c r="Y14" s="278"/>
      <c r="Z14" s="278"/>
      <c r="AA14" s="270" t="str">
        <f aca="true" t="shared" si="19" ref="AA14">IF(CELL("type",Z14)="L","",IF(Z14*($G14+$X14)=0,"",IF($G14&gt;0,+$G14*Z14*8.34,$X14*Z14*8.34)))</f>
        <v/>
      </c>
      <c r="AB14" s="278"/>
      <c r="AC14" s="289" t="str">
        <f aca="true" t="shared" si="20" ref="AC14">IF(CELL("type",AB14)="L","",IF(AB14*($G14+$X14)=0,"",IF($G14&gt;0,+$G14*AB14*8.34,$X14*AB14*8.34)))</f>
        <v/>
      </c>
      <c r="AD14" s="285"/>
      <c r="AE14" s="278"/>
      <c r="AF14" s="278"/>
      <c r="AG14" s="278" t="str">
        <f ca="1" t="shared" si="8"/>
        <v/>
      </c>
      <c r="AH14" s="278"/>
      <c r="AI14" s="278"/>
      <c r="AJ14" s="262" t="str">
        <f aca="true" t="shared" si="21" ref="AJ14">IF(CELL("type",AI14)="L","",IF(AI14*($G14+$X14)=0,"",IF($G14&gt;0,+$G14*AI14*8.34,$X14*AI14*8.34)))</f>
        <v/>
      </c>
      <c r="AK14" s="278"/>
      <c r="AL14" s="262" t="str">
        <f aca="true" t="shared" si="22" ref="AL14">IF(CELL("type",AK14)="L","",IF(AK14*($G14+$X14)=0,"",IF($G14&gt;0,+$G14*AK14*8.34,$X14*AK14*8.34)))</f>
        <v/>
      </c>
      <c r="AM14" s="283"/>
      <c r="AN14" s="600"/>
      <c r="AO14" s="601"/>
      <c r="AP14" s="601"/>
      <c r="AQ14" s="602"/>
      <c r="AR14" s="44"/>
      <c r="AS14" s="44"/>
      <c r="BB14" s="22"/>
      <c r="BD14" s="22"/>
      <c r="BF14" s="22"/>
      <c r="BJ14" s="22"/>
      <c r="BL14" s="22"/>
      <c r="BN14" s="22"/>
      <c r="BO14" s="22"/>
    </row>
    <row r="15" spans="1:67" ht="11.25" customHeight="1">
      <c r="A15" s="353">
        <v>5</v>
      </c>
      <c r="B15" s="348" t="str">
        <f t="shared" si="0"/>
        <v>Mon</v>
      </c>
      <c r="C15" s="287"/>
      <c r="D15" s="288"/>
      <c r="E15" s="349"/>
      <c r="F15" s="354"/>
      <c r="G15" s="286"/>
      <c r="H15" s="355"/>
      <c r="I15" s="287"/>
      <c r="J15" s="253" t="str">
        <f ca="1" t="shared" si="3"/>
        <v/>
      </c>
      <c r="K15" s="287"/>
      <c r="L15" s="253" t="str">
        <f ca="1" t="shared" si="3"/>
        <v/>
      </c>
      <c r="M15" s="287"/>
      <c r="N15" s="253" t="str">
        <f aca="true" t="shared" si="23" ref="N15">IF(CELL("type",M15)="L","",IF(M15*($G15+$X15)=0,"",IF($G15&gt;0,+$G15*M15*8.34,$X15*M15*8.34)))</f>
        <v/>
      </c>
      <c r="O15" s="288"/>
      <c r="P15" s="255" t="str">
        <f aca="true" t="shared" si="24" ref="P15">IF(CELL("type",O15)="L","",IF(O15*($G15+$X15)=0,"",IF($G15&gt;0,+$G15*O15*8.34,$X15*O15*8.34)))</f>
        <v/>
      </c>
      <c r="Q15" s="282"/>
      <c r="R15" s="278"/>
      <c r="S15" s="342" t="str">
        <f t="shared" si="1"/>
        <v/>
      </c>
      <c r="T15" s="343"/>
      <c r="U15" s="344"/>
      <c r="V15" s="283"/>
      <c r="W15" s="352">
        <f t="shared" si="2"/>
        <v>5</v>
      </c>
      <c r="X15" s="285"/>
      <c r="Y15" s="278"/>
      <c r="Z15" s="278"/>
      <c r="AA15" s="270" t="str">
        <f aca="true" t="shared" si="25" ref="AA15">IF(CELL("type",Z15)="L","",IF(Z15*($G15+$X15)=0,"",IF($G15&gt;0,+$G15*Z15*8.34,$X15*Z15*8.34)))</f>
        <v/>
      </c>
      <c r="AB15" s="278"/>
      <c r="AC15" s="289" t="str">
        <f aca="true" t="shared" si="26" ref="AC15">IF(CELL("type",AB15)="L","",IF(AB15*($G15+$X15)=0,"",IF($G15&gt;0,+$G15*AB15*8.34,$X15*AB15*8.34)))</f>
        <v/>
      </c>
      <c r="AD15" s="285"/>
      <c r="AE15" s="278"/>
      <c r="AF15" s="278"/>
      <c r="AG15" s="278" t="str">
        <f ca="1" t="shared" si="8"/>
        <v/>
      </c>
      <c r="AH15" s="278"/>
      <c r="AI15" s="278"/>
      <c r="AJ15" s="262" t="str">
        <f aca="true" t="shared" si="27" ref="AJ15">IF(CELL("type",AI15)="L","",IF(AI15*($G15+$X15)=0,"",IF($G15&gt;0,+$G15*AI15*8.34,$X15*AI15*8.34)))</f>
        <v/>
      </c>
      <c r="AK15" s="278"/>
      <c r="AL15" s="262" t="str">
        <f aca="true" t="shared" si="28" ref="AL15">IF(CELL("type",AK15)="L","",IF(AK15*($G15+$X15)=0,"",IF($G15&gt;0,+$G15*AK15*8.34,$X15*AK15*8.34)))</f>
        <v/>
      </c>
      <c r="AM15" s="283"/>
      <c r="AN15" s="600"/>
      <c r="AO15" s="601"/>
      <c r="AP15" s="601"/>
      <c r="AQ15" s="602"/>
      <c r="AR15" s="44"/>
      <c r="AS15" s="44"/>
      <c r="BB15" s="22"/>
      <c r="BD15" s="22"/>
      <c r="BF15" s="22"/>
      <c r="BJ15" s="22"/>
      <c r="BL15" s="22"/>
      <c r="BN15" s="22"/>
      <c r="BO15" s="22"/>
    </row>
    <row r="16" spans="1:67" ht="10.5" customHeight="1">
      <c r="A16" s="347">
        <v>6</v>
      </c>
      <c r="B16" s="348" t="str">
        <f t="shared" si="0"/>
        <v>Tue</v>
      </c>
      <c r="C16" s="278"/>
      <c r="D16" s="283"/>
      <c r="E16" s="339"/>
      <c r="F16" s="340"/>
      <c r="G16" s="282"/>
      <c r="H16" s="343"/>
      <c r="I16" s="278"/>
      <c r="J16" s="253" t="str">
        <f ca="1" t="shared" si="3"/>
        <v/>
      </c>
      <c r="K16" s="278"/>
      <c r="L16" s="253" t="str">
        <f ca="1" t="shared" si="3"/>
        <v/>
      </c>
      <c r="M16" s="278"/>
      <c r="N16" s="253" t="str">
        <f aca="true" t="shared" si="29" ref="N16">IF(CELL("type",M16)="L","",IF(M16*($G16+$X16)=0,"",IF($G16&gt;0,+$G16*M16*8.34,$X16*M16*8.34)))</f>
        <v/>
      </c>
      <c r="O16" s="278"/>
      <c r="P16" s="255" t="str">
        <f aca="true" t="shared" si="30" ref="P16">IF(CELL("type",O16)="L","",IF(O16*($G16+$X16)=0,"",IF($G16&gt;0,+$G16*O16*8.34,$X16*O16*8.34)))</f>
        <v/>
      </c>
      <c r="Q16" s="282"/>
      <c r="R16" s="278"/>
      <c r="S16" s="342" t="str">
        <f t="shared" si="1"/>
        <v/>
      </c>
      <c r="T16" s="343"/>
      <c r="U16" s="344"/>
      <c r="V16" s="283"/>
      <c r="W16" s="352">
        <f t="shared" si="2"/>
        <v>6</v>
      </c>
      <c r="X16" s="285"/>
      <c r="Y16" s="278"/>
      <c r="Z16" s="278"/>
      <c r="AA16" s="270" t="str">
        <f aca="true" t="shared" si="31" ref="AA16">IF(CELL("type",Z16)="L","",IF(Z16*($G16+$X16)=0,"",IF($G16&gt;0,+$G16*Z16*8.34,$X16*Z16*8.34)))</f>
        <v/>
      </c>
      <c r="AB16" s="278"/>
      <c r="AC16" s="289" t="str">
        <f aca="true" t="shared" si="32" ref="AC16">IF(CELL("type",AB16)="L","",IF(AB16*($G16+$X16)=0,"",IF($G16&gt;0,+$G16*AB16*8.34,$X16*AB16*8.34)))</f>
        <v/>
      </c>
      <c r="AD16" s="285"/>
      <c r="AE16" s="278"/>
      <c r="AF16" s="278"/>
      <c r="AG16" s="278" t="str">
        <f ca="1" t="shared" si="8"/>
        <v/>
      </c>
      <c r="AH16" s="278"/>
      <c r="AI16" s="278"/>
      <c r="AJ16" s="262" t="str">
        <f aca="true" t="shared" si="33" ref="AJ16">IF(CELL("type",AI16)="L","",IF(AI16*($G16+$X16)=0,"",IF($G16&gt;0,+$G16*AI16*8.34,$X16*AI16*8.34)))</f>
        <v/>
      </c>
      <c r="AK16" s="278"/>
      <c r="AL16" s="262" t="str">
        <f aca="true" t="shared" si="34" ref="AL16">IF(CELL("type",AK16)="L","",IF(AK16*($G16+$X16)=0,"",IF($G16&gt;0,+$G16*AK16*8.34,$X16*AK16*8.34)))</f>
        <v/>
      </c>
      <c r="AM16" s="283"/>
      <c r="AN16" s="600"/>
      <c r="AO16" s="601"/>
      <c r="AP16" s="601"/>
      <c r="AQ16" s="602"/>
      <c r="AR16" s="44"/>
      <c r="AS16" s="44"/>
      <c r="BB16" s="22"/>
      <c r="BD16" s="22"/>
      <c r="BF16" s="22"/>
      <c r="BJ16" s="22"/>
      <c r="BL16" s="22"/>
      <c r="BN16" s="22"/>
      <c r="BO16" s="22"/>
    </row>
    <row r="17" spans="1:67" ht="10.5" customHeight="1">
      <c r="A17" s="347">
        <v>7</v>
      </c>
      <c r="B17" s="348" t="str">
        <f t="shared" si="0"/>
        <v>Wed</v>
      </c>
      <c r="C17" s="278"/>
      <c r="D17" s="284"/>
      <c r="E17" s="349"/>
      <c r="F17" s="350"/>
      <c r="G17" s="282"/>
      <c r="H17" s="343"/>
      <c r="I17" s="278"/>
      <c r="J17" s="253" t="str">
        <f ca="1" t="shared" si="3"/>
        <v/>
      </c>
      <c r="K17" s="278"/>
      <c r="L17" s="253" t="str">
        <f ca="1" t="shared" si="3"/>
        <v/>
      </c>
      <c r="M17" s="278"/>
      <c r="N17" s="253" t="str">
        <f aca="true" t="shared" si="35" ref="N17">IF(CELL("type",M17)="L","",IF(M17*($G17+$X17)=0,"",IF($G17&gt;0,+$G17*M17*8.34,$X17*M17*8.34)))</f>
        <v/>
      </c>
      <c r="O17" s="278"/>
      <c r="P17" s="255" t="str">
        <f aca="true" t="shared" si="36" ref="P17">IF(CELL("type",O17)="L","",IF(O17*($G17+$X17)=0,"",IF($G17&gt;0,+$G17*O17*8.34,$X17*O17*8.34)))</f>
        <v/>
      </c>
      <c r="Q17" s="282"/>
      <c r="R17" s="278"/>
      <c r="S17" s="342" t="str">
        <f t="shared" si="1"/>
        <v/>
      </c>
      <c r="T17" s="343"/>
      <c r="U17" s="344"/>
      <c r="V17" s="283"/>
      <c r="W17" s="352">
        <f t="shared" si="2"/>
        <v>7</v>
      </c>
      <c r="X17" s="285"/>
      <c r="Y17" s="278"/>
      <c r="Z17" s="278"/>
      <c r="AA17" s="270" t="str">
        <f aca="true" t="shared" si="37" ref="AA17">IF(CELL("type",Z17)="L","",IF(Z17*($G17+$X17)=0,"",IF($G17&gt;0,+$G17*Z17*8.34,$X17*Z17*8.34)))</f>
        <v/>
      </c>
      <c r="AB17" s="278"/>
      <c r="AC17" s="289" t="str">
        <f aca="true" t="shared" si="38" ref="AC17">IF(CELL("type",AB17)="L","",IF(AB17*($G17+$X17)=0,"",IF($G17&gt;0,+$G17*AB17*8.34,$X17*AB17*8.34)))</f>
        <v/>
      </c>
      <c r="AD17" s="285"/>
      <c r="AE17" s="278"/>
      <c r="AF17" s="278"/>
      <c r="AG17" s="278" t="str">
        <f ca="1" t="shared" si="8"/>
        <v/>
      </c>
      <c r="AH17" s="278"/>
      <c r="AI17" s="278"/>
      <c r="AJ17" s="262" t="str">
        <f aca="true" t="shared" si="39" ref="AJ17">IF(CELL("type",AI17)="L","",IF(AI17*($G17+$X17)=0,"",IF($G17&gt;0,+$G17*AI17*8.34,$X17*AI17*8.34)))</f>
        <v/>
      </c>
      <c r="AK17" s="278"/>
      <c r="AL17" s="262" t="str">
        <f aca="true" t="shared" si="40" ref="AL17">IF(CELL("type",AK17)="L","",IF(AK17*($G17+$X17)=0,"",IF($G17&gt;0,+$G17*AK17*8.34,$X17*AK17*8.34)))</f>
        <v/>
      </c>
      <c r="AM17" s="283"/>
      <c r="AN17" s="600"/>
      <c r="AO17" s="601"/>
      <c r="AP17" s="601"/>
      <c r="AQ17" s="602"/>
      <c r="AR17" s="44"/>
      <c r="AS17" s="44"/>
      <c r="BB17" s="22"/>
      <c r="BD17" s="22"/>
      <c r="BF17" s="22"/>
      <c r="BJ17" s="22"/>
      <c r="BL17" s="22"/>
      <c r="BN17" s="22"/>
      <c r="BO17" s="22"/>
    </row>
    <row r="18" spans="1:67" ht="10.5" customHeight="1">
      <c r="A18" s="347">
        <v>8</v>
      </c>
      <c r="B18" s="348" t="str">
        <f t="shared" si="0"/>
        <v>Thu</v>
      </c>
      <c r="C18" s="278"/>
      <c r="D18" s="284"/>
      <c r="E18" s="349"/>
      <c r="F18" s="350"/>
      <c r="G18" s="282"/>
      <c r="H18" s="343"/>
      <c r="I18" s="278"/>
      <c r="J18" s="253" t="str">
        <f ca="1" t="shared" si="3"/>
        <v/>
      </c>
      <c r="K18" s="278"/>
      <c r="L18" s="253" t="str">
        <f ca="1" t="shared" si="3"/>
        <v/>
      </c>
      <c r="M18" s="278"/>
      <c r="N18" s="253" t="str">
        <f aca="true" t="shared" si="41" ref="N18">IF(CELL("type",M18)="L","",IF(M18*($G18+$X18)=0,"",IF($G18&gt;0,+$G18*M18*8.34,$X18*M18*8.34)))</f>
        <v/>
      </c>
      <c r="O18" s="278"/>
      <c r="P18" s="255" t="str">
        <f aca="true" t="shared" si="42" ref="P18">IF(CELL("type",O18)="L","",IF(O18*($G18+$X18)=0,"",IF($G18&gt;0,+$G18*O18*8.34,$X18*O18*8.34)))</f>
        <v/>
      </c>
      <c r="Q18" s="282"/>
      <c r="R18" s="278"/>
      <c r="S18" s="342" t="str">
        <f t="shared" si="1"/>
        <v/>
      </c>
      <c r="T18" s="343"/>
      <c r="U18" s="344"/>
      <c r="V18" s="283"/>
      <c r="W18" s="352">
        <f t="shared" si="2"/>
        <v>8</v>
      </c>
      <c r="X18" s="285"/>
      <c r="Y18" s="278"/>
      <c r="Z18" s="278"/>
      <c r="AA18" s="270" t="str">
        <f aca="true" t="shared" si="43" ref="AA18">IF(CELL("type",Z18)="L","",IF(Z18*($G18+$X18)=0,"",IF($G18&gt;0,+$G18*Z18*8.34,$X18*Z18*8.34)))</f>
        <v/>
      </c>
      <c r="AB18" s="278"/>
      <c r="AC18" s="289" t="str">
        <f aca="true" t="shared" si="44" ref="AC18">IF(CELL("type",AB18)="L","",IF(AB18*($G18+$X18)=0,"",IF($G18&gt;0,+$G18*AB18*8.34,$X18*AB18*8.34)))</f>
        <v/>
      </c>
      <c r="AD18" s="285"/>
      <c r="AE18" s="278"/>
      <c r="AF18" s="278"/>
      <c r="AG18" s="278" t="str">
        <f ca="1" t="shared" si="8"/>
        <v/>
      </c>
      <c r="AH18" s="278"/>
      <c r="AI18" s="278"/>
      <c r="AJ18" s="262" t="str">
        <f aca="true" t="shared" si="45" ref="AJ18">IF(CELL("type",AI18)="L","",IF(AI18*($G18+$X18)=0,"",IF($G18&gt;0,+$G18*AI18*8.34,$X18*AI18*8.34)))</f>
        <v/>
      </c>
      <c r="AK18" s="278"/>
      <c r="AL18" s="262" t="str">
        <f aca="true" t="shared" si="46" ref="AL18">IF(CELL("type",AK18)="L","",IF(AK18*($G18+$X18)=0,"",IF($G18&gt;0,+$G18*AK18*8.34,$X18*AK18*8.34)))</f>
        <v/>
      </c>
      <c r="AM18" s="283"/>
      <c r="AN18" s="600"/>
      <c r="AO18" s="601"/>
      <c r="AP18" s="601"/>
      <c r="AQ18" s="602"/>
      <c r="AR18" s="44"/>
      <c r="AS18" s="44"/>
      <c r="BB18" s="22"/>
      <c r="BD18" s="22"/>
      <c r="BF18" s="22"/>
      <c r="BJ18" s="22"/>
      <c r="BL18" s="22"/>
      <c r="BN18" s="22"/>
      <c r="BO18" s="22"/>
    </row>
    <row r="19" spans="1:67" ht="10.5" customHeight="1">
      <c r="A19" s="347">
        <v>9</v>
      </c>
      <c r="B19" s="348" t="str">
        <f t="shared" si="0"/>
        <v>Fri</v>
      </c>
      <c r="C19" s="278"/>
      <c r="D19" s="284"/>
      <c r="E19" s="349"/>
      <c r="F19" s="350"/>
      <c r="G19" s="282"/>
      <c r="H19" s="343"/>
      <c r="I19" s="278"/>
      <c r="J19" s="253" t="str">
        <f ca="1" t="shared" si="3"/>
        <v/>
      </c>
      <c r="K19" s="278"/>
      <c r="L19" s="253" t="str">
        <f ca="1" t="shared" si="3"/>
        <v/>
      </c>
      <c r="M19" s="278"/>
      <c r="N19" s="253" t="str">
        <f aca="true" t="shared" si="47" ref="N19">IF(CELL("type",M19)="L","",IF(M19*($G19+$X19)=0,"",IF($G19&gt;0,+$G19*M19*8.34,$X19*M19*8.34)))</f>
        <v/>
      </c>
      <c r="O19" s="278"/>
      <c r="P19" s="255" t="str">
        <f aca="true" t="shared" si="48" ref="P19">IF(CELL("type",O19)="L","",IF(O19*($G19+$X19)=0,"",IF($G19&gt;0,+$G19*O19*8.34,$X19*O19*8.34)))</f>
        <v/>
      </c>
      <c r="Q19" s="282"/>
      <c r="R19" s="278"/>
      <c r="S19" s="342" t="str">
        <f t="shared" si="1"/>
        <v/>
      </c>
      <c r="T19" s="343"/>
      <c r="U19" s="344"/>
      <c r="V19" s="283"/>
      <c r="W19" s="352">
        <f t="shared" si="2"/>
        <v>9</v>
      </c>
      <c r="X19" s="285"/>
      <c r="Y19" s="278"/>
      <c r="Z19" s="278"/>
      <c r="AA19" s="270" t="str">
        <f aca="true" t="shared" si="49" ref="AA19">IF(CELL("type",Z19)="L","",IF(Z19*($G19+$X19)=0,"",IF($G19&gt;0,+$G19*Z19*8.34,$X19*Z19*8.34)))</f>
        <v/>
      </c>
      <c r="AB19" s="278"/>
      <c r="AC19" s="289" t="str">
        <f aca="true" t="shared" si="50" ref="AC19">IF(CELL("type",AB19)="L","",IF(AB19*($G19+$X19)=0,"",IF($G19&gt;0,+$G19*AB19*8.34,$X19*AB19*8.34)))</f>
        <v/>
      </c>
      <c r="AD19" s="285"/>
      <c r="AE19" s="278"/>
      <c r="AF19" s="278"/>
      <c r="AG19" s="278" t="str">
        <f ca="1" t="shared" si="8"/>
        <v/>
      </c>
      <c r="AH19" s="278"/>
      <c r="AI19" s="278"/>
      <c r="AJ19" s="262" t="str">
        <f aca="true" t="shared" si="51" ref="AJ19">IF(CELL("type",AI19)="L","",IF(AI19*($G19+$X19)=0,"",IF($G19&gt;0,+$G19*AI19*8.34,$X19*AI19*8.34)))</f>
        <v/>
      </c>
      <c r="AK19" s="278"/>
      <c r="AL19" s="262" t="str">
        <f aca="true" t="shared" si="52" ref="AL19">IF(CELL("type",AK19)="L","",IF(AK19*($G19+$X19)=0,"",IF($G19&gt;0,+$G19*AK19*8.34,$X19*AK19*8.34)))</f>
        <v/>
      </c>
      <c r="AM19" s="283"/>
      <c r="AN19" s="600"/>
      <c r="AO19" s="601"/>
      <c r="AP19" s="601"/>
      <c r="AQ19" s="602"/>
      <c r="AR19" s="44"/>
      <c r="AS19" s="44"/>
      <c r="BB19" s="22"/>
      <c r="BD19" s="22"/>
      <c r="BF19" s="22"/>
      <c r="BJ19" s="22"/>
      <c r="BL19" s="22"/>
      <c r="BN19" s="22"/>
      <c r="BO19" s="22"/>
    </row>
    <row r="20" spans="1:67" ht="10.5" customHeight="1">
      <c r="A20" s="353">
        <v>10</v>
      </c>
      <c r="B20" s="348" t="str">
        <f t="shared" si="0"/>
        <v>Sat</v>
      </c>
      <c r="C20" s="287"/>
      <c r="D20" s="283"/>
      <c r="E20" s="349"/>
      <c r="F20" s="354"/>
      <c r="G20" s="282"/>
      <c r="H20" s="343"/>
      <c r="I20" s="278"/>
      <c r="J20" s="253" t="str">
        <f ca="1" t="shared" si="3"/>
        <v/>
      </c>
      <c r="K20" s="278"/>
      <c r="L20" s="253" t="str">
        <f ca="1" t="shared" si="3"/>
        <v/>
      </c>
      <c r="M20" s="278"/>
      <c r="N20" s="253" t="str">
        <f aca="true" t="shared" si="53" ref="N20">IF(CELL("type",M20)="L","",IF(M20*($G20+$X20)=0,"",IF($G20&gt;0,+$G20*M20*8.34,$X20*M20*8.34)))</f>
        <v/>
      </c>
      <c r="O20" s="278"/>
      <c r="P20" s="255" t="str">
        <f aca="true" t="shared" si="54" ref="P20">IF(CELL("type",O20)="L","",IF(O20*($G20+$X20)=0,"",IF($G20&gt;0,+$G20*O20*8.34,$X20*O20*8.34)))</f>
        <v/>
      </c>
      <c r="Q20" s="282"/>
      <c r="R20" s="278"/>
      <c r="S20" s="342" t="str">
        <f t="shared" si="1"/>
        <v/>
      </c>
      <c r="T20" s="343"/>
      <c r="U20" s="344"/>
      <c r="V20" s="283"/>
      <c r="W20" s="352">
        <f t="shared" si="2"/>
        <v>10</v>
      </c>
      <c r="X20" s="285"/>
      <c r="Y20" s="278"/>
      <c r="Z20" s="278"/>
      <c r="AA20" s="270" t="str">
        <f aca="true" t="shared" si="55" ref="AA20">IF(CELL("type",Z20)="L","",IF(Z20*($G20+$X20)=0,"",IF($G20&gt;0,+$G20*Z20*8.34,$X20*Z20*8.34)))</f>
        <v/>
      </c>
      <c r="AB20" s="278"/>
      <c r="AC20" s="289" t="str">
        <f aca="true" t="shared" si="56" ref="AC20">IF(CELL("type",AB20)="L","",IF(AB20*($G20+$X20)=0,"",IF($G20&gt;0,+$G20*AB20*8.34,$X20*AB20*8.34)))</f>
        <v/>
      </c>
      <c r="AD20" s="285"/>
      <c r="AE20" s="278"/>
      <c r="AF20" s="278"/>
      <c r="AG20" s="278" t="str">
        <f ca="1" t="shared" si="8"/>
        <v/>
      </c>
      <c r="AH20" s="278"/>
      <c r="AI20" s="278"/>
      <c r="AJ20" s="262" t="str">
        <f aca="true" t="shared" si="57" ref="AJ20">IF(CELL("type",AI20)="L","",IF(AI20*($G20+$X20)=0,"",IF($G20&gt;0,+$G20*AI20*8.34,$X20*AI20*8.34)))</f>
        <v/>
      </c>
      <c r="AK20" s="278"/>
      <c r="AL20" s="262" t="str">
        <f aca="true" t="shared" si="58" ref="AL20">IF(CELL("type",AK20)="L","",IF(AK20*($G20+$X20)=0,"",IF($G20&gt;0,+$G20*AK20*8.34,$X20*AK20*8.34)))</f>
        <v/>
      </c>
      <c r="AM20" s="283"/>
      <c r="AN20" s="600"/>
      <c r="AO20" s="601"/>
      <c r="AP20" s="601"/>
      <c r="AQ20" s="602"/>
      <c r="AR20" s="44"/>
      <c r="AS20" s="44"/>
      <c r="BB20" s="22"/>
      <c r="BD20" s="22"/>
      <c r="BF20" s="22"/>
      <c r="BJ20" s="22"/>
      <c r="BL20" s="22"/>
      <c r="BN20" s="22"/>
      <c r="BO20" s="22"/>
    </row>
    <row r="21" spans="1:67" ht="10.5" customHeight="1">
      <c r="A21" s="347">
        <v>11</v>
      </c>
      <c r="B21" s="348" t="str">
        <f t="shared" si="0"/>
        <v>Sun</v>
      </c>
      <c r="C21" s="278"/>
      <c r="D21" s="281"/>
      <c r="E21" s="339"/>
      <c r="F21" s="340"/>
      <c r="G21" s="282"/>
      <c r="H21" s="343"/>
      <c r="I21" s="278"/>
      <c r="J21" s="253" t="str">
        <f ca="1" t="shared" si="3"/>
        <v/>
      </c>
      <c r="K21" s="278"/>
      <c r="L21" s="253" t="str">
        <f ca="1" t="shared" si="3"/>
        <v/>
      </c>
      <c r="M21" s="278"/>
      <c r="N21" s="253" t="str">
        <f aca="true" t="shared" si="59" ref="N21">IF(CELL("type",M21)="L","",IF(M21*($G21+$X21)=0,"",IF($G21&gt;0,+$G21*M21*8.34,$X21*M21*8.34)))</f>
        <v/>
      </c>
      <c r="O21" s="278"/>
      <c r="P21" s="255" t="str">
        <f aca="true" t="shared" si="60" ref="P21">IF(CELL("type",O21)="L","",IF(O21*($G21+$X21)=0,"",IF($G21&gt;0,+$G21*O21*8.34,$X21*O21*8.34)))</f>
        <v/>
      </c>
      <c r="Q21" s="282"/>
      <c r="R21" s="278"/>
      <c r="S21" s="342" t="str">
        <f t="shared" si="1"/>
        <v/>
      </c>
      <c r="T21" s="343"/>
      <c r="U21" s="344"/>
      <c r="V21" s="283"/>
      <c r="W21" s="352">
        <f t="shared" si="2"/>
        <v>11</v>
      </c>
      <c r="X21" s="285"/>
      <c r="Y21" s="278"/>
      <c r="Z21" s="278"/>
      <c r="AA21" s="270" t="str">
        <f aca="true" t="shared" si="61" ref="AA21">IF(CELL("type",Z21)="L","",IF(Z21*($G21+$X21)=0,"",IF($G21&gt;0,+$G21*Z21*8.34,$X21*Z21*8.34)))</f>
        <v/>
      </c>
      <c r="AB21" s="278"/>
      <c r="AC21" s="289" t="str">
        <f aca="true" t="shared" si="62" ref="AC21">IF(CELL("type",AB21)="L","",IF(AB21*($G21+$X21)=0,"",IF($G21&gt;0,+$G21*AB21*8.34,$X21*AB21*8.34)))</f>
        <v/>
      </c>
      <c r="AD21" s="285"/>
      <c r="AE21" s="278"/>
      <c r="AF21" s="278"/>
      <c r="AG21" s="278" t="str">
        <f ca="1" t="shared" si="8"/>
        <v/>
      </c>
      <c r="AH21" s="278"/>
      <c r="AI21" s="278"/>
      <c r="AJ21" s="262" t="str">
        <f aca="true" t="shared" si="63" ref="AJ21">IF(CELL("type",AI21)="L","",IF(AI21*($G21+$X21)=0,"",IF($G21&gt;0,+$G21*AI21*8.34,$X21*AI21*8.34)))</f>
        <v/>
      </c>
      <c r="AK21" s="278"/>
      <c r="AL21" s="262" t="str">
        <f aca="true" t="shared" si="64" ref="AL21">IF(CELL("type",AK21)="L","",IF(AK21*($G21+$X21)=0,"",IF($G21&gt;0,+$G21*AK21*8.34,$X21*AK21*8.34)))</f>
        <v/>
      </c>
      <c r="AM21" s="283"/>
      <c r="AN21" s="600"/>
      <c r="AO21" s="601"/>
      <c r="AP21" s="601"/>
      <c r="AQ21" s="602"/>
      <c r="AR21" s="44"/>
      <c r="AS21" s="44"/>
      <c r="BB21" s="22"/>
      <c r="BD21" s="22"/>
      <c r="BF21" s="22"/>
      <c r="BJ21" s="22"/>
      <c r="BL21" s="22"/>
      <c r="BN21" s="22"/>
      <c r="BO21" s="22"/>
    </row>
    <row r="22" spans="1:67" ht="10.5" customHeight="1">
      <c r="A22" s="347">
        <v>12</v>
      </c>
      <c r="B22" s="348" t="str">
        <f t="shared" si="0"/>
        <v>Mon</v>
      </c>
      <c r="C22" s="278"/>
      <c r="D22" s="284"/>
      <c r="E22" s="349"/>
      <c r="F22" s="350"/>
      <c r="G22" s="282"/>
      <c r="H22" s="343"/>
      <c r="I22" s="278"/>
      <c r="J22" s="253" t="str">
        <f ca="1" t="shared" si="3"/>
        <v/>
      </c>
      <c r="K22" s="278"/>
      <c r="L22" s="253" t="str">
        <f ca="1" t="shared" si="3"/>
        <v/>
      </c>
      <c r="M22" s="278"/>
      <c r="N22" s="253" t="str">
        <f aca="true" t="shared" si="65" ref="N22">IF(CELL("type",M22)="L","",IF(M22*($G22+$X22)=0,"",IF($G22&gt;0,+$G22*M22*8.34,$X22*M22*8.34)))</f>
        <v/>
      </c>
      <c r="O22" s="278"/>
      <c r="P22" s="255" t="str">
        <f aca="true" t="shared" si="66" ref="P22">IF(CELL("type",O22)="L","",IF(O22*($G22+$X22)=0,"",IF($G22&gt;0,+$G22*O22*8.34,$X22*O22*8.34)))</f>
        <v/>
      </c>
      <c r="Q22" s="282"/>
      <c r="R22" s="278"/>
      <c r="S22" s="342" t="str">
        <f t="shared" si="1"/>
        <v/>
      </c>
      <c r="T22" s="343"/>
      <c r="U22" s="344"/>
      <c r="V22" s="283"/>
      <c r="W22" s="352">
        <f t="shared" si="2"/>
        <v>12</v>
      </c>
      <c r="X22" s="285"/>
      <c r="Y22" s="278"/>
      <c r="Z22" s="278"/>
      <c r="AA22" s="270" t="str">
        <f aca="true" t="shared" si="67" ref="AA22">IF(CELL("type",Z22)="L","",IF(Z22*($G22+$X22)=0,"",IF($G22&gt;0,+$G22*Z22*8.34,$X22*Z22*8.34)))</f>
        <v/>
      </c>
      <c r="AB22" s="278"/>
      <c r="AC22" s="289" t="str">
        <f aca="true" t="shared" si="68" ref="AC22">IF(CELL("type",AB22)="L","",IF(AB22*($G22+$X22)=0,"",IF($G22&gt;0,+$G22*AB22*8.34,$X22*AB22*8.34)))</f>
        <v/>
      </c>
      <c r="AD22" s="285"/>
      <c r="AE22" s="278"/>
      <c r="AF22" s="278"/>
      <c r="AG22" s="278" t="str">
        <f ca="1" t="shared" si="8"/>
        <v/>
      </c>
      <c r="AH22" s="278"/>
      <c r="AI22" s="278"/>
      <c r="AJ22" s="262" t="str">
        <f aca="true" t="shared" si="69" ref="AJ22">IF(CELL("type",AI22)="L","",IF(AI22*($G22+$X22)=0,"",IF($G22&gt;0,+$G22*AI22*8.34,$X22*AI22*8.34)))</f>
        <v/>
      </c>
      <c r="AK22" s="278"/>
      <c r="AL22" s="262" t="str">
        <f aca="true" t="shared" si="70" ref="AL22">IF(CELL("type",AK22)="L","",IF(AK22*($G22+$X22)=0,"",IF($G22&gt;0,+$G22*AK22*8.34,$X22*AK22*8.34)))</f>
        <v/>
      </c>
      <c r="AM22" s="283"/>
      <c r="AN22" s="600"/>
      <c r="AO22" s="601"/>
      <c r="AP22" s="601"/>
      <c r="AQ22" s="602"/>
      <c r="AR22" s="44"/>
      <c r="AS22" s="44"/>
      <c r="BB22" s="22"/>
      <c r="BD22" s="22"/>
      <c r="BF22" s="22"/>
      <c r="BJ22" s="22"/>
      <c r="BL22" s="22"/>
      <c r="BN22" s="22"/>
      <c r="BO22" s="22"/>
    </row>
    <row r="23" spans="1:67" ht="10.5" customHeight="1">
      <c r="A23" s="347">
        <v>13</v>
      </c>
      <c r="B23" s="348" t="str">
        <f t="shared" si="0"/>
        <v>Tue</v>
      </c>
      <c r="C23" s="278"/>
      <c r="D23" s="284"/>
      <c r="E23" s="349"/>
      <c r="F23" s="350"/>
      <c r="G23" s="282"/>
      <c r="H23" s="343"/>
      <c r="I23" s="278"/>
      <c r="J23" s="253" t="str">
        <f ca="1" t="shared" si="3"/>
        <v/>
      </c>
      <c r="K23" s="278"/>
      <c r="L23" s="253" t="str">
        <f ca="1" t="shared" si="3"/>
        <v/>
      </c>
      <c r="M23" s="278"/>
      <c r="N23" s="253" t="str">
        <f aca="true" t="shared" si="71" ref="N23">IF(CELL("type",M23)="L","",IF(M23*($G23+$X23)=0,"",IF($G23&gt;0,+$G23*M23*8.34,$X23*M23*8.34)))</f>
        <v/>
      </c>
      <c r="O23" s="278"/>
      <c r="P23" s="255" t="str">
        <f aca="true" t="shared" si="72" ref="P23">IF(CELL("type",O23)="L","",IF(O23*($G23+$X23)=0,"",IF($G23&gt;0,+$G23*O23*8.34,$X23*O23*8.34)))</f>
        <v/>
      </c>
      <c r="Q23" s="282"/>
      <c r="R23" s="278"/>
      <c r="S23" s="342" t="str">
        <f t="shared" si="1"/>
        <v/>
      </c>
      <c r="T23" s="343"/>
      <c r="U23" s="344"/>
      <c r="V23" s="283"/>
      <c r="W23" s="352">
        <f t="shared" si="2"/>
        <v>13</v>
      </c>
      <c r="X23" s="285"/>
      <c r="Y23" s="278"/>
      <c r="Z23" s="278"/>
      <c r="AA23" s="270" t="str">
        <f aca="true" t="shared" si="73" ref="AA23">IF(CELL("type",Z23)="L","",IF(Z23*($G23+$X23)=0,"",IF($G23&gt;0,+$G23*Z23*8.34,$X23*Z23*8.34)))</f>
        <v/>
      </c>
      <c r="AB23" s="278"/>
      <c r="AC23" s="289" t="str">
        <f aca="true" t="shared" si="74" ref="AC23">IF(CELL("type",AB23)="L","",IF(AB23*($G23+$X23)=0,"",IF($G23&gt;0,+$G23*AB23*8.34,$X23*AB23*8.34)))</f>
        <v/>
      </c>
      <c r="AD23" s="285"/>
      <c r="AE23" s="278"/>
      <c r="AF23" s="278"/>
      <c r="AG23" s="278" t="str">
        <f ca="1" t="shared" si="8"/>
        <v/>
      </c>
      <c r="AH23" s="278"/>
      <c r="AI23" s="278"/>
      <c r="AJ23" s="262" t="str">
        <f aca="true" t="shared" si="75" ref="AJ23">IF(CELL("type",AI23)="L","",IF(AI23*($G23+$X23)=0,"",IF($G23&gt;0,+$G23*AI23*8.34,$X23*AI23*8.34)))</f>
        <v/>
      </c>
      <c r="AK23" s="278"/>
      <c r="AL23" s="262" t="str">
        <f aca="true" t="shared" si="76" ref="AL23">IF(CELL("type",AK23)="L","",IF(AK23*($G23+$X23)=0,"",IF($G23&gt;0,+$G23*AK23*8.34,$X23*AK23*8.34)))</f>
        <v/>
      </c>
      <c r="AM23" s="283"/>
      <c r="AN23" s="600"/>
      <c r="AO23" s="601"/>
      <c r="AP23" s="601"/>
      <c r="AQ23" s="602"/>
      <c r="AR23" s="44"/>
      <c r="AS23" s="44"/>
      <c r="BB23" s="22"/>
      <c r="BD23" s="22"/>
      <c r="BF23" s="22"/>
      <c r="BJ23" s="22"/>
      <c r="BL23" s="22"/>
      <c r="BN23" s="22"/>
      <c r="BO23" s="22"/>
    </row>
    <row r="24" spans="1:67" ht="10.5" customHeight="1">
      <c r="A24" s="347">
        <v>14</v>
      </c>
      <c r="B24" s="348" t="str">
        <f t="shared" si="0"/>
        <v>Wed</v>
      </c>
      <c r="C24" s="278"/>
      <c r="D24" s="284"/>
      <c r="E24" s="349"/>
      <c r="F24" s="350"/>
      <c r="G24" s="282"/>
      <c r="H24" s="343"/>
      <c r="I24" s="278"/>
      <c r="J24" s="253" t="str">
        <f ca="1" t="shared" si="3"/>
        <v/>
      </c>
      <c r="K24" s="278"/>
      <c r="L24" s="253" t="str">
        <f ca="1" t="shared" si="3"/>
        <v/>
      </c>
      <c r="M24" s="278"/>
      <c r="N24" s="253" t="str">
        <f aca="true" t="shared" si="77" ref="N24">IF(CELL("type",M24)="L","",IF(M24*($G24+$X24)=0,"",IF($G24&gt;0,+$G24*M24*8.34,$X24*M24*8.34)))</f>
        <v/>
      </c>
      <c r="O24" s="278"/>
      <c r="P24" s="255" t="str">
        <f aca="true" t="shared" si="78" ref="P24">IF(CELL("type",O24)="L","",IF(O24*($G24+$X24)=0,"",IF($G24&gt;0,+$G24*O24*8.34,$X24*O24*8.34)))</f>
        <v/>
      </c>
      <c r="Q24" s="282"/>
      <c r="R24" s="278"/>
      <c r="S24" s="342" t="str">
        <f t="shared" si="1"/>
        <v/>
      </c>
      <c r="T24" s="343"/>
      <c r="U24" s="344"/>
      <c r="V24" s="283"/>
      <c r="W24" s="352">
        <f t="shared" si="2"/>
        <v>14</v>
      </c>
      <c r="X24" s="285"/>
      <c r="Y24" s="278"/>
      <c r="Z24" s="278"/>
      <c r="AA24" s="270" t="str">
        <f aca="true" t="shared" si="79" ref="AA24">IF(CELL("type",Z24)="L","",IF(Z24*($G24+$X24)=0,"",IF($G24&gt;0,+$G24*Z24*8.34,$X24*Z24*8.34)))</f>
        <v/>
      </c>
      <c r="AB24" s="278"/>
      <c r="AC24" s="289" t="str">
        <f aca="true" t="shared" si="80" ref="AC24">IF(CELL("type",AB24)="L","",IF(AB24*($G24+$X24)=0,"",IF($G24&gt;0,+$G24*AB24*8.34,$X24*AB24*8.34)))</f>
        <v/>
      </c>
      <c r="AD24" s="285"/>
      <c r="AE24" s="278"/>
      <c r="AF24" s="278"/>
      <c r="AG24" s="278" t="str">
        <f ca="1" t="shared" si="8"/>
        <v/>
      </c>
      <c r="AH24" s="278"/>
      <c r="AI24" s="278"/>
      <c r="AJ24" s="262" t="str">
        <f aca="true" t="shared" si="81" ref="AJ24">IF(CELL("type",AI24)="L","",IF(AI24*($G24+$X24)=0,"",IF($G24&gt;0,+$G24*AI24*8.34,$X24*AI24*8.34)))</f>
        <v/>
      </c>
      <c r="AK24" s="278"/>
      <c r="AL24" s="262" t="str">
        <f aca="true" t="shared" si="82" ref="AL24">IF(CELL("type",AK24)="L","",IF(AK24*($G24+$X24)=0,"",IF($G24&gt;0,+$G24*AK24*8.34,$X24*AK24*8.34)))</f>
        <v/>
      </c>
      <c r="AM24" s="283"/>
      <c r="AN24" s="600"/>
      <c r="AO24" s="601"/>
      <c r="AP24" s="601"/>
      <c r="AQ24" s="602"/>
      <c r="AR24" s="44"/>
      <c r="AS24" s="44"/>
      <c r="BB24" s="22"/>
      <c r="BD24" s="22"/>
      <c r="BF24" s="22"/>
      <c r="BJ24" s="22"/>
      <c r="BL24" s="22"/>
      <c r="BN24" s="22"/>
      <c r="BO24" s="22"/>
    </row>
    <row r="25" spans="1:67" ht="11.25" customHeight="1">
      <c r="A25" s="353">
        <v>15</v>
      </c>
      <c r="B25" s="348" t="str">
        <f t="shared" si="0"/>
        <v>Thu</v>
      </c>
      <c r="C25" s="287"/>
      <c r="D25" s="288"/>
      <c r="E25" s="349"/>
      <c r="F25" s="354"/>
      <c r="G25" s="282"/>
      <c r="H25" s="343"/>
      <c r="I25" s="278"/>
      <c r="J25" s="253" t="str">
        <f ca="1" t="shared" si="3"/>
        <v/>
      </c>
      <c r="K25" s="278"/>
      <c r="L25" s="253" t="str">
        <f ca="1" t="shared" si="3"/>
        <v/>
      </c>
      <c r="M25" s="278"/>
      <c r="N25" s="253" t="str">
        <f aca="true" t="shared" si="83" ref="N25">IF(CELL("type",M25)="L","",IF(M25*($G25+$X25)=0,"",IF($G25&gt;0,+$G25*M25*8.34,$X25*M25*8.34)))</f>
        <v/>
      </c>
      <c r="O25" s="278"/>
      <c r="P25" s="255" t="str">
        <f aca="true" t="shared" si="84" ref="P25">IF(CELL("type",O25)="L","",IF(O25*($G25+$X25)=0,"",IF($G25&gt;0,+$G25*O25*8.34,$X25*O25*8.34)))</f>
        <v/>
      </c>
      <c r="Q25" s="282"/>
      <c r="R25" s="278"/>
      <c r="S25" s="342" t="str">
        <f t="shared" si="1"/>
        <v/>
      </c>
      <c r="T25" s="343"/>
      <c r="U25" s="344"/>
      <c r="V25" s="283"/>
      <c r="W25" s="352">
        <f t="shared" si="2"/>
        <v>15</v>
      </c>
      <c r="X25" s="285"/>
      <c r="Y25" s="278"/>
      <c r="Z25" s="278"/>
      <c r="AA25" s="270" t="str">
        <f aca="true" t="shared" si="85" ref="AA25">IF(CELL("type",Z25)="L","",IF(Z25*($G25+$X25)=0,"",IF($G25&gt;0,+$G25*Z25*8.34,$X25*Z25*8.34)))</f>
        <v/>
      </c>
      <c r="AB25" s="278"/>
      <c r="AC25" s="289" t="str">
        <f aca="true" t="shared" si="86" ref="AC25">IF(CELL("type",AB25)="L","",IF(AB25*($G25+$X25)=0,"",IF($G25&gt;0,+$G25*AB25*8.34,$X25*AB25*8.34)))</f>
        <v/>
      </c>
      <c r="AD25" s="285"/>
      <c r="AE25" s="278"/>
      <c r="AF25" s="278"/>
      <c r="AG25" s="278" t="str">
        <f ca="1" t="shared" si="8"/>
        <v/>
      </c>
      <c r="AH25" s="278"/>
      <c r="AI25" s="278"/>
      <c r="AJ25" s="262" t="str">
        <f aca="true" t="shared" si="87" ref="AJ25">IF(CELL("type",AI25)="L","",IF(AI25*($G25+$X25)=0,"",IF($G25&gt;0,+$G25*AI25*8.34,$X25*AI25*8.34)))</f>
        <v/>
      </c>
      <c r="AK25" s="278"/>
      <c r="AL25" s="262" t="str">
        <f aca="true" t="shared" si="88" ref="AL25">IF(CELL("type",AK25)="L","",IF(AK25*($G25+$X25)=0,"",IF($G25&gt;0,+$G25*AK25*8.34,$X25*AK25*8.34)))</f>
        <v/>
      </c>
      <c r="AM25" s="283"/>
      <c r="AN25" s="600"/>
      <c r="AO25" s="601"/>
      <c r="AP25" s="601"/>
      <c r="AQ25" s="602"/>
      <c r="AR25" s="44"/>
      <c r="AS25" s="44"/>
      <c r="BB25" s="22"/>
      <c r="BD25" s="22"/>
      <c r="BF25" s="22"/>
      <c r="BJ25" s="22"/>
      <c r="BL25" s="22"/>
      <c r="BN25" s="22"/>
      <c r="BO25" s="22"/>
    </row>
    <row r="26" spans="1:67" ht="10.5" customHeight="1">
      <c r="A26" s="347">
        <v>16</v>
      </c>
      <c r="B26" s="348" t="str">
        <f t="shared" si="0"/>
        <v>Fri</v>
      </c>
      <c r="C26" s="278"/>
      <c r="D26" s="283"/>
      <c r="E26" s="339"/>
      <c r="F26" s="340"/>
      <c r="G26" s="282"/>
      <c r="H26" s="343"/>
      <c r="I26" s="278"/>
      <c r="J26" s="253" t="str">
        <f ca="1" t="shared" si="3"/>
        <v/>
      </c>
      <c r="K26" s="278"/>
      <c r="L26" s="253" t="str">
        <f ca="1" t="shared" si="3"/>
        <v/>
      </c>
      <c r="M26" s="278"/>
      <c r="N26" s="253" t="str">
        <f aca="true" t="shared" si="89" ref="N26">IF(CELL("type",M26)="L","",IF(M26*($G26+$X26)=0,"",IF($G26&gt;0,+$G26*M26*8.34,$X26*M26*8.34)))</f>
        <v/>
      </c>
      <c r="O26" s="278"/>
      <c r="P26" s="255" t="str">
        <f aca="true" t="shared" si="90" ref="P26">IF(CELL("type",O26)="L","",IF(O26*($G26+$X26)=0,"",IF($G26&gt;0,+$G26*O26*8.34,$X26*O26*8.34)))</f>
        <v/>
      </c>
      <c r="Q26" s="282"/>
      <c r="R26" s="278"/>
      <c r="S26" s="342" t="str">
        <f t="shared" si="1"/>
        <v/>
      </c>
      <c r="T26" s="343"/>
      <c r="U26" s="344"/>
      <c r="V26" s="283"/>
      <c r="W26" s="352">
        <f t="shared" si="2"/>
        <v>16</v>
      </c>
      <c r="X26" s="285"/>
      <c r="Y26" s="278"/>
      <c r="Z26" s="278"/>
      <c r="AA26" s="270" t="str">
        <f aca="true" t="shared" si="91" ref="AA26">IF(CELL("type",Z26)="L","",IF(Z26*($G26+$X26)=0,"",IF($G26&gt;0,+$G26*Z26*8.34,$X26*Z26*8.34)))</f>
        <v/>
      </c>
      <c r="AB26" s="278"/>
      <c r="AC26" s="289" t="str">
        <f aca="true" t="shared" si="92" ref="AC26">IF(CELL("type",AB26)="L","",IF(AB26*($G26+$X26)=0,"",IF($G26&gt;0,+$G26*AB26*8.34,$X26*AB26*8.34)))</f>
        <v/>
      </c>
      <c r="AD26" s="285"/>
      <c r="AE26" s="278"/>
      <c r="AF26" s="278"/>
      <c r="AG26" s="278" t="str">
        <f ca="1" t="shared" si="8"/>
        <v/>
      </c>
      <c r="AH26" s="278"/>
      <c r="AI26" s="278"/>
      <c r="AJ26" s="262" t="str">
        <f aca="true" t="shared" si="93" ref="AJ26">IF(CELL("type",AI26)="L","",IF(AI26*($G26+$X26)=0,"",IF($G26&gt;0,+$G26*AI26*8.34,$X26*AI26*8.34)))</f>
        <v/>
      </c>
      <c r="AK26" s="278"/>
      <c r="AL26" s="262" t="str">
        <f aca="true" t="shared" si="94" ref="AL26">IF(CELL("type",AK26)="L","",IF(AK26*($G26+$X26)=0,"",IF($G26&gt;0,+$G26*AK26*8.34,$X26*AK26*8.34)))</f>
        <v/>
      </c>
      <c r="AM26" s="283"/>
      <c r="AN26" s="600"/>
      <c r="AO26" s="601"/>
      <c r="AP26" s="601"/>
      <c r="AQ26" s="602"/>
      <c r="AR26" s="44"/>
      <c r="AS26" s="44"/>
      <c r="BB26" s="22"/>
      <c r="BD26" s="22"/>
      <c r="BF26" s="22"/>
      <c r="BJ26" s="22"/>
      <c r="BL26" s="22"/>
      <c r="BN26" s="22"/>
      <c r="BO26" s="22"/>
    </row>
    <row r="27" spans="1:67" ht="10.5" customHeight="1">
      <c r="A27" s="347">
        <v>17</v>
      </c>
      <c r="B27" s="348" t="str">
        <f t="shared" si="0"/>
        <v>Sat</v>
      </c>
      <c r="C27" s="278"/>
      <c r="D27" s="284"/>
      <c r="E27" s="349"/>
      <c r="F27" s="350"/>
      <c r="G27" s="282"/>
      <c r="H27" s="343"/>
      <c r="I27" s="278"/>
      <c r="J27" s="253" t="str">
        <f ca="1" t="shared" si="3"/>
        <v/>
      </c>
      <c r="K27" s="278"/>
      <c r="L27" s="253" t="str">
        <f ca="1" t="shared" si="3"/>
        <v/>
      </c>
      <c r="M27" s="278"/>
      <c r="N27" s="253" t="str">
        <f aca="true" t="shared" si="95" ref="N27">IF(CELL("type",M27)="L","",IF(M27*($G27+$X27)=0,"",IF($G27&gt;0,+$G27*M27*8.34,$X27*M27*8.34)))</f>
        <v/>
      </c>
      <c r="O27" s="278"/>
      <c r="P27" s="255" t="str">
        <f aca="true" t="shared" si="96" ref="P27">IF(CELL("type",O27)="L","",IF(O27*($G27+$X27)=0,"",IF($G27&gt;0,+$G27*O27*8.34,$X27*O27*8.34)))</f>
        <v/>
      </c>
      <c r="Q27" s="282"/>
      <c r="R27" s="278"/>
      <c r="S27" s="342" t="str">
        <f t="shared" si="1"/>
        <v/>
      </c>
      <c r="T27" s="343"/>
      <c r="U27" s="344"/>
      <c r="V27" s="283"/>
      <c r="W27" s="352">
        <f t="shared" si="2"/>
        <v>17</v>
      </c>
      <c r="X27" s="285"/>
      <c r="Y27" s="278"/>
      <c r="Z27" s="278"/>
      <c r="AA27" s="270" t="str">
        <f aca="true" t="shared" si="97" ref="AA27">IF(CELL("type",Z27)="L","",IF(Z27*($G27+$X27)=0,"",IF($G27&gt;0,+$G27*Z27*8.34,$X27*Z27*8.34)))</f>
        <v/>
      </c>
      <c r="AB27" s="278"/>
      <c r="AC27" s="289" t="str">
        <f aca="true" t="shared" si="98" ref="AC27">IF(CELL("type",AB27)="L","",IF(AB27*($G27+$X27)=0,"",IF($G27&gt;0,+$G27*AB27*8.34,$X27*AB27*8.34)))</f>
        <v/>
      </c>
      <c r="AD27" s="285"/>
      <c r="AE27" s="278"/>
      <c r="AF27" s="278"/>
      <c r="AG27" s="278" t="str">
        <f ca="1" t="shared" si="8"/>
        <v/>
      </c>
      <c r="AH27" s="278"/>
      <c r="AI27" s="278"/>
      <c r="AJ27" s="262" t="str">
        <f aca="true" t="shared" si="99" ref="AJ27">IF(CELL("type",AI27)="L","",IF(AI27*($G27+$X27)=0,"",IF($G27&gt;0,+$G27*AI27*8.34,$X27*AI27*8.34)))</f>
        <v/>
      </c>
      <c r="AK27" s="278"/>
      <c r="AL27" s="262" t="str">
        <f aca="true" t="shared" si="100" ref="AL27">IF(CELL("type",AK27)="L","",IF(AK27*($G27+$X27)=0,"",IF($G27&gt;0,+$G27*AK27*8.34,$X27*AK27*8.34)))</f>
        <v/>
      </c>
      <c r="AM27" s="283"/>
      <c r="AN27" s="600"/>
      <c r="AO27" s="601"/>
      <c r="AP27" s="601"/>
      <c r="AQ27" s="602"/>
      <c r="AR27" s="44"/>
      <c r="AS27" s="44"/>
      <c r="BB27" s="22"/>
      <c r="BD27" s="22"/>
      <c r="BF27" s="22"/>
      <c r="BJ27" s="22"/>
      <c r="BL27" s="22"/>
      <c r="BN27" s="22"/>
      <c r="BO27" s="22"/>
    </row>
    <row r="28" spans="1:67" ht="10.5" customHeight="1">
      <c r="A28" s="347">
        <v>18</v>
      </c>
      <c r="B28" s="348" t="str">
        <f t="shared" si="0"/>
        <v>Sun</v>
      </c>
      <c r="C28" s="278"/>
      <c r="D28" s="284"/>
      <c r="E28" s="349"/>
      <c r="F28" s="350"/>
      <c r="G28" s="282"/>
      <c r="H28" s="343"/>
      <c r="I28" s="278"/>
      <c r="J28" s="253" t="str">
        <f ca="1" t="shared" si="3"/>
        <v/>
      </c>
      <c r="K28" s="278"/>
      <c r="L28" s="253" t="str">
        <f ca="1" t="shared" si="3"/>
        <v/>
      </c>
      <c r="M28" s="278"/>
      <c r="N28" s="253" t="str">
        <f aca="true" t="shared" si="101" ref="N28">IF(CELL("type",M28)="L","",IF(M28*($G28+$X28)=0,"",IF($G28&gt;0,+$G28*M28*8.34,$X28*M28*8.34)))</f>
        <v/>
      </c>
      <c r="O28" s="278"/>
      <c r="P28" s="255" t="str">
        <f aca="true" t="shared" si="102" ref="P28">IF(CELL("type",O28)="L","",IF(O28*($G28+$X28)=0,"",IF($G28&gt;0,+$G28*O28*8.34,$X28*O28*8.34)))</f>
        <v/>
      </c>
      <c r="Q28" s="282"/>
      <c r="R28" s="278"/>
      <c r="S28" s="342" t="str">
        <f t="shared" si="1"/>
        <v/>
      </c>
      <c r="T28" s="343"/>
      <c r="U28" s="344"/>
      <c r="V28" s="283"/>
      <c r="W28" s="352">
        <f t="shared" si="2"/>
        <v>18</v>
      </c>
      <c r="X28" s="285"/>
      <c r="Y28" s="278"/>
      <c r="Z28" s="278"/>
      <c r="AA28" s="270" t="str">
        <f aca="true" t="shared" si="103" ref="AA28">IF(CELL("type",Z28)="L","",IF(Z28*($G28+$X28)=0,"",IF($G28&gt;0,+$G28*Z28*8.34,$X28*Z28*8.34)))</f>
        <v/>
      </c>
      <c r="AB28" s="278"/>
      <c r="AC28" s="289" t="str">
        <f aca="true" t="shared" si="104" ref="AC28">IF(CELL("type",AB28)="L","",IF(AB28*($G28+$X28)=0,"",IF($G28&gt;0,+$G28*AB28*8.34,$X28*AB28*8.34)))</f>
        <v/>
      </c>
      <c r="AD28" s="285"/>
      <c r="AE28" s="278"/>
      <c r="AF28" s="278"/>
      <c r="AG28" s="278" t="str">
        <f ca="1" t="shared" si="8"/>
        <v/>
      </c>
      <c r="AH28" s="278"/>
      <c r="AI28" s="278"/>
      <c r="AJ28" s="262" t="str">
        <f aca="true" t="shared" si="105" ref="AJ28">IF(CELL("type",AI28)="L","",IF(AI28*($G28+$X28)=0,"",IF($G28&gt;0,+$G28*AI28*8.34,$X28*AI28*8.34)))</f>
        <v/>
      </c>
      <c r="AK28" s="278"/>
      <c r="AL28" s="262" t="str">
        <f aca="true" t="shared" si="106" ref="AL28">IF(CELL("type",AK28)="L","",IF(AK28*($G28+$X28)=0,"",IF($G28&gt;0,+$G28*AK28*8.34,$X28*AK28*8.34)))</f>
        <v/>
      </c>
      <c r="AM28" s="283"/>
      <c r="AN28" s="600"/>
      <c r="AO28" s="601"/>
      <c r="AP28" s="601"/>
      <c r="AQ28" s="602"/>
      <c r="AR28" s="44"/>
      <c r="AS28" s="44"/>
      <c r="BB28" s="22"/>
      <c r="BD28" s="22"/>
      <c r="BF28" s="22"/>
      <c r="BJ28" s="22"/>
      <c r="BL28" s="22"/>
      <c r="BN28" s="22"/>
      <c r="BO28" s="22"/>
    </row>
    <row r="29" spans="1:67" ht="10.5" customHeight="1">
      <c r="A29" s="347">
        <v>19</v>
      </c>
      <c r="B29" s="348" t="str">
        <f t="shared" si="0"/>
        <v>Mon</v>
      </c>
      <c r="C29" s="278"/>
      <c r="D29" s="284"/>
      <c r="E29" s="349"/>
      <c r="F29" s="350"/>
      <c r="G29" s="282"/>
      <c r="H29" s="343"/>
      <c r="I29" s="278"/>
      <c r="J29" s="253" t="str">
        <f ca="1" t="shared" si="3"/>
        <v/>
      </c>
      <c r="K29" s="278"/>
      <c r="L29" s="253" t="str">
        <f ca="1" t="shared" si="3"/>
        <v/>
      </c>
      <c r="M29" s="278"/>
      <c r="N29" s="253" t="str">
        <f aca="true" t="shared" si="107" ref="N29">IF(CELL("type",M29)="L","",IF(M29*($G29+$X29)=0,"",IF($G29&gt;0,+$G29*M29*8.34,$X29*M29*8.34)))</f>
        <v/>
      </c>
      <c r="O29" s="278"/>
      <c r="P29" s="255" t="str">
        <f aca="true" t="shared" si="108" ref="P29">IF(CELL("type",O29)="L","",IF(O29*($G29+$X29)=0,"",IF($G29&gt;0,+$G29*O29*8.34,$X29*O29*8.34)))</f>
        <v/>
      </c>
      <c r="Q29" s="282"/>
      <c r="R29" s="278"/>
      <c r="S29" s="342" t="str">
        <f t="shared" si="1"/>
        <v/>
      </c>
      <c r="T29" s="343"/>
      <c r="U29" s="344"/>
      <c r="V29" s="283"/>
      <c r="W29" s="352">
        <f t="shared" si="2"/>
        <v>19</v>
      </c>
      <c r="X29" s="285"/>
      <c r="Y29" s="278"/>
      <c r="Z29" s="278"/>
      <c r="AA29" s="270" t="str">
        <f aca="true" t="shared" si="109" ref="AA29">IF(CELL("type",Z29)="L","",IF(Z29*($G29+$X29)=0,"",IF($G29&gt;0,+$G29*Z29*8.34,$X29*Z29*8.34)))</f>
        <v/>
      </c>
      <c r="AB29" s="278"/>
      <c r="AC29" s="289" t="str">
        <f aca="true" t="shared" si="110" ref="AC29">IF(CELL("type",AB29)="L","",IF(AB29*($G29+$X29)=0,"",IF($G29&gt;0,+$G29*AB29*8.34,$X29*AB29*8.34)))</f>
        <v/>
      </c>
      <c r="AD29" s="285"/>
      <c r="AE29" s="278"/>
      <c r="AF29" s="278"/>
      <c r="AG29" s="278" t="str">
        <f ca="1" t="shared" si="8"/>
        <v/>
      </c>
      <c r="AH29" s="278"/>
      <c r="AI29" s="278"/>
      <c r="AJ29" s="262" t="str">
        <f aca="true" t="shared" si="111" ref="AJ29">IF(CELL("type",AI29)="L","",IF(AI29*($G29+$X29)=0,"",IF($G29&gt;0,+$G29*AI29*8.34,$X29*AI29*8.34)))</f>
        <v/>
      </c>
      <c r="AK29" s="278"/>
      <c r="AL29" s="262" t="str">
        <f aca="true" t="shared" si="112" ref="AL29">IF(CELL("type",AK29)="L","",IF(AK29*($G29+$X29)=0,"",IF($G29&gt;0,+$G29*AK29*8.34,$X29*AK29*8.34)))</f>
        <v/>
      </c>
      <c r="AM29" s="283"/>
      <c r="AN29" s="600"/>
      <c r="AO29" s="601"/>
      <c r="AP29" s="601"/>
      <c r="AQ29" s="602"/>
      <c r="AR29" s="44"/>
      <c r="AS29" s="44"/>
      <c r="BB29" s="22"/>
      <c r="BD29" s="22"/>
      <c r="BF29" s="22"/>
      <c r="BJ29" s="22"/>
      <c r="BL29" s="22"/>
      <c r="BN29" s="22"/>
      <c r="BO29" s="22"/>
    </row>
    <row r="30" spans="1:67" ht="10.5" customHeight="1">
      <c r="A30" s="347">
        <v>20</v>
      </c>
      <c r="B30" s="348" t="str">
        <f t="shared" si="0"/>
        <v>Tue</v>
      </c>
      <c r="C30" s="278"/>
      <c r="D30" s="288"/>
      <c r="E30" s="356"/>
      <c r="F30" s="357"/>
      <c r="G30" s="282"/>
      <c r="H30" s="343"/>
      <c r="I30" s="278"/>
      <c r="J30" s="253" t="str">
        <f ca="1" t="shared" si="3"/>
        <v/>
      </c>
      <c r="K30" s="278"/>
      <c r="L30" s="253" t="str">
        <f ca="1" t="shared" si="3"/>
        <v/>
      </c>
      <c r="M30" s="278"/>
      <c r="N30" s="253" t="str">
        <f aca="true" t="shared" si="113" ref="N30">IF(CELL("type",M30)="L","",IF(M30*($G30+$X30)=0,"",IF($G30&gt;0,+$G30*M30*8.34,$X30*M30*8.34)))</f>
        <v/>
      </c>
      <c r="O30" s="278"/>
      <c r="P30" s="255" t="str">
        <f aca="true" t="shared" si="114" ref="P30">IF(CELL("type",O30)="L","",IF(O30*($G30+$X30)=0,"",IF($G30&gt;0,+$G30*O30*8.34,$X30*O30*8.34)))</f>
        <v/>
      </c>
      <c r="Q30" s="282"/>
      <c r="R30" s="278"/>
      <c r="S30" s="342" t="str">
        <f t="shared" si="1"/>
        <v/>
      </c>
      <c r="T30" s="343"/>
      <c r="U30" s="344"/>
      <c r="V30" s="283"/>
      <c r="W30" s="352">
        <f t="shared" si="2"/>
        <v>20</v>
      </c>
      <c r="X30" s="285"/>
      <c r="Y30" s="278"/>
      <c r="Z30" s="278"/>
      <c r="AA30" s="270" t="str">
        <f aca="true" t="shared" si="115" ref="AA30">IF(CELL("type",Z30)="L","",IF(Z30*($G30+$X30)=0,"",IF($G30&gt;0,+$G30*Z30*8.34,$X30*Z30*8.34)))</f>
        <v/>
      </c>
      <c r="AB30" s="278"/>
      <c r="AC30" s="289" t="str">
        <f aca="true" t="shared" si="116" ref="AC30">IF(CELL("type",AB30)="L","",IF(AB30*($G30+$X30)=0,"",IF($G30&gt;0,+$G30*AB30*8.34,$X30*AB30*8.34)))</f>
        <v/>
      </c>
      <c r="AD30" s="285"/>
      <c r="AE30" s="278"/>
      <c r="AF30" s="278"/>
      <c r="AG30" s="278" t="str">
        <f ca="1" t="shared" si="8"/>
        <v/>
      </c>
      <c r="AH30" s="278"/>
      <c r="AI30" s="278"/>
      <c r="AJ30" s="262" t="str">
        <f aca="true" t="shared" si="117" ref="AJ30">IF(CELL("type",AI30)="L","",IF(AI30*($G30+$X30)=0,"",IF($G30&gt;0,+$G30*AI30*8.34,$X30*AI30*8.34)))</f>
        <v/>
      </c>
      <c r="AK30" s="278"/>
      <c r="AL30" s="262" t="str">
        <f aca="true" t="shared" si="118" ref="AL30">IF(CELL("type",AK30)="L","",IF(AK30*($G30+$X30)=0,"",IF($G30&gt;0,+$G30*AK30*8.34,$X30*AK30*8.34)))</f>
        <v/>
      </c>
      <c r="AM30" s="283"/>
      <c r="AN30" s="600"/>
      <c r="AO30" s="601"/>
      <c r="AP30" s="601"/>
      <c r="AQ30" s="602"/>
      <c r="AR30" s="44"/>
      <c r="AS30" s="44"/>
      <c r="BB30" s="22"/>
      <c r="BD30" s="22"/>
      <c r="BF30" s="22"/>
      <c r="BJ30" s="22"/>
      <c r="BL30" s="22"/>
      <c r="BN30" s="22"/>
      <c r="BO30" s="22"/>
    </row>
    <row r="31" spans="1:67" ht="10.5" customHeight="1">
      <c r="A31" s="347">
        <v>21</v>
      </c>
      <c r="B31" s="348" t="str">
        <f t="shared" si="0"/>
        <v>Wed</v>
      </c>
      <c r="C31" s="266"/>
      <c r="D31" s="283"/>
      <c r="E31" s="349"/>
      <c r="F31" s="354"/>
      <c r="G31" s="282"/>
      <c r="H31" s="343"/>
      <c r="I31" s="278"/>
      <c r="J31" s="253" t="str">
        <f ca="1" t="shared" si="3"/>
        <v/>
      </c>
      <c r="K31" s="278"/>
      <c r="L31" s="253" t="str">
        <f ca="1" t="shared" si="3"/>
        <v/>
      </c>
      <c r="M31" s="278"/>
      <c r="N31" s="253" t="str">
        <f aca="true" t="shared" si="119" ref="N31">IF(CELL("type",M31)="L","",IF(M31*($G31+$X31)=0,"",IF($G31&gt;0,+$G31*M31*8.34,$X31*M31*8.34)))</f>
        <v/>
      </c>
      <c r="O31" s="278"/>
      <c r="P31" s="255" t="str">
        <f aca="true" t="shared" si="120" ref="P31">IF(CELL("type",O31)="L","",IF(O31*($G31+$X31)=0,"",IF($G31&gt;0,+$G31*O31*8.34,$X31*O31*8.34)))</f>
        <v/>
      </c>
      <c r="Q31" s="282"/>
      <c r="R31" s="278"/>
      <c r="S31" s="342" t="str">
        <f t="shared" si="1"/>
        <v/>
      </c>
      <c r="T31" s="343"/>
      <c r="U31" s="344"/>
      <c r="V31" s="283"/>
      <c r="W31" s="352">
        <f t="shared" si="2"/>
        <v>21</v>
      </c>
      <c r="X31" s="285"/>
      <c r="Y31" s="278"/>
      <c r="Z31" s="278"/>
      <c r="AA31" s="270" t="str">
        <f aca="true" t="shared" si="121" ref="AA31">IF(CELL("type",Z31)="L","",IF(Z31*($G31+$X31)=0,"",IF($G31&gt;0,+$G31*Z31*8.34,$X31*Z31*8.34)))</f>
        <v/>
      </c>
      <c r="AB31" s="278"/>
      <c r="AC31" s="289" t="str">
        <f aca="true" t="shared" si="122" ref="AC31">IF(CELL("type",AB31)="L","",IF(AB31*($G31+$X31)=0,"",IF($G31&gt;0,+$G31*AB31*8.34,$X31*AB31*8.34)))</f>
        <v/>
      </c>
      <c r="AD31" s="285"/>
      <c r="AE31" s="278"/>
      <c r="AF31" s="278"/>
      <c r="AG31" s="278" t="str">
        <f ca="1" t="shared" si="8"/>
        <v/>
      </c>
      <c r="AH31" s="278"/>
      <c r="AI31" s="278"/>
      <c r="AJ31" s="262" t="str">
        <f aca="true" t="shared" si="123" ref="AJ31">IF(CELL("type",AI31)="L","",IF(AI31*($G31+$X31)=0,"",IF($G31&gt;0,+$G31*AI31*8.34,$X31*AI31*8.34)))</f>
        <v/>
      </c>
      <c r="AK31" s="278"/>
      <c r="AL31" s="262" t="str">
        <f aca="true" t="shared" si="124" ref="AL31">IF(CELL("type",AK31)="L","",IF(AK31*($G31+$X31)=0,"",IF($G31&gt;0,+$G31*AK31*8.34,$X31*AK31*8.34)))</f>
        <v/>
      </c>
      <c r="AM31" s="283"/>
      <c r="AN31" s="600"/>
      <c r="AO31" s="601"/>
      <c r="AP31" s="601"/>
      <c r="AQ31" s="602"/>
      <c r="AR31" s="44"/>
      <c r="AS31" s="44"/>
      <c r="BB31" s="22"/>
      <c r="BD31" s="22"/>
      <c r="BF31" s="22"/>
      <c r="BJ31" s="22"/>
      <c r="BL31" s="22"/>
      <c r="BN31" s="22"/>
      <c r="BO31" s="22"/>
    </row>
    <row r="32" spans="1:67" ht="10.5" customHeight="1">
      <c r="A32" s="347">
        <v>22</v>
      </c>
      <c r="B32" s="348" t="str">
        <f t="shared" si="0"/>
        <v>Thu</v>
      </c>
      <c r="C32" s="278"/>
      <c r="D32" s="284"/>
      <c r="E32" s="349"/>
      <c r="F32" s="350"/>
      <c r="G32" s="282"/>
      <c r="H32" s="343"/>
      <c r="I32" s="278"/>
      <c r="J32" s="253" t="str">
        <f ca="1" t="shared" si="3"/>
        <v/>
      </c>
      <c r="K32" s="278"/>
      <c r="L32" s="253" t="str">
        <f ca="1" t="shared" si="3"/>
        <v/>
      </c>
      <c r="M32" s="278"/>
      <c r="N32" s="253" t="str">
        <f aca="true" t="shared" si="125" ref="N32">IF(CELL("type",M32)="L","",IF(M32*($G32+$X32)=0,"",IF($G32&gt;0,+$G32*M32*8.34,$X32*M32*8.34)))</f>
        <v/>
      </c>
      <c r="O32" s="278"/>
      <c r="P32" s="255" t="str">
        <f aca="true" t="shared" si="126" ref="P32">IF(CELL("type",O32)="L","",IF(O32*($G32+$X32)=0,"",IF($G32&gt;0,+$G32*O32*8.34,$X32*O32*8.34)))</f>
        <v/>
      </c>
      <c r="Q32" s="282"/>
      <c r="R32" s="278"/>
      <c r="S32" s="342" t="str">
        <f t="shared" si="1"/>
        <v/>
      </c>
      <c r="T32" s="343"/>
      <c r="U32" s="344"/>
      <c r="V32" s="283"/>
      <c r="W32" s="352">
        <f t="shared" si="2"/>
        <v>22</v>
      </c>
      <c r="X32" s="285"/>
      <c r="Y32" s="278"/>
      <c r="Z32" s="278"/>
      <c r="AA32" s="270" t="str">
        <f aca="true" t="shared" si="127" ref="AA32">IF(CELL("type",Z32)="L","",IF(Z32*($G32+$X32)=0,"",IF($G32&gt;0,+$G32*Z32*8.34,$X32*Z32*8.34)))</f>
        <v/>
      </c>
      <c r="AB32" s="278"/>
      <c r="AC32" s="289" t="str">
        <f aca="true" t="shared" si="128" ref="AC32">IF(CELL("type",AB32)="L","",IF(AB32*($G32+$X32)=0,"",IF($G32&gt;0,+$G32*AB32*8.34,$X32*AB32*8.34)))</f>
        <v/>
      </c>
      <c r="AD32" s="285"/>
      <c r="AE32" s="278"/>
      <c r="AF32" s="278"/>
      <c r="AG32" s="278" t="str">
        <f ca="1" t="shared" si="8"/>
        <v/>
      </c>
      <c r="AH32" s="278"/>
      <c r="AI32" s="278"/>
      <c r="AJ32" s="262" t="str">
        <f aca="true" t="shared" si="129" ref="AJ32">IF(CELL("type",AI32)="L","",IF(AI32*($G32+$X32)=0,"",IF($G32&gt;0,+$G32*AI32*8.34,$X32*AI32*8.34)))</f>
        <v/>
      </c>
      <c r="AK32" s="278"/>
      <c r="AL32" s="262" t="str">
        <f aca="true" t="shared" si="130" ref="AL32">IF(CELL("type",AK32)="L","",IF(AK32*($G32+$X32)=0,"",IF($G32&gt;0,+$G32*AK32*8.34,$X32*AK32*8.34)))</f>
        <v/>
      </c>
      <c r="AM32" s="283"/>
      <c r="AN32" s="600"/>
      <c r="AO32" s="601"/>
      <c r="AP32" s="601"/>
      <c r="AQ32" s="602"/>
      <c r="AR32" s="44"/>
      <c r="AS32" s="44"/>
      <c r="BB32" s="22"/>
      <c r="BD32" s="22"/>
      <c r="BF32" s="22"/>
      <c r="BJ32" s="22"/>
      <c r="BL32" s="22"/>
      <c r="BN32" s="22"/>
      <c r="BO32" s="22"/>
    </row>
    <row r="33" spans="1:67" ht="10.5" customHeight="1">
      <c r="A33" s="347">
        <v>23</v>
      </c>
      <c r="B33" s="348" t="str">
        <f t="shared" si="0"/>
        <v>Fri</v>
      </c>
      <c r="C33" s="278"/>
      <c r="D33" s="284"/>
      <c r="E33" s="349"/>
      <c r="F33" s="350"/>
      <c r="G33" s="282"/>
      <c r="H33" s="343"/>
      <c r="I33" s="278"/>
      <c r="J33" s="253" t="str">
        <f ca="1" t="shared" si="3"/>
        <v/>
      </c>
      <c r="K33" s="278"/>
      <c r="L33" s="253" t="str">
        <f ca="1" t="shared" si="3"/>
        <v/>
      </c>
      <c r="M33" s="278"/>
      <c r="N33" s="253" t="str">
        <f aca="true" t="shared" si="131" ref="N33">IF(CELL("type",M33)="L","",IF(M33*($G33+$X33)=0,"",IF($G33&gt;0,+$G33*M33*8.34,$X33*M33*8.34)))</f>
        <v/>
      </c>
      <c r="O33" s="278"/>
      <c r="P33" s="255" t="str">
        <f aca="true" t="shared" si="132" ref="P33">IF(CELL("type",O33)="L","",IF(O33*($G33+$X33)=0,"",IF($G33&gt;0,+$G33*O33*8.34,$X33*O33*8.34)))</f>
        <v/>
      </c>
      <c r="Q33" s="282"/>
      <c r="R33" s="278"/>
      <c r="S33" s="342" t="str">
        <f t="shared" si="1"/>
        <v/>
      </c>
      <c r="T33" s="343"/>
      <c r="U33" s="344"/>
      <c r="V33" s="283"/>
      <c r="W33" s="352">
        <f t="shared" si="2"/>
        <v>23</v>
      </c>
      <c r="X33" s="285"/>
      <c r="Y33" s="278"/>
      <c r="Z33" s="278"/>
      <c r="AA33" s="270" t="str">
        <f aca="true" t="shared" si="133" ref="AA33">IF(CELL("type",Z33)="L","",IF(Z33*($G33+$X33)=0,"",IF($G33&gt;0,+$G33*Z33*8.34,$X33*Z33*8.34)))</f>
        <v/>
      </c>
      <c r="AB33" s="278"/>
      <c r="AC33" s="289" t="str">
        <f aca="true" t="shared" si="134" ref="AC33">IF(CELL("type",AB33)="L","",IF(AB33*($G33+$X33)=0,"",IF($G33&gt;0,+$G33*AB33*8.34,$X33*AB33*8.34)))</f>
        <v/>
      </c>
      <c r="AD33" s="285"/>
      <c r="AE33" s="278"/>
      <c r="AF33" s="278"/>
      <c r="AG33" s="278" t="str">
        <f ca="1" t="shared" si="8"/>
        <v/>
      </c>
      <c r="AH33" s="278"/>
      <c r="AI33" s="278"/>
      <c r="AJ33" s="262" t="str">
        <f aca="true" t="shared" si="135" ref="AJ33">IF(CELL("type",AI33)="L","",IF(AI33*($G33+$X33)=0,"",IF($G33&gt;0,+$G33*AI33*8.34,$X33*AI33*8.34)))</f>
        <v/>
      </c>
      <c r="AK33" s="278"/>
      <c r="AL33" s="262" t="str">
        <f aca="true" t="shared" si="136" ref="AL33">IF(CELL("type",AK33)="L","",IF(AK33*($G33+$X33)=0,"",IF($G33&gt;0,+$G33*AK33*8.34,$X33*AK33*8.34)))</f>
        <v/>
      </c>
      <c r="AM33" s="283"/>
      <c r="AN33" s="600"/>
      <c r="AO33" s="601"/>
      <c r="AP33" s="601"/>
      <c r="AQ33" s="602"/>
      <c r="AR33" s="44"/>
      <c r="AS33" s="44"/>
      <c r="BB33" s="22"/>
      <c r="BD33" s="22"/>
      <c r="BF33" s="22"/>
      <c r="BJ33" s="22"/>
      <c r="BL33" s="22"/>
      <c r="BN33" s="22"/>
      <c r="BO33" s="22"/>
    </row>
    <row r="34" spans="1:67" ht="10.5" customHeight="1">
      <c r="A34" s="347">
        <v>24</v>
      </c>
      <c r="B34" s="348" t="str">
        <f t="shared" si="0"/>
        <v>Sat</v>
      </c>
      <c r="C34" s="278"/>
      <c r="D34" s="284"/>
      <c r="E34" s="349"/>
      <c r="F34" s="350"/>
      <c r="G34" s="282"/>
      <c r="H34" s="343"/>
      <c r="I34" s="278"/>
      <c r="J34" s="253" t="str">
        <f ca="1" t="shared" si="3"/>
        <v/>
      </c>
      <c r="K34" s="278"/>
      <c r="L34" s="253" t="str">
        <f ca="1" t="shared" si="3"/>
        <v/>
      </c>
      <c r="M34" s="278"/>
      <c r="N34" s="253" t="str">
        <f aca="true" t="shared" si="137" ref="N34">IF(CELL("type",M34)="L","",IF(M34*($G34+$X34)=0,"",IF($G34&gt;0,+$G34*M34*8.34,$X34*M34*8.34)))</f>
        <v/>
      </c>
      <c r="O34" s="278"/>
      <c r="P34" s="255" t="str">
        <f aca="true" t="shared" si="138" ref="P34">IF(CELL("type",O34)="L","",IF(O34*($G34+$X34)=0,"",IF($G34&gt;0,+$G34*O34*8.34,$X34*O34*8.34)))</f>
        <v/>
      </c>
      <c r="Q34" s="282"/>
      <c r="R34" s="278"/>
      <c r="S34" s="342" t="str">
        <f t="shared" si="1"/>
        <v/>
      </c>
      <c r="T34" s="343"/>
      <c r="U34" s="344"/>
      <c r="V34" s="283"/>
      <c r="W34" s="352">
        <f t="shared" si="2"/>
        <v>24</v>
      </c>
      <c r="X34" s="285"/>
      <c r="Y34" s="278"/>
      <c r="Z34" s="278"/>
      <c r="AA34" s="270" t="str">
        <f aca="true" t="shared" si="139" ref="AA34">IF(CELL("type",Z34)="L","",IF(Z34*($G34+$X34)=0,"",IF($G34&gt;0,+$G34*Z34*8.34,$X34*Z34*8.34)))</f>
        <v/>
      </c>
      <c r="AB34" s="278"/>
      <c r="AC34" s="289" t="str">
        <f aca="true" t="shared" si="140" ref="AC34">IF(CELL("type",AB34)="L","",IF(AB34*($G34+$X34)=0,"",IF($G34&gt;0,+$G34*AB34*8.34,$X34*AB34*8.34)))</f>
        <v/>
      </c>
      <c r="AD34" s="285"/>
      <c r="AE34" s="278"/>
      <c r="AF34" s="278"/>
      <c r="AG34" s="278" t="str">
        <f ca="1" t="shared" si="8"/>
        <v/>
      </c>
      <c r="AH34" s="278"/>
      <c r="AI34" s="278"/>
      <c r="AJ34" s="262" t="str">
        <f aca="true" t="shared" si="141" ref="AJ34">IF(CELL("type",AI34)="L","",IF(AI34*($G34+$X34)=0,"",IF($G34&gt;0,+$G34*AI34*8.34,$X34*AI34*8.34)))</f>
        <v/>
      </c>
      <c r="AK34" s="278"/>
      <c r="AL34" s="262" t="str">
        <f aca="true" t="shared" si="142" ref="AL34">IF(CELL("type",AK34)="L","",IF(AK34*($G34+$X34)=0,"",IF($G34&gt;0,+$G34*AK34*8.34,$X34*AK34*8.34)))</f>
        <v/>
      </c>
      <c r="AM34" s="283"/>
      <c r="AN34" s="600"/>
      <c r="AO34" s="601"/>
      <c r="AP34" s="601"/>
      <c r="AQ34" s="602"/>
      <c r="AR34" s="44"/>
      <c r="AS34" s="44"/>
      <c r="BB34" s="22"/>
      <c r="BD34" s="22"/>
      <c r="BF34" s="22"/>
      <c r="BJ34" s="22"/>
      <c r="BL34" s="22"/>
      <c r="BN34" s="22"/>
      <c r="BO34" s="22"/>
    </row>
    <row r="35" spans="1:67" ht="10.5" customHeight="1">
      <c r="A35" s="347">
        <v>25</v>
      </c>
      <c r="B35" s="348" t="str">
        <f t="shared" si="0"/>
        <v>Sun</v>
      </c>
      <c r="C35" s="287"/>
      <c r="D35" s="288"/>
      <c r="E35" s="349"/>
      <c r="F35" s="357"/>
      <c r="G35" s="282"/>
      <c r="H35" s="343"/>
      <c r="I35" s="278"/>
      <c r="J35" s="253" t="str">
        <f ca="1" t="shared" si="3"/>
        <v/>
      </c>
      <c r="K35" s="278"/>
      <c r="L35" s="253" t="str">
        <f ca="1" t="shared" si="3"/>
        <v/>
      </c>
      <c r="M35" s="278"/>
      <c r="N35" s="253" t="str">
        <f aca="true" t="shared" si="143" ref="N35">IF(CELL("type",M35)="L","",IF(M35*($G35+$X35)=0,"",IF($G35&gt;0,+$G35*M35*8.34,$X35*M35*8.34)))</f>
        <v/>
      </c>
      <c r="O35" s="278"/>
      <c r="P35" s="255" t="str">
        <f aca="true" t="shared" si="144" ref="P35">IF(CELL("type",O35)="L","",IF(O35*($G35+$X35)=0,"",IF($G35&gt;0,+$G35*O35*8.34,$X35*O35*8.34)))</f>
        <v/>
      </c>
      <c r="Q35" s="282"/>
      <c r="R35" s="278"/>
      <c r="S35" s="342" t="str">
        <f t="shared" si="1"/>
        <v/>
      </c>
      <c r="T35" s="343"/>
      <c r="U35" s="344"/>
      <c r="V35" s="283"/>
      <c r="W35" s="352">
        <f t="shared" si="2"/>
        <v>25</v>
      </c>
      <c r="X35" s="285"/>
      <c r="Y35" s="278"/>
      <c r="Z35" s="278"/>
      <c r="AA35" s="270" t="str">
        <f aca="true" t="shared" si="145" ref="AA35">IF(CELL("type",Z35)="L","",IF(Z35*($G35+$X35)=0,"",IF($G35&gt;0,+$G35*Z35*8.34,$X35*Z35*8.34)))</f>
        <v/>
      </c>
      <c r="AB35" s="278"/>
      <c r="AC35" s="289" t="str">
        <f aca="true" t="shared" si="146" ref="AC35">IF(CELL("type",AB35)="L","",IF(AB35*($G35+$X35)=0,"",IF($G35&gt;0,+$G35*AB35*8.34,$X35*AB35*8.34)))</f>
        <v/>
      </c>
      <c r="AD35" s="285"/>
      <c r="AE35" s="278"/>
      <c r="AF35" s="278"/>
      <c r="AG35" s="278" t="str">
        <f ca="1" t="shared" si="8"/>
        <v/>
      </c>
      <c r="AH35" s="278"/>
      <c r="AI35" s="278"/>
      <c r="AJ35" s="262" t="str">
        <f aca="true" t="shared" si="147" ref="AJ35">IF(CELL("type",AI35)="L","",IF(AI35*($G35+$X35)=0,"",IF($G35&gt;0,+$G35*AI35*8.34,$X35*AI35*8.34)))</f>
        <v/>
      </c>
      <c r="AK35" s="278"/>
      <c r="AL35" s="262" t="str">
        <f aca="true" t="shared" si="148" ref="AL35">IF(CELL("type",AK35)="L","",IF(AK35*($G35+$X35)=0,"",IF($G35&gt;0,+$G35*AK35*8.34,$X35*AK35*8.34)))</f>
        <v/>
      </c>
      <c r="AM35" s="283"/>
      <c r="AN35" s="600"/>
      <c r="AO35" s="601"/>
      <c r="AP35" s="601"/>
      <c r="AQ35" s="602"/>
      <c r="AR35" s="44"/>
      <c r="AS35" s="44"/>
      <c r="BB35" s="22"/>
      <c r="BD35" s="22"/>
      <c r="BF35" s="22"/>
      <c r="BJ35" s="22"/>
      <c r="BL35" s="22"/>
      <c r="BN35" s="22"/>
      <c r="BO35" s="22"/>
    </row>
    <row r="36" spans="1:67" ht="10.5" customHeight="1">
      <c r="A36" s="347">
        <v>26</v>
      </c>
      <c r="B36" s="348" t="str">
        <f t="shared" si="0"/>
        <v>Mon</v>
      </c>
      <c r="C36" s="278"/>
      <c r="D36" s="283"/>
      <c r="E36" s="339"/>
      <c r="F36" s="354"/>
      <c r="G36" s="282"/>
      <c r="H36" s="343"/>
      <c r="I36" s="278"/>
      <c r="J36" s="253" t="str">
        <f ca="1" t="shared" si="3"/>
        <v/>
      </c>
      <c r="K36" s="278"/>
      <c r="L36" s="253" t="str">
        <f ca="1" t="shared" si="3"/>
        <v/>
      </c>
      <c r="M36" s="278"/>
      <c r="N36" s="253" t="str">
        <f aca="true" t="shared" si="149" ref="N36">IF(CELL("type",M36)="L","",IF(M36*($G36+$X36)=0,"",IF($G36&gt;0,+$G36*M36*8.34,$X36*M36*8.34)))</f>
        <v/>
      </c>
      <c r="O36" s="278"/>
      <c r="P36" s="255" t="str">
        <f aca="true" t="shared" si="150" ref="P36">IF(CELL("type",O36)="L","",IF(O36*($G36+$X36)=0,"",IF($G36&gt;0,+$G36*O36*8.34,$X36*O36*8.34)))</f>
        <v/>
      </c>
      <c r="Q36" s="282"/>
      <c r="R36" s="278"/>
      <c r="S36" s="342" t="str">
        <f t="shared" si="1"/>
        <v/>
      </c>
      <c r="T36" s="343"/>
      <c r="U36" s="344"/>
      <c r="V36" s="283"/>
      <c r="W36" s="352">
        <f t="shared" si="2"/>
        <v>26</v>
      </c>
      <c r="X36" s="285"/>
      <c r="Y36" s="278"/>
      <c r="Z36" s="278"/>
      <c r="AA36" s="270" t="str">
        <f aca="true" t="shared" si="151" ref="AA36">IF(CELL("type",Z36)="L","",IF(Z36*($G36+$X36)=0,"",IF($G36&gt;0,+$G36*Z36*8.34,$X36*Z36*8.34)))</f>
        <v/>
      </c>
      <c r="AB36" s="278"/>
      <c r="AC36" s="289" t="str">
        <f aca="true" t="shared" si="152" ref="AC36">IF(CELL("type",AB36)="L","",IF(AB36*($G36+$X36)=0,"",IF($G36&gt;0,+$G36*AB36*8.34,$X36*AB36*8.34)))</f>
        <v/>
      </c>
      <c r="AD36" s="285"/>
      <c r="AE36" s="278"/>
      <c r="AF36" s="278"/>
      <c r="AG36" s="278" t="str">
        <f ca="1" t="shared" si="8"/>
        <v/>
      </c>
      <c r="AH36" s="278"/>
      <c r="AI36" s="278"/>
      <c r="AJ36" s="262" t="str">
        <f aca="true" t="shared" si="153" ref="AJ36">IF(CELL("type",AI36)="L","",IF(AI36*($G36+$X36)=0,"",IF($G36&gt;0,+$G36*AI36*8.34,$X36*AI36*8.34)))</f>
        <v/>
      </c>
      <c r="AK36" s="278"/>
      <c r="AL36" s="262" t="str">
        <f aca="true" t="shared" si="154" ref="AL36">IF(CELL("type",AK36)="L","",IF(AK36*($G36+$X36)=0,"",IF($G36&gt;0,+$G36*AK36*8.34,$X36*AK36*8.34)))</f>
        <v/>
      </c>
      <c r="AM36" s="283"/>
      <c r="AN36" s="600"/>
      <c r="AO36" s="601"/>
      <c r="AP36" s="601"/>
      <c r="AQ36" s="602"/>
      <c r="AR36" s="44"/>
      <c r="AS36" s="44"/>
      <c r="BB36" s="22"/>
      <c r="BD36" s="22"/>
      <c r="BF36" s="22"/>
      <c r="BJ36" s="22"/>
      <c r="BL36" s="22"/>
      <c r="BN36" s="22"/>
      <c r="BO36" s="22"/>
    </row>
    <row r="37" spans="1:67" ht="10.5" customHeight="1">
      <c r="A37" s="347">
        <v>27</v>
      </c>
      <c r="B37" s="348" t="str">
        <f t="shared" si="0"/>
        <v>Tue</v>
      </c>
      <c r="C37" s="278"/>
      <c r="D37" s="284"/>
      <c r="E37" s="349"/>
      <c r="F37" s="350"/>
      <c r="G37" s="282"/>
      <c r="H37" s="343"/>
      <c r="I37" s="278"/>
      <c r="J37" s="253" t="str">
        <f ca="1" t="shared" si="3"/>
        <v/>
      </c>
      <c r="K37" s="278"/>
      <c r="L37" s="253" t="str">
        <f ca="1" t="shared" si="3"/>
        <v/>
      </c>
      <c r="M37" s="278"/>
      <c r="N37" s="253" t="str">
        <f aca="true" t="shared" si="155" ref="N37">IF(CELL("type",M37)="L","",IF(M37*($G37+$X37)=0,"",IF($G37&gt;0,+$G37*M37*8.34,$X37*M37*8.34)))</f>
        <v/>
      </c>
      <c r="O37" s="278"/>
      <c r="P37" s="255" t="str">
        <f aca="true" t="shared" si="156" ref="P37">IF(CELL("type",O37)="L","",IF(O37*($G37+$X37)=0,"",IF($G37&gt;0,+$G37*O37*8.34,$X37*O37*8.34)))</f>
        <v/>
      </c>
      <c r="Q37" s="282"/>
      <c r="R37" s="278"/>
      <c r="S37" s="342" t="str">
        <f t="shared" si="1"/>
        <v/>
      </c>
      <c r="T37" s="343"/>
      <c r="U37" s="344"/>
      <c r="V37" s="283"/>
      <c r="W37" s="352">
        <f t="shared" si="2"/>
        <v>27</v>
      </c>
      <c r="X37" s="285"/>
      <c r="Y37" s="278"/>
      <c r="Z37" s="278"/>
      <c r="AA37" s="270" t="str">
        <f aca="true" t="shared" si="157" ref="AA37">IF(CELL("type",Z37)="L","",IF(Z37*($G37+$X37)=0,"",IF($G37&gt;0,+$G37*Z37*8.34,$X37*Z37*8.34)))</f>
        <v/>
      </c>
      <c r="AB37" s="278"/>
      <c r="AC37" s="289" t="str">
        <f aca="true" t="shared" si="158" ref="AC37">IF(CELL("type",AB37)="L","",IF(AB37*($G37+$X37)=0,"",IF($G37&gt;0,+$G37*AB37*8.34,$X37*AB37*8.34)))</f>
        <v/>
      </c>
      <c r="AD37" s="285"/>
      <c r="AE37" s="278"/>
      <c r="AF37" s="278"/>
      <c r="AG37" s="278" t="str">
        <f ca="1" t="shared" si="8"/>
        <v/>
      </c>
      <c r="AH37" s="278"/>
      <c r="AI37" s="278"/>
      <c r="AJ37" s="262" t="str">
        <f aca="true" t="shared" si="159" ref="AJ37">IF(CELL("type",AI37)="L","",IF(AI37*($G37+$X37)=0,"",IF($G37&gt;0,+$G37*AI37*8.34,$X37*AI37*8.34)))</f>
        <v/>
      </c>
      <c r="AK37" s="278"/>
      <c r="AL37" s="262" t="str">
        <f aca="true" t="shared" si="160" ref="AL37">IF(CELL("type",AK37)="L","",IF(AK37*($G37+$X37)=0,"",IF($G37&gt;0,+$G37*AK37*8.34,$X37*AK37*8.34)))</f>
        <v/>
      </c>
      <c r="AM37" s="283"/>
      <c r="AN37" s="600"/>
      <c r="AO37" s="601"/>
      <c r="AP37" s="601"/>
      <c r="AQ37" s="602"/>
      <c r="AR37" s="44"/>
      <c r="AS37" s="44"/>
      <c r="BB37" s="22"/>
      <c r="BD37" s="22"/>
      <c r="BF37" s="22"/>
      <c r="BJ37" s="22"/>
      <c r="BL37" s="22"/>
      <c r="BN37" s="22"/>
      <c r="BO37" s="22"/>
    </row>
    <row r="38" spans="1:67" ht="10.5" customHeight="1">
      <c r="A38" s="347">
        <v>28</v>
      </c>
      <c r="B38" s="348" t="str">
        <f t="shared" si="0"/>
        <v>Wed</v>
      </c>
      <c r="C38" s="278"/>
      <c r="D38" s="284"/>
      <c r="E38" s="349"/>
      <c r="F38" s="350"/>
      <c r="G38" s="282"/>
      <c r="H38" s="343"/>
      <c r="I38" s="278"/>
      <c r="J38" s="253" t="str">
        <f ca="1" t="shared" si="3"/>
        <v/>
      </c>
      <c r="K38" s="278"/>
      <c r="L38" s="253" t="str">
        <f ca="1" t="shared" si="3"/>
        <v/>
      </c>
      <c r="M38" s="278"/>
      <c r="N38" s="253" t="str">
        <f aca="true" t="shared" si="161" ref="N38">IF(CELL("type",M38)="L","",IF(M38*($G38+$X38)=0,"",IF($G38&gt;0,+$G38*M38*8.34,$X38*M38*8.34)))</f>
        <v/>
      </c>
      <c r="O38" s="278"/>
      <c r="P38" s="255" t="str">
        <f aca="true" t="shared" si="162" ref="P38">IF(CELL("type",O38)="L","",IF(O38*($G38+$X38)=0,"",IF($G38&gt;0,+$G38*O38*8.34,$X38*O38*8.34)))</f>
        <v/>
      </c>
      <c r="Q38" s="282"/>
      <c r="R38" s="278"/>
      <c r="S38" s="342" t="str">
        <f t="shared" si="1"/>
        <v/>
      </c>
      <c r="T38" s="343"/>
      <c r="U38" s="344"/>
      <c r="V38" s="283"/>
      <c r="W38" s="352">
        <f t="shared" si="2"/>
        <v>28</v>
      </c>
      <c r="X38" s="285"/>
      <c r="Y38" s="278"/>
      <c r="Z38" s="278"/>
      <c r="AA38" s="270" t="str">
        <f aca="true" t="shared" si="163" ref="AA38">IF(CELL("type",Z38)="L","",IF(Z38*($G38+$X38)=0,"",IF($G38&gt;0,+$G38*Z38*8.34,$X38*Z38*8.34)))</f>
        <v/>
      </c>
      <c r="AB38" s="278"/>
      <c r="AC38" s="289" t="str">
        <f aca="true" t="shared" si="164" ref="AC38">IF(CELL("type",AB38)="L","",IF(AB38*($G38+$X38)=0,"",IF($G38&gt;0,+$G38*AB38*8.34,$X38*AB38*8.34)))</f>
        <v/>
      </c>
      <c r="AD38" s="285"/>
      <c r="AE38" s="278"/>
      <c r="AF38" s="278"/>
      <c r="AG38" s="278" t="str">
        <f ca="1" t="shared" si="8"/>
        <v/>
      </c>
      <c r="AH38" s="278"/>
      <c r="AI38" s="278"/>
      <c r="AJ38" s="262" t="str">
        <f aca="true" t="shared" si="165" ref="AJ38">IF(CELL("type",AI38)="L","",IF(AI38*($G38+$X38)=0,"",IF($G38&gt;0,+$G38*AI38*8.34,$X38*AI38*8.34)))</f>
        <v/>
      </c>
      <c r="AK38" s="278"/>
      <c r="AL38" s="262" t="str">
        <f aca="true" t="shared" si="166" ref="AL38">IF(CELL("type",AK38)="L","",IF(AK38*($G38+$X38)=0,"",IF($G38&gt;0,+$G38*AK38*8.34,$X38*AK38*8.34)))</f>
        <v/>
      </c>
      <c r="AM38" s="283"/>
      <c r="AN38" s="600"/>
      <c r="AO38" s="601"/>
      <c r="AP38" s="601"/>
      <c r="AQ38" s="602"/>
      <c r="AR38" s="44"/>
      <c r="AS38" s="44"/>
      <c r="BB38" s="22"/>
      <c r="BD38" s="22"/>
      <c r="BF38" s="22"/>
      <c r="BJ38" s="22"/>
      <c r="BL38" s="22"/>
      <c r="BN38" s="22"/>
      <c r="BO38" s="22"/>
    </row>
    <row r="39" spans="1:67" ht="10.5" customHeight="1">
      <c r="A39" s="347">
        <v>29</v>
      </c>
      <c r="B39" s="348" t="str">
        <f t="shared" si="0"/>
        <v>Thu</v>
      </c>
      <c r="C39" s="278"/>
      <c r="D39" s="284"/>
      <c r="E39" s="349"/>
      <c r="F39" s="350"/>
      <c r="G39" s="282"/>
      <c r="H39" s="343"/>
      <c r="I39" s="278"/>
      <c r="J39" s="253" t="str">
        <f ca="1" t="shared" si="3"/>
        <v/>
      </c>
      <c r="K39" s="278"/>
      <c r="L39" s="253" t="str">
        <f ca="1" t="shared" si="3"/>
        <v/>
      </c>
      <c r="M39" s="278"/>
      <c r="N39" s="253" t="str">
        <f aca="true" t="shared" si="167" ref="N39">IF(CELL("type",M39)="L","",IF(M39*($G39+$X39)=0,"",IF($G39&gt;0,+$G39*M39*8.34,$X39*M39*8.34)))</f>
        <v/>
      </c>
      <c r="O39" s="278"/>
      <c r="P39" s="255" t="str">
        <f aca="true" t="shared" si="168" ref="P39">IF(CELL("type",O39)="L","",IF(O39*($G39+$X39)=0,"",IF($G39&gt;0,+$G39*O39*8.34,$X39*O39*8.34)))</f>
        <v/>
      </c>
      <c r="Q39" s="282"/>
      <c r="R39" s="278"/>
      <c r="S39" s="342" t="str">
        <f t="shared" si="1"/>
        <v/>
      </c>
      <c r="T39" s="343"/>
      <c r="U39" s="344"/>
      <c r="V39" s="283"/>
      <c r="W39" s="352">
        <f t="shared" si="2"/>
        <v>29</v>
      </c>
      <c r="X39" s="285"/>
      <c r="Y39" s="278"/>
      <c r="Z39" s="278"/>
      <c r="AA39" s="270" t="str">
        <f aca="true" t="shared" si="169" ref="AA39">IF(CELL("type",Z39)="L","",IF(Z39*($G39+$X39)=0,"",IF($G39&gt;0,+$G39*Z39*8.34,$X39*Z39*8.34)))</f>
        <v/>
      </c>
      <c r="AB39" s="278"/>
      <c r="AC39" s="289" t="str">
        <f aca="true" t="shared" si="170" ref="AC39">IF(CELL("type",AB39)="L","",IF(AB39*($G39+$X39)=0,"",IF($G39&gt;0,+$G39*AB39*8.34,$X39*AB39*8.34)))</f>
        <v/>
      </c>
      <c r="AD39" s="285"/>
      <c r="AE39" s="278"/>
      <c r="AF39" s="278"/>
      <c r="AG39" s="278" t="str">
        <f ca="1" t="shared" si="8"/>
        <v/>
      </c>
      <c r="AH39" s="278"/>
      <c r="AI39" s="278"/>
      <c r="AJ39" s="262" t="str">
        <f aca="true" t="shared" si="171" ref="AJ39">IF(CELL("type",AI39)="L","",IF(AI39*($G39+$X39)=0,"",IF($G39&gt;0,+$G39*AI39*8.34,$X39*AI39*8.34)))</f>
        <v/>
      </c>
      <c r="AK39" s="278"/>
      <c r="AL39" s="262" t="str">
        <f aca="true" t="shared" si="172" ref="AL39">IF(CELL("type",AK39)="L","",IF(AK39*($G39+$X39)=0,"",IF($G39&gt;0,+$G39*AK39*8.34,$X39*AK39*8.34)))</f>
        <v/>
      </c>
      <c r="AM39" s="283"/>
      <c r="AN39" s="600"/>
      <c r="AO39" s="601"/>
      <c r="AP39" s="601"/>
      <c r="AQ39" s="602"/>
      <c r="AR39" s="3"/>
      <c r="BB39" s="22"/>
      <c r="BD39" s="22"/>
      <c r="BF39" s="22"/>
      <c r="BJ39" s="22"/>
      <c r="BL39" s="22"/>
      <c r="BN39" s="22"/>
      <c r="BO39" s="22"/>
    </row>
    <row r="40" spans="1:67" ht="10.5" customHeight="1" thickBot="1">
      <c r="A40" s="347">
        <v>30</v>
      </c>
      <c r="B40" s="348" t="str">
        <f t="shared" si="0"/>
        <v>Fri</v>
      </c>
      <c r="C40" s="278"/>
      <c r="D40" s="284"/>
      <c r="E40" s="349"/>
      <c r="F40" s="350"/>
      <c r="G40" s="282"/>
      <c r="H40" s="343"/>
      <c r="I40" s="278"/>
      <c r="J40" s="253" t="str">
        <f ca="1" t="shared" si="3"/>
        <v/>
      </c>
      <c r="K40" s="278"/>
      <c r="L40" s="253" t="str">
        <f ca="1" t="shared" si="3"/>
        <v/>
      </c>
      <c r="M40" s="278"/>
      <c r="N40" s="253" t="str">
        <f aca="true" t="shared" si="173" ref="N40">IF(CELL("type",M40)="L","",IF(M40*($G40+$X40)=0,"",IF($G40&gt;0,+$G40*M40*8.34,$X40*M40*8.34)))</f>
        <v/>
      </c>
      <c r="O40" s="278"/>
      <c r="P40" s="255" t="str">
        <f aca="true" t="shared" si="174" ref="P40">IF(CELL("type",O40)="L","",IF(O40*($G40+$X40)=0,"",IF($G40&gt;0,+$G40*O40*8.34,$X40*O40*8.34)))</f>
        <v/>
      </c>
      <c r="Q40" s="282"/>
      <c r="R40" s="278"/>
      <c r="S40" s="342" t="str">
        <f t="shared" si="1"/>
        <v/>
      </c>
      <c r="T40" s="343"/>
      <c r="U40" s="344"/>
      <c r="V40" s="283"/>
      <c r="W40" s="352">
        <f t="shared" si="2"/>
        <v>30</v>
      </c>
      <c r="X40" s="285"/>
      <c r="Y40" s="278"/>
      <c r="Z40" s="278"/>
      <c r="AA40" s="270" t="str">
        <f aca="true" t="shared" si="175" ref="AA40">IF(CELL("type",Z40)="L","",IF(Z40*($G40+$X40)=0,"",IF($G40&gt;0,+$G40*Z40*8.34,$X40*Z40*8.34)))</f>
        <v/>
      </c>
      <c r="AB40" s="278"/>
      <c r="AC40" s="289" t="str">
        <f aca="true" t="shared" si="176" ref="AC40">IF(CELL("type",AB40)="L","",IF(AB40*($G40+$X40)=0,"",IF($G40&gt;0,+$G40*AB40*8.34,$X40*AB40*8.34)))</f>
        <v/>
      </c>
      <c r="AD40" s="285"/>
      <c r="AE40" s="278"/>
      <c r="AF40" s="278"/>
      <c r="AG40" s="278" t="str">
        <f ca="1" t="shared" si="8"/>
        <v/>
      </c>
      <c r="AH40" s="278"/>
      <c r="AI40" s="278"/>
      <c r="AJ40" s="262" t="str">
        <f aca="true" t="shared" si="177" ref="AJ40">IF(CELL("type",AI40)="L","",IF(AI40*($G40+$X40)=0,"",IF($G40&gt;0,+$G40*AI40*8.34,$X40*AI40*8.34)))</f>
        <v/>
      </c>
      <c r="AK40" s="278"/>
      <c r="AL40" s="262" t="str">
        <f aca="true" t="shared" si="178" ref="AL40">IF(CELL("type",AK40)="L","",IF(AK40*($G40+$X40)=0,"",IF($G40&gt;0,+$G40*AK40*8.34,$X40*AK40*8.34)))</f>
        <v/>
      </c>
      <c r="AM40" s="283"/>
      <c r="AN40" s="600"/>
      <c r="AO40" s="601"/>
      <c r="AP40" s="601"/>
      <c r="AQ40" s="602"/>
      <c r="AR40" s="3"/>
      <c r="BB40" s="22"/>
      <c r="BD40" s="22"/>
      <c r="BF40" s="22"/>
      <c r="BJ40" s="22"/>
      <c r="BL40" s="22"/>
      <c r="BN40" s="22"/>
      <c r="BO40" s="22"/>
    </row>
    <row r="41" spans="1:67" ht="10.5" customHeight="1" thickBot="1" thickTop="1">
      <c r="A41" s="360" t="s">
        <v>15</v>
      </c>
      <c r="B41" s="361"/>
      <c r="C41" s="362"/>
      <c r="D41" s="362"/>
      <c r="E41" s="363"/>
      <c r="F41" s="364"/>
      <c r="G41" s="292" t="str">
        <f>IF(SUM(G11:G40)&gt;0,AVERAGE(G11:G40)," ")</f>
        <v xml:space="preserve"> </v>
      </c>
      <c r="H41" s="365"/>
      <c r="I41" s="366" t="str">
        <f aca="true" t="shared" si="179" ref="I41:V41">IF(SUM(I11:I40)&gt;0,AVERAGE(I11:I40)," ")</f>
        <v xml:space="preserve"> </v>
      </c>
      <c r="J41" s="253" t="str">
        <f ca="1" t="shared" si="179"/>
        <v xml:space="preserve"> </v>
      </c>
      <c r="K41" s="366" t="str">
        <f t="shared" si="179"/>
        <v xml:space="preserve"> </v>
      </c>
      <c r="L41" s="253" t="str">
        <f ca="1" t="shared" si="179"/>
        <v xml:space="preserve"> </v>
      </c>
      <c r="M41" s="253" t="str">
        <f t="shared" si="179"/>
        <v xml:space="preserve"> </v>
      </c>
      <c r="N41" s="262" t="str">
        <f ca="1" t="shared" si="179"/>
        <v xml:space="preserve"> </v>
      </c>
      <c r="O41" s="262" t="str">
        <f t="shared" si="179"/>
        <v xml:space="preserve"> </v>
      </c>
      <c r="P41" s="255" t="str">
        <f ca="1" t="shared" si="179"/>
        <v xml:space="preserve"> </v>
      </c>
      <c r="Q41" s="367" t="str">
        <f t="shared" si="179"/>
        <v xml:space="preserve"> </v>
      </c>
      <c r="R41" s="366" t="str">
        <f t="shared" si="179"/>
        <v xml:space="preserve"> </v>
      </c>
      <c r="S41" s="366" t="str">
        <f t="shared" si="179"/>
        <v xml:space="preserve"> </v>
      </c>
      <c r="T41" s="368" t="str">
        <f t="shared" si="179"/>
        <v xml:space="preserve"> </v>
      </c>
      <c r="U41" s="366" t="str">
        <f t="shared" si="179"/>
        <v xml:space="preserve"> </v>
      </c>
      <c r="V41" s="255" t="str">
        <f t="shared" si="179"/>
        <v xml:space="preserve"> </v>
      </c>
      <c r="W41" s="352" t="s">
        <v>30</v>
      </c>
      <c r="X41" s="464" t="str">
        <f aca="true" t="shared" si="180" ref="X41:AF41">IF(SUM(X11:X40)&gt;0,AVERAGE(X11:X40)," ")</f>
        <v xml:space="preserve"> </v>
      </c>
      <c r="Y41" s="471" t="str">
        <f t="shared" si="180"/>
        <v xml:space="preserve"> </v>
      </c>
      <c r="Z41" s="453" t="str">
        <f t="shared" si="180"/>
        <v xml:space="preserve"> </v>
      </c>
      <c r="AA41" s="450" t="str">
        <f ca="1" t="shared" si="180"/>
        <v xml:space="preserve"> </v>
      </c>
      <c r="AB41" s="449" t="str">
        <f t="shared" si="180"/>
        <v xml:space="preserve"> </v>
      </c>
      <c r="AC41" s="464" t="str">
        <f ca="1" t="shared" si="180"/>
        <v xml:space="preserve"> </v>
      </c>
      <c r="AD41" s="469" t="str">
        <f t="shared" si="180"/>
        <v xml:space="preserve"> </v>
      </c>
      <c r="AE41" s="438" t="str">
        <f t="shared" si="180"/>
        <v xml:space="preserve"> </v>
      </c>
      <c r="AF41" s="439" t="str">
        <f t="shared" si="180"/>
        <v xml:space="preserve"> </v>
      </c>
      <c r="AG41" s="296"/>
      <c r="AH41" s="442" t="str">
        <f ca="1">IF(SUM(AG11:AG40)&gt;0,GEOMEAN(AG11:AG40),"")</f>
        <v/>
      </c>
      <c r="AI41" s="450" t="str">
        <f>IF(SUM(AI11:AI40)&gt;0,AVERAGE(AI11:AI40)," ")</f>
        <v xml:space="preserve"> </v>
      </c>
      <c r="AJ41" s="451" t="str">
        <f ca="1">IF(SUM(AJ11:AJ40)&gt;0,AVERAGE(AJ11:AJ40)," ")</f>
        <v xml:space="preserve"> </v>
      </c>
      <c r="AK41" s="270" t="str">
        <f>IF(SUM(AK11:AK40)&gt;0,AVERAGE(AK11:AK40)," ")</f>
        <v xml:space="preserve"> </v>
      </c>
      <c r="AL41" s="297" t="str">
        <f ca="1">IF(SUM(AL11:AL40)&gt;0,AVERAGE(AL11:AL40)," ")</f>
        <v xml:space="preserve"> </v>
      </c>
      <c r="AM41" s="289" t="str">
        <f>IF(SUM(AM11:AM40)&gt;0,AVERAGE(AM11:AM40)," ")</f>
        <v xml:space="preserve"> </v>
      </c>
      <c r="AN41" s="600"/>
      <c r="AO41" s="601"/>
      <c r="AP41" s="601"/>
      <c r="AQ41" s="602"/>
      <c r="AR41" s="41"/>
      <c r="AS41" s="41"/>
      <c r="AT41" s="41"/>
      <c r="AU41" s="41"/>
      <c r="AV41" s="41"/>
      <c r="BB41" s="22"/>
      <c r="BD41" s="22"/>
      <c r="BF41" s="22"/>
      <c r="BH41" s="22"/>
      <c r="BJ41" s="22"/>
      <c r="BL41" s="22"/>
      <c r="BN41" s="22"/>
      <c r="BO41" s="22"/>
    </row>
    <row r="42" spans="1:67" ht="10.5" customHeight="1" thickBot="1" thickTop="1">
      <c r="A42" s="369" t="s">
        <v>16</v>
      </c>
      <c r="B42" s="370"/>
      <c r="C42" s="371"/>
      <c r="D42" s="371" t="str">
        <f>IF(SUM(D11:D40)&gt;0,MAX(D11:D40)," ")</f>
        <v xml:space="preserve"> </v>
      </c>
      <c r="E42" s="372"/>
      <c r="F42" s="373"/>
      <c r="G42" s="298" t="str">
        <f aca="true" t="shared" si="181" ref="G42:V42">IF(SUM(G11:G40)&gt;0,MAX(G11:G40)," ")</f>
        <v xml:space="preserve"> </v>
      </c>
      <c r="H42" s="374" t="str">
        <f t="shared" si="181"/>
        <v xml:space="preserve"> </v>
      </c>
      <c r="I42" s="270" t="str">
        <f t="shared" si="181"/>
        <v xml:space="preserve"> </v>
      </c>
      <c r="J42" s="299" t="str">
        <f ca="1" t="shared" si="181"/>
        <v xml:space="preserve"> </v>
      </c>
      <c r="K42" s="270" t="str">
        <f t="shared" si="181"/>
        <v xml:space="preserve"> </v>
      </c>
      <c r="L42" s="299" t="str">
        <f ca="1" t="shared" si="181"/>
        <v xml:space="preserve"> </v>
      </c>
      <c r="M42" s="270" t="str">
        <f t="shared" si="181"/>
        <v xml:space="preserve"> </v>
      </c>
      <c r="N42" s="297" t="str">
        <f ca="1" t="shared" si="181"/>
        <v xml:space="preserve"> </v>
      </c>
      <c r="O42" s="297" t="str">
        <f t="shared" si="181"/>
        <v xml:space="preserve"> </v>
      </c>
      <c r="P42" s="289" t="str">
        <f ca="1" t="shared" si="181"/>
        <v xml:space="preserve"> </v>
      </c>
      <c r="Q42" s="295" t="str">
        <f t="shared" si="181"/>
        <v xml:space="preserve"> </v>
      </c>
      <c r="R42" s="270" t="str">
        <f t="shared" si="181"/>
        <v xml:space="preserve"> </v>
      </c>
      <c r="S42" s="342" t="str">
        <f t="shared" si="181"/>
        <v xml:space="preserve"> </v>
      </c>
      <c r="T42" s="270" t="str">
        <f t="shared" si="181"/>
        <v xml:space="preserve"> </v>
      </c>
      <c r="U42" s="342" t="str">
        <f t="shared" si="181"/>
        <v xml:space="preserve"> </v>
      </c>
      <c r="V42" s="289" t="str">
        <f t="shared" si="181"/>
        <v xml:space="preserve"> </v>
      </c>
      <c r="W42" s="351" t="s">
        <v>31</v>
      </c>
      <c r="X42" s="458" t="str">
        <f aca="true" t="shared" si="182" ref="X42:AF42">IF(SUM(X11:X40)&gt;0,MAX(X11:X40)," ")</f>
        <v xml:space="preserve"> </v>
      </c>
      <c r="Y42" s="462" t="str">
        <f t="shared" si="182"/>
        <v xml:space="preserve"> </v>
      </c>
      <c r="Z42" s="449" t="str">
        <f t="shared" si="182"/>
        <v xml:space="preserve"> </v>
      </c>
      <c r="AA42" s="449" t="str">
        <f ca="1" t="shared" si="182"/>
        <v xml:space="preserve"> </v>
      </c>
      <c r="AB42" s="450" t="str">
        <f t="shared" si="182"/>
        <v xml:space="preserve"> </v>
      </c>
      <c r="AC42" s="449" t="str">
        <f ca="1" t="shared" si="182"/>
        <v xml:space="preserve"> </v>
      </c>
      <c r="AD42" s="468" t="str">
        <f t="shared" si="182"/>
        <v xml:space="preserve"> </v>
      </c>
      <c r="AE42" s="440" t="str">
        <f t="shared" si="182"/>
        <v xml:space="preserve"> </v>
      </c>
      <c r="AF42" s="438" t="str">
        <f t="shared" si="182"/>
        <v xml:space="preserve"> </v>
      </c>
      <c r="AG42" s="296" t="str">
        <f ca="1">IF(AH41&lt;&gt;"",MAX(AG11:AG40),"")</f>
        <v/>
      </c>
      <c r="AH42" s="448" t="str">
        <f ca="1">IF(AG42=63200,"TNTC",AG42)</f>
        <v/>
      </c>
      <c r="AI42" s="449" t="str">
        <f>IF(SUM(AI11:AI40)&gt;0,MAX(AI11:AI40)," ")</f>
        <v xml:space="preserve"> </v>
      </c>
      <c r="AJ42" s="452" t="str">
        <f ca="1">IF(SUM(AJ11:AJ40)&gt;0,MAX(AJ11:AJ40)," ")</f>
        <v xml:space="preserve"> </v>
      </c>
      <c r="AK42" s="270" t="str">
        <f>IF(SUM(AK11:AK40)&gt;0,MAX(AK11:AK40)," ")</f>
        <v xml:space="preserve"> </v>
      </c>
      <c r="AL42" s="270" t="str">
        <f ca="1">IF(SUM(AL11:AL40)&gt;0,MAX(AL11:AL40)," ")</f>
        <v xml:space="preserve"> </v>
      </c>
      <c r="AM42" s="289" t="str">
        <f>IF(SUM(AM11:AM40)&gt;0,MAX(AM11:AM40)," ")</f>
        <v xml:space="preserve"> </v>
      </c>
      <c r="AN42" s="600"/>
      <c r="AO42" s="601"/>
      <c r="AP42" s="601"/>
      <c r="AQ42" s="602"/>
      <c r="BB42" s="22"/>
      <c r="BD42" s="22"/>
      <c r="BF42" s="22"/>
      <c r="BH42" s="22"/>
      <c r="BJ42" s="22"/>
      <c r="BL42" s="22"/>
      <c r="BN42" s="22"/>
      <c r="BO42" s="22"/>
    </row>
    <row r="43" spans="1:67" ht="10.5" customHeight="1" thickBot="1" thickTop="1">
      <c r="A43" s="369" t="s">
        <v>17</v>
      </c>
      <c r="B43" s="370"/>
      <c r="C43" s="371"/>
      <c r="D43" s="375"/>
      <c r="E43" s="376"/>
      <c r="F43" s="377"/>
      <c r="G43" s="300" t="str">
        <f aca="true" t="shared" si="183" ref="G43:V43">IF(SUM(G11:G40)&gt;0,MIN(G11:G40),"")</f>
        <v/>
      </c>
      <c r="H43" s="378" t="str">
        <f t="shared" si="183"/>
        <v/>
      </c>
      <c r="I43" s="299" t="str">
        <f t="shared" si="183"/>
        <v/>
      </c>
      <c r="J43" s="299" t="str">
        <f ca="1" t="shared" si="183"/>
        <v/>
      </c>
      <c r="K43" s="299" t="str">
        <f t="shared" si="183"/>
        <v/>
      </c>
      <c r="L43" s="299" t="str">
        <f ca="1" t="shared" si="183"/>
        <v/>
      </c>
      <c r="M43" s="299" t="str">
        <f t="shared" si="183"/>
        <v/>
      </c>
      <c r="N43" s="301" t="str">
        <f ca="1" t="shared" si="183"/>
        <v/>
      </c>
      <c r="O43" s="301" t="str">
        <f t="shared" si="183"/>
        <v/>
      </c>
      <c r="P43" s="302" t="str">
        <f ca="1" t="shared" si="183"/>
        <v/>
      </c>
      <c r="Q43" s="303" t="str">
        <f t="shared" si="183"/>
        <v/>
      </c>
      <c r="R43" s="299" t="str">
        <f t="shared" si="183"/>
        <v/>
      </c>
      <c r="S43" s="379" t="str">
        <f t="shared" si="183"/>
        <v/>
      </c>
      <c r="T43" s="299" t="str">
        <f t="shared" si="183"/>
        <v/>
      </c>
      <c r="U43" s="379" t="str">
        <f t="shared" si="183"/>
        <v/>
      </c>
      <c r="V43" s="302" t="str">
        <f t="shared" si="183"/>
        <v/>
      </c>
      <c r="W43" s="380" t="s">
        <v>32</v>
      </c>
      <c r="X43" s="305" t="str">
        <f aca="true" t="shared" si="184" ref="X43:AF43">IF(SUM(X11:X40)&gt;0,MIN(X11:X40),"")</f>
        <v/>
      </c>
      <c r="Y43" s="297" t="str">
        <f t="shared" si="184"/>
        <v/>
      </c>
      <c r="Z43" s="465" t="str">
        <f t="shared" si="184"/>
        <v/>
      </c>
      <c r="AA43" s="466" t="str">
        <f ca="1" t="shared" si="184"/>
        <v/>
      </c>
      <c r="AB43" s="466" t="str">
        <f t="shared" si="184"/>
        <v/>
      </c>
      <c r="AC43" s="467" t="str">
        <f ca="1" t="shared" si="184"/>
        <v/>
      </c>
      <c r="AD43" s="447" t="str">
        <f t="shared" si="184"/>
        <v/>
      </c>
      <c r="AE43" s="460" t="str">
        <f t="shared" si="184"/>
        <v/>
      </c>
      <c r="AF43" s="441" t="str">
        <f t="shared" si="184"/>
        <v/>
      </c>
      <c r="AG43" s="270"/>
      <c r="AH43" s="443" t="str">
        <f aca="true" t="shared" si="185" ref="AH43:AM43">IF(SUM(AH11:AH40)&gt;0,MIN(AH11:AH40),"")</f>
        <v/>
      </c>
      <c r="AI43" s="466" t="str">
        <f t="shared" si="185"/>
        <v/>
      </c>
      <c r="AJ43" s="466" t="str">
        <f ca="1" t="shared" si="185"/>
        <v/>
      </c>
      <c r="AK43" s="270" t="str">
        <f t="shared" si="185"/>
        <v/>
      </c>
      <c r="AL43" s="270" t="str">
        <f ca="1" t="shared" si="185"/>
        <v/>
      </c>
      <c r="AM43" s="289" t="str">
        <f t="shared" si="185"/>
        <v/>
      </c>
      <c r="AN43" s="600"/>
      <c r="AO43" s="601"/>
      <c r="AP43" s="601"/>
      <c r="AQ43" s="602"/>
      <c r="BB43" s="22"/>
      <c r="BD43" s="22"/>
      <c r="BF43" s="22"/>
      <c r="BH43" s="22"/>
      <c r="BJ43" s="22"/>
      <c r="BL43" s="22"/>
      <c r="BM43" s="22"/>
      <c r="BO43" s="22"/>
    </row>
    <row r="44" spans="1:43" ht="10.5" customHeight="1" thickBot="1" thickTop="1">
      <c r="A44" s="305"/>
      <c r="B44" s="307"/>
      <c r="C44" s="307"/>
      <c r="D44" s="307"/>
      <c r="E44" s="381"/>
      <c r="F44" s="382"/>
      <c r="G44" s="305"/>
      <c r="H44" s="306"/>
      <c r="I44" s="307"/>
      <c r="J44" s="307"/>
      <c r="K44" s="307"/>
      <c r="L44" s="307"/>
      <c r="M44" s="307"/>
      <c r="N44" s="307"/>
      <c r="O44" s="307"/>
      <c r="P44" s="308"/>
      <c r="Q44" s="307"/>
      <c r="R44" s="307"/>
      <c r="S44" s="309"/>
      <c r="T44" s="307"/>
      <c r="U44" s="309"/>
      <c r="V44" s="308"/>
      <c r="W44" s="671" t="s">
        <v>89</v>
      </c>
      <c r="X44" s="672"/>
      <c r="Y44" s="672"/>
      <c r="Z44" s="754"/>
      <c r="AA44" s="310"/>
      <c r="AB44" s="311"/>
      <c r="AC44" s="307"/>
      <c r="AD44" s="305"/>
      <c r="AE44" s="307"/>
      <c r="AF44" s="312"/>
      <c r="AG44" s="313"/>
      <c r="AH44" s="442" t="str">
        <f ca="1">'E.coli Standalone Calculation'!M38</f>
        <v/>
      </c>
      <c r="AI44" s="314"/>
      <c r="AJ44" s="307"/>
      <c r="AK44" s="307"/>
      <c r="AL44" s="307"/>
      <c r="AM44" s="308"/>
      <c r="AN44" s="600"/>
      <c r="AO44" s="601"/>
      <c r="AP44" s="601"/>
      <c r="AQ44" s="602"/>
    </row>
    <row r="45" spans="1:43" ht="10.5" customHeight="1" thickBot="1" thickTop="1">
      <c r="A45" s="315"/>
      <c r="B45" s="317"/>
      <c r="C45" s="317"/>
      <c r="D45" s="317"/>
      <c r="E45" s="383"/>
      <c r="F45" s="384"/>
      <c r="G45" s="315"/>
      <c r="H45" s="316"/>
      <c r="I45" s="317"/>
      <c r="J45" s="317"/>
      <c r="K45" s="317"/>
      <c r="L45" s="317"/>
      <c r="M45" s="317"/>
      <c r="N45" s="317"/>
      <c r="O45" s="317"/>
      <c r="P45" s="318"/>
      <c r="Q45" s="317"/>
      <c r="R45" s="317"/>
      <c r="S45" s="319"/>
      <c r="T45" s="317"/>
      <c r="U45" s="319"/>
      <c r="V45" s="318"/>
      <c r="W45" s="671" t="s">
        <v>103</v>
      </c>
      <c r="X45" s="672"/>
      <c r="Y45" s="672"/>
      <c r="Z45" s="754"/>
      <c r="AA45" s="320"/>
      <c r="AB45" s="321"/>
      <c r="AC45" s="317"/>
      <c r="AD45" s="315"/>
      <c r="AE45" s="317"/>
      <c r="AF45" s="322"/>
      <c r="AG45" s="313"/>
      <c r="AH45" s="444" t="str">
        <f ca="1">'E.coli Standalone Calculation'!M41</f>
        <v/>
      </c>
      <c r="AI45" s="323"/>
      <c r="AJ45" s="317"/>
      <c r="AK45" s="317"/>
      <c r="AL45" s="317"/>
      <c r="AM45" s="318"/>
      <c r="AN45" s="600"/>
      <c r="AO45" s="601"/>
      <c r="AP45" s="601"/>
      <c r="AQ45" s="602"/>
    </row>
    <row r="46" spans="1:52" ht="14.4" customHeight="1" thickBot="1">
      <c r="A46" s="385" t="s">
        <v>88</v>
      </c>
      <c r="B46" s="386"/>
      <c r="C46" s="387">
        <f>COUNT(C11:C40)</f>
        <v>0</v>
      </c>
      <c r="D46" s="387">
        <f>COUNT(D11:D40)</f>
        <v>0</v>
      </c>
      <c r="E46" s="388">
        <f>COUNTA(E11:E40)</f>
        <v>0</v>
      </c>
      <c r="F46" s="389">
        <f>COUNTA(F11:F40)</f>
        <v>0</v>
      </c>
      <c r="G46" s="324">
        <f aca="true" t="shared" si="186" ref="G46:V46">COUNT(G11:G40)</f>
        <v>0</v>
      </c>
      <c r="H46" s="325">
        <f t="shared" si="186"/>
        <v>0</v>
      </c>
      <c r="I46" s="326">
        <f t="shared" si="186"/>
        <v>0</v>
      </c>
      <c r="J46" s="326">
        <f ca="1" t="shared" si="186"/>
        <v>0</v>
      </c>
      <c r="K46" s="327">
        <f t="shared" si="186"/>
        <v>0</v>
      </c>
      <c r="L46" s="325">
        <f ca="1" t="shared" si="186"/>
        <v>0</v>
      </c>
      <c r="M46" s="326">
        <f t="shared" si="186"/>
        <v>0</v>
      </c>
      <c r="N46" s="326">
        <f ca="1" t="shared" si="186"/>
        <v>0</v>
      </c>
      <c r="O46" s="328">
        <f t="shared" si="186"/>
        <v>0</v>
      </c>
      <c r="P46" s="329">
        <f ca="1" t="shared" si="186"/>
        <v>0</v>
      </c>
      <c r="Q46" s="328">
        <f t="shared" si="186"/>
        <v>0</v>
      </c>
      <c r="R46" s="330">
        <f t="shared" si="186"/>
        <v>0</v>
      </c>
      <c r="S46" s="331">
        <f t="shared" si="186"/>
        <v>0</v>
      </c>
      <c r="T46" s="330">
        <f t="shared" si="186"/>
        <v>0</v>
      </c>
      <c r="U46" s="330">
        <f t="shared" si="186"/>
        <v>0</v>
      </c>
      <c r="V46" s="329">
        <f t="shared" si="186"/>
        <v>0</v>
      </c>
      <c r="W46" s="396" t="s">
        <v>27</v>
      </c>
      <c r="X46" s="332">
        <f>COUNT(X11:X40)</f>
        <v>0</v>
      </c>
      <c r="Y46" s="333">
        <f>COUNT(Y11:Y40)</f>
        <v>0</v>
      </c>
      <c r="Z46" s="333">
        <f aca="true" t="shared" si="187" ref="Z46:AB46">COUNT(Z11:Z40)</f>
        <v>0</v>
      </c>
      <c r="AA46" s="333">
        <f ca="1" t="shared" si="187"/>
        <v>0</v>
      </c>
      <c r="AB46" s="333">
        <f t="shared" si="187"/>
        <v>0</v>
      </c>
      <c r="AC46" s="333">
        <f ca="1">COUNT(AC11:AC40)</f>
        <v>0</v>
      </c>
      <c r="AD46" s="300">
        <f>COUNT(AD11:AD40)</f>
        <v>0</v>
      </c>
      <c r="AE46" s="325">
        <f>COUNT(AE11:AE40)</f>
        <v>0</v>
      </c>
      <c r="AF46" s="326">
        <f>COUNT(AF11:AF40)</f>
        <v>0</v>
      </c>
      <c r="AG46" s="326">
        <f ca="1">COUNT(AG11:AG40)</f>
        <v>0</v>
      </c>
      <c r="AH46" s="445">
        <f ca="1">COUNT(AG11:AG40)</f>
        <v>0</v>
      </c>
      <c r="AI46" s="299">
        <f>COUNT(AI11:AI40)</f>
        <v>0</v>
      </c>
      <c r="AJ46" s="299">
        <f ca="1">COUNT(AJ11:AJ40)</f>
        <v>0</v>
      </c>
      <c r="AK46" s="326">
        <f>COUNT(AK11:AK40)</f>
        <v>0</v>
      </c>
      <c r="AL46" s="326">
        <f ca="1">COUNT(AL11:AL40)</f>
        <v>0</v>
      </c>
      <c r="AM46" s="334">
        <f>COUNT(AM11:AM40)</f>
        <v>0</v>
      </c>
      <c r="AN46" s="603"/>
      <c r="AO46" s="604"/>
      <c r="AP46" s="604"/>
      <c r="AQ46" s="605"/>
      <c r="AZ46" s="6"/>
    </row>
    <row r="47" spans="1:112" ht="15" customHeight="1">
      <c r="A47" s="730" t="s">
        <v>154</v>
      </c>
      <c r="B47" s="731"/>
      <c r="C47" s="731"/>
      <c r="D47" s="731"/>
      <c r="E47" s="732"/>
      <c r="F47" s="733" t="s">
        <v>53</v>
      </c>
      <c r="G47" s="734"/>
      <c r="H47" s="734"/>
      <c r="I47" s="734"/>
      <c r="J47" s="734"/>
      <c r="K47" s="735"/>
      <c r="L47" s="28" t="s">
        <v>56</v>
      </c>
      <c r="M47" s="24"/>
      <c r="N47" s="24"/>
      <c r="O47" s="24"/>
      <c r="P47" s="24"/>
      <c r="Q47" s="49"/>
      <c r="R47" s="48" t="s">
        <v>54</v>
      </c>
      <c r="S47" s="24"/>
      <c r="T47" s="24"/>
      <c r="U47" s="24"/>
      <c r="V47" s="231"/>
      <c r="W47" s="26"/>
      <c r="X47" s="512" t="s">
        <v>19</v>
      </c>
      <c r="Y47" s="513"/>
      <c r="Z47" s="513"/>
      <c r="AA47" s="513"/>
      <c r="AB47" s="513"/>
      <c r="AC47" s="513"/>
      <c r="AD47" s="513"/>
      <c r="AE47" s="513"/>
      <c r="AF47" s="513"/>
      <c r="AG47" s="513"/>
      <c r="AH47" s="513"/>
      <c r="AI47" s="513"/>
      <c r="AJ47" s="514"/>
      <c r="AK47" s="32"/>
      <c r="AL47" s="32"/>
      <c r="AM47" s="32"/>
      <c r="CZ47" s="6"/>
      <c r="DH47" s="1"/>
    </row>
    <row r="48" spans="1:39" ht="10.5" customHeight="1">
      <c r="A48" s="652"/>
      <c r="B48" s="653"/>
      <c r="C48" s="653"/>
      <c r="D48" s="653"/>
      <c r="E48" s="654"/>
      <c r="F48" s="736"/>
      <c r="G48" s="737"/>
      <c r="H48" s="737"/>
      <c r="I48" s="737"/>
      <c r="J48" s="737"/>
      <c r="K48" s="738"/>
      <c r="L48" s="578"/>
      <c r="M48" s="579"/>
      <c r="N48" s="579"/>
      <c r="O48" s="579"/>
      <c r="P48" s="579"/>
      <c r="Q48" s="580"/>
      <c r="R48" s="584"/>
      <c r="S48" s="585"/>
      <c r="T48" s="585"/>
      <c r="U48" s="585"/>
      <c r="V48" s="586"/>
      <c r="W48" s="230"/>
      <c r="X48" s="688"/>
      <c r="Y48" s="689"/>
      <c r="Z48" s="689"/>
      <c r="AA48" s="690"/>
      <c r="AB48" s="563" t="s">
        <v>21</v>
      </c>
      <c r="AC48" s="564"/>
      <c r="AD48" s="515" t="s">
        <v>22</v>
      </c>
      <c r="AE48" s="516"/>
      <c r="AF48" s="691" t="s">
        <v>23</v>
      </c>
      <c r="AG48" s="692"/>
      <c r="AH48" s="693"/>
      <c r="AI48" s="515" t="s">
        <v>24</v>
      </c>
      <c r="AJ48" s="606"/>
      <c r="AK48" s="32"/>
      <c r="AL48" s="32"/>
      <c r="AM48" s="32"/>
    </row>
    <row r="49" spans="1:39" ht="14.25" customHeight="1" thickBot="1">
      <c r="A49" s="652"/>
      <c r="B49" s="653"/>
      <c r="C49" s="653"/>
      <c r="D49" s="653"/>
      <c r="E49" s="654"/>
      <c r="F49" s="736"/>
      <c r="G49" s="737"/>
      <c r="H49" s="737"/>
      <c r="I49" s="737"/>
      <c r="J49" s="737"/>
      <c r="K49" s="738"/>
      <c r="L49" s="578"/>
      <c r="M49" s="579"/>
      <c r="N49" s="579"/>
      <c r="O49" s="579"/>
      <c r="P49" s="579"/>
      <c r="Q49" s="580"/>
      <c r="R49" s="584"/>
      <c r="S49" s="585"/>
      <c r="T49" s="585"/>
      <c r="U49" s="585"/>
      <c r="V49" s="586"/>
      <c r="W49" s="230"/>
      <c r="X49" s="668" t="s">
        <v>20</v>
      </c>
      <c r="Y49" s="669"/>
      <c r="Z49" s="669"/>
      <c r="AA49" s="670"/>
      <c r="AB49" s="561" t="str">
        <f>IF(I41=" "," NA",(+I41-Z41)/I41*100)</f>
        <v xml:space="preserve"> NA</v>
      </c>
      <c r="AC49" s="562" t="e">
        <f>IF(#REF!=" "," NA",(+#REF!-I84)/#REF!*100)</f>
        <v>#REF!</v>
      </c>
      <c r="AD49" s="561" t="str">
        <f>IF(K41=" "," NA",(+K41-AB41)/K41*100)</f>
        <v xml:space="preserve"> NA</v>
      </c>
      <c r="AE49" s="562" t="e">
        <f>IF(#REF!=" "," NA",(+#REF!-L84)/#REF!*100)</f>
        <v>#REF!</v>
      </c>
      <c r="AF49" s="677" t="str">
        <f>IF(M41=" "," NA",(+M41-AI41)/M41*100)</f>
        <v xml:space="preserve"> NA</v>
      </c>
      <c r="AG49" s="746" t="e">
        <f>IF(#REF!=" "," NA",(+#REF!-V84)/#REF!*100)</f>
        <v>#REF!</v>
      </c>
      <c r="AH49" s="747" t="e">
        <f>IF(#REF!=" "," NA",(+#REF!-W84)/#REF!*100)</f>
        <v>#REF!</v>
      </c>
      <c r="AI49" s="677" t="str">
        <f>IF(O41=" "," NA",(+O41-AK41)/O41*100)</f>
        <v xml:space="preserve"> NA</v>
      </c>
      <c r="AJ49" s="678" t="e">
        <f>IF(C84=" "," NA",(+C84-Z84)/C84*100)</f>
        <v>#DIV/0!</v>
      </c>
      <c r="AK49" s="32"/>
      <c r="AL49" s="32"/>
      <c r="AM49" s="32"/>
    </row>
    <row r="50" spans="1:39" ht="14.25" customHeight="1" thickBot="1">
      <c r="A50" s="652"/>
      <c r="B50" s="653"/>
      <c r="C50" s="653"/>
      <c r="D50" s="653"/>
      <c r="E50" s="654"/>
      <c r="F50" s="736"/>
      <c r="G50" s="737"/>
      <c r="H50" s="737"/>
      <c r="I50" s="737"/>
      <c r="J50" s="737"/>
      <c r="K50" s="738"/>
      <c r="L50" s="581"/>
      <c r="M50" s="582"/>
      <c r="N50" s="582"/>
      <c r="O50" s="582"/>
      <c r="P50" s="582"/>
      <c r="Q50" s="583"/>
      <c r="R50" s="587"/>
      <c r="S50" s="588"/>
      <c r="T50" s="588"/>
      <c r="U50" s="588"/>
      <c r="V50" s="589"/>
      <c r="W50" s="23"/>
      <c r="X50" s="32"/>
      <c r="Y50" s="32"/>
      <c r="Z50" s="32"/>
      <c r="AA50" s="32"/>
      <c r="AB50" s="32"/>
      <c r="AC50" s="32"/>
      <c r="AD50" s="32"/>
      <c r="AE50" s="32"/>
      <c r="AF50" s="32"/>
      <c r="AG50" s="32"/>
      <c r="AH50" s="32"/>
      <c r="AI50" s="32"/>
      <c r="AJ50" s="32"/>
      <c r="AK50" s="32"/>
      <c r="AL50" s="32"/>
      <c r="AM50" s="32"/>
    </row>
    <row r="51" spans="1:39" ht="14.25" customHeight="1">
      <c r="A51" s="652"/>
      <c r="B51" s="653"/>
      <c r="C51" s="653"/>
      <c r="D51" s="653"/>
      <c r="E51" s="654"/>
      <c r="F51" s="736"/>
      <c r="G51" s="737"/>
      <c r="H51" s="737"/>
      <c r="I51" s="737"/>
      <c r="J51" s="737"/>
      <c r="K51" s="738"/>
      <c r="L51" s="28" t="s">
        <v>55</v>
      </c>
      <c r="M51" s="29"/>
      <c r="N51" s="24"/>
      <c r="O51" s="24"/>
      <c r="P51" s="24"/>
      <c r="Q51" s="43"/>
      <c r="R51" s="48" t="s">
        <v>54</v>
      </c>
      <c r="S51" s="24"/>
      <c r="T51" s="24"/>
      <c r="U51" s="24"/>
      <c r="V51" s="231"/>
      <c r="W51" s="23"/>
      <c r="X51" s="721" t="s">
        <v>170</v>
      </c>
      <c r="Y51" s="722"/>
      <c r="Z51" s="722"/>
      <c r="AA51" s="722"/>
      <c r="AB51" s="722"/>
      <c r="AC51" s="722"/>
      <c r="AD51" s="722"/>
      <c r="AE51" s="722"/>
      <c r="AF51" s="722"/>
      <c r="AG51" s="722"/>
      <c r="AH51" s="722"/>
      <c r="AI51" s="722"/>
      <c r="AJ51" s="723"/>
      <c r="AK51" s="32"/>
      <c r="AL51" s="32"/>
      <c r="AM51" s="32"/>
    </row>
    <row r="52" spans="1:39" ht="14.25" customHeight="1">
      <c r="A52" s="652"/>
      <c r="B52" s="653"/>
      <c r="C52" s="653"/>
      <c r="D52" s="653"/>
      <c r="E52" s="654"/>
      <c r="F52" s="736"/>
      <c r="G52" s="737"/>
      <c r="H52" s="737"/>
      <c r="I52" s="737"/>
      <c r="J52" s="737"/>
      <c r="K52" s="738"/>
      <c r="L52" s="30" t="s">
        <v>57</v>
      </c>
      <c r="M52" s="25"/>
      <c r="N52" s="25"/>
      <c r="O52" s="25"/>
      <c r="P52" s="25"/>
      <c r="Q52" s="27"/>
      <c r="R52" s="584"/>
      <c r="S52" s="585"/>
      <c r="T52" s="585"/>
      <c r="U52" s="585"/>
      <c r="V52" s="586"/>
      <c r="W52" s="229"/>
      <c r="X52" s="724"/>
      <c r="Y52" s="725"/>
      <c r="Z52" s="725"/>
      <c r="AA52" s="725"/>
      <c r="AB52" s="725"/>
      <c r="AC52" s="725"/>
      <c r="AD52" s="725"/>
      <c r="AE52" s="725"/>
      <c r="AF52" s="725"/>
      <c r="AG52" s="725"/>
      <c r="AH52" s="725"/>
      <c r="AI52" s="725"/>
      <c r="AJ52" s="726"/>
      <c r="AK52" s="32"/>
      <c r="AL52" s="32"/>
      <c r="AM52" s="32"/>
    </row>
    <row r="53" spans="1:39" ht="14.25" customHeight="1">
      <c r="A53" s="652"/>
      <c r="B53" s="653"/>
      <c r="C53" s="653"/>
      <c r="D53" s="653"/>
      <c r="E53" s="654"/>
      <c r="F53" s="736"/>
      <c r="G53" s="737"/>
      <c r="H53" s="737"/>
      <c r="I53" s="737"/>
      <c r="J53" s="737"/>
      <c r="K53" s="738"/>
      <c r="L53" s="578"/>
      <c r="M53" s="579"/>
      <c r="N53" s="579"/>
      <c r="O53" s="579"/>
      <c r="P53" s="579"/>
      <c r="Q53" s="580"/>
      <c r="R53" s="584"/>
      <c r="S53" s="585"/>
      <c r="T53" s="585"/>
      <c r="U53" s="585"/>
      <c r="V53" s="586"/>
      <c r="W53" s="229"/>
      <c r="X53" s="724"/>
      <c r="Y53" s="725"/>
      <c r="Z53" s="725"/>
      <c r="AA53" s="725"/>
      <c r="AB53" s="725"/>
      <c r="AC53" s="725"/>
      <c r="AD53" s="725"/>
      <c r="AE53" s="725"/>
      <c r="AF53" s="725"/>
      <c r="AG53" s="725"/>
      <c r="AH53" s="725"/>
      <c r="AI53" s="725"/>
      <c r="AJ53" s="726"/>
      <c r="AK53" s="32"/>
      <c r="AL53" s="32"/>
      <c r="AM53" s="32"/>
    </row>
    <row r="54" spans="1:68" ht="14.25" customHeight="1" thickBot="1">
      <c r="A54" s="655"/>
      <c r="B54" s="656"/>
      <c r="C54" s="656"/>
      <c r="D54" s="656"/>
      <c r="E54" s="657"/>
      <c r="F54" s="739"/>
      <c r="G54" s="740"/>
      <c r="H54" s="740"/>
      <c r="I54" s="740"/>
      <c r="J54" s="740"/>
      <c r="K54" s="741"/>
      <c r="L54" s="581"/>
      <c r="M54" s="582"/>
      <c r="N54" s="582"/>
      <c r="O54" s="582"/>
      <c r="P54" s="582"/>
      <c r="Q54" s="583"/>
      <c r="R54" s="587"/>
      <c r="S54" s="588"/>
      <c r="T54" s="588"/>
      <c r="U54" s="588"/>
      <c r="V54" s="589"/>
      <c r="W54" s="23"/>
      <c r="X54" s="727"/>
      <c r="Y54" s="728"/>
      <c r="Z54" s="728"/>
      <c r="AA54" s="728"/>
      <c r="AB54" s="728"/>
      <c r="AC54" s="728"/>
      <c r="AD54" s="728"/>
      <c r="AE54" s="728"/>
      <c r="AF54" s="728"/>
      <c r="AG54" s="728"/>
      <c r="AH54" s="728"/>
      <c r="AI54" s="728"/>
      <c r="AJ54" s="729"/>
      <c r="AK54" s="32"/>
      <c r="AL54" s="32"/>
      <c r="AM54" s="32"/>
      <c r="AN54" s="35"/>
      <c r="AO54" s="35"/>
      <c r="AP54" s="35"/>
      <c r="AQ54" s="35"/>
      <c r="AR54" s="35"/>
      <c r="AS54" s="35"/>
      <c r="AT54" s="35"/>
      <c r="AU54" s="35"/>
      <c r="AV54" s="35"/>
      <c r="AW54" s="35"/>
      <c r="AX54" s="35"/>
      <c r="AY54" s="35"/>
      <c r="AZ54" s="559"/>
      <c r="BA54" s="559"/>
      <c r="BB54" s="559"/>
      <c r="BC54" s="559"/>
      <c r="BD54" s="559"/>
      <c r="BE54" s="559"/>
      <c r="BF54" s="559"/>
      <c r="BG54" s="559"/>
      <c r="BH54" s="559"/>
      <c r="BI54" s="559"/>
      <c r="BJ54" s="559"/>
      <c r="BK54" s="559"/>
      <c r="BL54" s="559"/>
      <c r="BM54" s="559"/>
      <c r="BN54" s="559"/>
      <c r="BO54" s="559"/>
      <c r="BP54" s="559"/>
    </row>
    <row r="55" spans="1:68" ht="15" customHeight="1">
      <c r="A55" s="560" t="s">
        <v>148</v>
      </c>
      <c r="B55" s="560"/>
      <c r="C55" s="560"/>
      <c r="D55" s="560"/>
      <c r="E55" s="560"/>
      <c r="F55" s="560"/>
      <c r="G55" s="560"/>
      <c r="H55" s="560"/>
      <c r="I55" s="560"/>
      <c r="J55" s="560"/>
      <c r="K55" s="560"/>
      <c r="L55" s="560"/>
      <c r="M55" s="560"/>
      <c r="N55" s="560"/>
      <c r="O55" s="560"/>
      <c r="P55" s="560"/>
      <c r="Q55" s="568"/>
      <c r="R55" s="568"/>
      <c r="S55" s="568"/>
      <c r="T55" s="568"/>
      <c r="U55" s="568"/>
      <c r="V55" s="568"/>
      <c r="W55" s="568"/>
      <c r="X55" s="568"/>
      <c r="Y55" s="568"/>
      <c r="Z55" s="568"/>
      <c r="AA55" s="568"/>
      <c r="AB55" s="568"/>
      <c r="AC55" s="568"/>
      <c r="AD55" s="568" t="s">
        <v>149</v>
      </c>
      <c r="AE55" s="568"/>
      <c r="AF55" s="568"/>
      <c r="AG55" s="568"/>
      <c r="AH55" s="568"/>
      <c r="AI55" s="568"/>
      <c r="AJ55" s="568"/>
      <c r="AK55" s="568"/>
      <c r="AL55" s="568"/>
      <c r="AM55" s="568"/>
      <c r="AN55" s="559"/>
      <c r="AO55" s="559"/>
      <c r="AP55" s="559"/>
      <c r="AQ55" s="559"/>
      <c r="AR55" s="559"/>
      <c r="AS55" s="559"/>
      <c r="AT55" s="559"/>
      <c r="AU55" s="559"/>
      <c r="AV55" s="559"/>
      <c r="AW55" s="559"/>
      <c r="AX55" s="559"/>
      <c r="AY55" s="559"/>
      <c r="AZ55" s="559"/>
      <c r="BA55" s="559"/>
      <c r="BB55" s="559"/>
      <c r="BC55" s="559"/>
      <c r="BD55" s="559"/>
      <c r="BE55" s="559"/>
      <c r="BF55" s="559"/>
      <c r="BG55" s="559"/>
      <c r="BH55" s="559"/>
      <c r="BI55" s="559"/>
      <c r="BJ55" s="559"/>
      <c r="BK55" s="559"/>
      <c r="BL55" s="559"/>
      <c r="BM55" s="559"/>
      <c r="BN55" s="559"/>
      <c r="BO55" s="559"/>
      <c r="BP55" s="559"/>
    </row>
    <row r="58" ht="16.5" customHeight="1"/>
    <row r="65" ht="13.5" customHeight="1"/>
    <row r="66" ht="13.5" customHeight="1"/>
    <row r="67" ht="72" customHeight="1"/>
    <row r="68" ht="15" customHeight="1"/>
    <row r="69" ht="12.75">
      <c r="E69" s="23"/>
    </row>
    <row r="108" ht="13.5" customHeight="1"/>
    <row r="109" ht="12.75" customHeight="1"/>
  </sheetData>
  <sheetProtection algorithmName="SHA-512" hashValue="I89LtGBbnHmGJfsAYNbBYkfdOGMrDsqUxIOXXsWxDFp798dw3/xYbrec4sccO2xKExLYDeGBl+9iLGxW9kteeg==" saltValue="bisV02C9n5KqCVQ9Fp9/lQ==" spinCount="100000" sheet="1" selectLockedCells="1"/>
  <mergeCells count="102">
    <mergeCell ref="AN8:AQ8"/>
    <mergeCell ref="AJ4:AM5"/>
    <mergeCell ref="AJ6:AM7"/>
    <mergeCell ref="AI5:AI7"/>
    <mergeCell ref="AF5:AH7"/>
    <mergeCell ref="AN9:AQ46"/>
    <mergeCell ref="AJ9:AJ10"/>
    <mergeCell ref="AK9:AK10"/>
    <mergeCell ref="AL9:AL10"/>
    <mergeCell ref="AM9:AM10"/>
    <mergeCell ref="X8:AM8"/>
    <mergeCell ref="AF9:AF10"/>
    <mergeCell ref="AH9:AH10"/>
    <mergeCell ref="AI9:AI10"/>
    <mergeCell ref="AB9:AB10"/>
    <mergeCell ref="Z9:Z10"/>
    <mergeCell ref="AA9:AA10"/>
    <mergeCell ref="C4:H4"/>
    <mergeCell ref="P1:V1"/>
    <mergeCell ref="J3:K3"/>
    <mergeCell ref="W6:Y6"/>
    <mergeCell ref="Z6:AB6"/>
    <mergeCell ref="AC6:AD6"/>
    <mergeCell ref="J6:M6"/>
    <mergeCell ref="O6:Q6"/>
    <mergeCell ref="R6:V6"/>
    <mergeCell ref="AC5:AD5"/>
    <mergeCell ref="C1:I3"/>
    <mergeCell ref="J1:O1"/>
    <mergeCell ref="J2:O2"/>
    <mergeCell ref="P2:V2"/>
    <mergeCell ref="N3:O3"/>
    <mergeCell ref="P3:V3"/>
    <mergeCell ref="W4:AB4"/>
    <mergeCell ref="Z5:AB5"/>
    <mergeCell ref="A8:D8"/>
    <mergeCell ref="E8:F8"/>
    <mergeCell ref="G8:P8"/>
    <mergeCell ref="Q8:V8"/>
    <mergeCell ref="E9:E10"/>
    <mergeCell ref="F9:F10"/>
    <mergeCell ref="G9:G10"/>
    <mergeCell ref="N9:N10"/>
    <mergeCell ref="O9:O10"/>
    <mergeCell ref="AZ55:BP55"/>
    <mergeCell ref="L3:M3"/>
    <mergeCell ref="J4:K4"/>
    <mergeCell ref="R7:V7"/>
    <mergeCell ref="J7:M7"/>
    <mergeCell ref="O7:Q7"/>
    <mergeCell ref="X49:AA49"/>
    <mergeCell ref="AB49:AC49"/>
    <mergeCell ref="AD49:AE49"/>
    <mergeCell ref="AZ54:BP54"/>
    <mergeCell ref="X51:AJ54"/>
    <mergeCell ref="W45:Z45"/>
    <mergeCell ref="X47:AJ47"/>
    <mergeCell ref="X48:AA48"/>
    <mergeCell ref="AB48:AC48"/>
    <mergeCell ref="AD48:AE48"/>
    <mergeCell ref="AF48:AH48"/>
    <mergeCell ref="AI48:AJ48"/>
    <mergeCell ref="AN3:AO3"/>
    <mergeCell ref="L4:M4"/>
    <mergeCell ref="P4:V4"/>
    <mergeCell ref="J5:L5"/>
    <mergeCell ref="M5:V5"/>
    <mergeCell ref="W5:Y5"/>
    <mergeCell ref="AD55:AM55"/>
    <mergeCell ref="AF49:AH49"/>
    <mergeCell ref="AI49:AJ49"/>
    <mergeCell ref="C9:C10"/>
    <mergeCell ref="D9:D10"/>
    <mergeCell ref="U9:U10"/>
    <mergeCell ref="V9:V10"/>
    <mergeCell ref="W44:Z44"/>
    <mergeCell ref="AN55:AY55"/>
    <mergeCell ref="A47:E47"/>
    <mergeCell ref="F47:K54"/>
    <mergeCell ref="A48:E54"/>
    <mergeCell ref="H9:H10"/>
    <mergeCell ref="I9:I10"/>
    <mergeCell ref="J9:J10"/>
    <mergeCell ref="K9:K10"/>
    <mergeCell ref="L9:L10"/>
    <mergeCell ref="M9:M10"/>
    <mergeCell ref="P9:P10"/>
    <mergeCell ref="A55:P55"/>
    <mergeCell ref="Q55:AC55"/>
    <mergeCell ref="AC9:AC10"/>
    <mergeCell ref="AD9:AD10"/>
    <mergeCell ref="AE9:AE10"/>
    <mergeCell ref="L53:Q54"/>
    <mergeCell ref="R48:V50"/>
    <mergeCell ref="R52:V54"/>
    <mergeCell ref="L48:Q50"/>
    <mergeCell ref="X9:X10"/>
    <mergeCell ref="Y9:Y10"/>
    <mergeCell ref="Q9:Q10"/>
    <mergeCell ref="R9:R10"/>
    <mergeCell ref="S9:S10"/>
    <mergeCell ref="T9:T10"/>
  </mergeCells>
  <printOptions horizontalCentered="1" verticalCentered="1"/>
  <pageMargins left="0.25" right="0.25" top="0.1" bottom="0.1" header="0.05" footer="0.05"/>
  <pageSetup fitToWidth="0" horizontalDpi="600" verticalDpi="600" orientation="portrait" scale="69" r:id="rId4"/>
  <colBreaks count="2" manualBreakCount="2">
    <brk id="22" max="16383" man="1"/>
    <brk id="46" max="16383" man="1"/>
  </colBreaks>
  <drawing r:id="rId3"/>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H70"/>
  <sheetViews>
    <sheetView showGridLines="0" zoomScaleSheetLayoutView="40" workbookViewId="0" topLeftCell="A1">
      <pane xSplit="2" ySplit="10" topLeftCell="E20" activePane="bottomRight" state="frozen"/>
      <selection pane="topLeft" activeCell="N10" sqref="N10"/>
      <selection pane="topRight" activeCell="N10" sqref="N10"/>
      <selection pane="bottomLeft" activeCell="N10" sqref="N10"/>
      <selection pane="bottomRight" activeCell="T28" sqref="T28"/>
    </sheetView>
  </sheetViews>
  <sheetFormatPr defaultColWidth="6.7109375" defaultRowHeight="12.75"/>
  <cols>
    <col min="1" max="1" width="3.57421875" style="0" customWidth="1"/>
    <col min="2" max="2" width="3.421875" style="0" customWidth="1"/>
    <col min="3" max="3" width="5.7109375" style="0" customWidth="1"/>
    <col min="4" max="4" width="5.57421875" style="0" customWidth="1"/>
    <col min="5" max="6" width="5.8515625" style="0" customWidth="1"/>
    <col min="7" max="7" width="6.57421875" style="0" customWidth="1"/>
    <col min="8" max="8" width="7.00390625" style="0" customWidth="1"/>
    <col min="9" max="9" width="6.7109375" style="0" customWidth="1"/>
    <col min="10" max="10" width="7.7109375" style="0" customWidth="1"/>
    <col min="11" max="11" width="6.7109375" style="0" customWidth="1"/>
    <col min="12" max="12" width="7.7109375" style="0" customWidth="1"/>
    <col min="13" max="13" width="6.7109375" style="0" customWidth="1"/>
    <col min="14" max="14" width="7.7109375" style="0" customWidth="1"/>
    <col min="15" max="15" width="6.7109375" style="0" customWidth="1"/>
    <col min="16" max="16" width="7.7109375" style="0" customWidth="1"/>
    <col min="17" max="17" width="5.28125" style="0" customWidth="1"/>
    <col min="18" max="18" width="6.8515625" style="0" customWidth="1"/>
    <col min="19" max="19" width="7.7109375" style="0" customWidth="1"/>
    <col min="20" max="20" width="6.140625" style="0" customWidth="1"/>
    <col min="21" max="21" width="5.7109375" style="0" customWidth="1"/>
    <col min="22" max="22" width="6.8515625" style="0" customWidth="1"/>
    <col min="23" max="23" width="3.140625" style="0" customWidth="1"/>
    <col min="24" max="24" width="7.00390625" style="0" customWidth="1"/>
    <col min="25" max="25" width="6.00390625" style="0" customWidth="1"/>
    <col min="26" max="26" width="6.7109375" style="0" customWidth="1"/>
    <col min="27" max="27" width="7.7109375" style="0" customWidth="1"/>
    <col min="28" max="28" width="6.7109375" style="0" customWidth="1"/>
    <col min="29" max="29" width="7.7109375" style="0" customWidth="1"/>
    <col min="30" max="30" width="6.140625" style="0" customWidth="1"/>
    <col min="31" max="31" width="7.57421875" style="0" customWidth="1"/>
    <col min="32" max="32" width="7.140625" style="0" customWidth="1"/>
    <col min="33" max="33" width="5.8515625" style="0" hidden="1" customWidth="1"/>
    <col min="34" max="34" width="6.421875" style="0" customWidth="1"/>
    <col min="35" max="35" width="6.7109375" style="0" customWidth="1"/>
    <col min="36" max="36" width="7.7109375" style="0" customWidth="1"/>
    <col min="37" max="37" width="6.7109375" style="0" customWidth="1"/>
    <col min="38" max="38" width="7.7109375" style="0" customWidth="1"/>
    <col min="39" max="39" width="5.7109375" style="0" customWidth="1"/>
    <col min="40" max="40" width="5.140625" style="0" customWidth="1"/>
    <col min="41" max="41" width="4.7109375" style="0" customWidth="1"/>
    <col min="42" max="43" width="9.7109375" style="0" customWidth="1"/>
    <col min="44" max="44" width="9.8515625" style="0" customWidth="1"/>
    <col min="45" max="45" width="10.7109375" style="0" customWidth="1"/>
  </cols>
  <sheetData>
    <row r="1" spans="1:84" ht="12.75" customHeight="1">
      <c r="A1" s="23"/>
      <c r="B1" s="23"/>
      <c r="C1" s="552" t="s">
        <v>127</v>
      </c>
      <c r="D1" s="552"/>
      <c r="E1" s="552"/>
      <c r="F1" s="552"/>
      <c r="G1" s="552"/>
      <c r="H1" s="552"/>
      <c r="I1" s="791"/>
      <c r="J1" s="528" t="s">
        <v>0</v>
      </c>
      <c r="K1" s="529"/>
      <c r="L1" s="529"/>
      <c r="M1" s="529"/>
      <c r="N1" s="529"/>
      <c r="O1" s="529"/>
      <c r="P1" s="768" t="s">
        <v>1</v>
      </c>
      <c r="Q1" s="769"/>
      <c r="R1" s="769"/>
      <c r="S1" s="769"/>
      <c r="T1" s="769"/>
      <c r="U1" s="769"/>
      <c r="V1" s="770"/>
      <c r="W1" s="82" t="s">
        <v>58</v>
      </c>
      <c r="X1" s="59"/>
      <c r="Y1" s="59"/>
      <c r="Z1" s="24"/>
      <c r="AA1" s="59"/>
      <c r="AB1" s="59"/>
      <c r="AC1" s="59"/>
      <c r="AD1" s="59"/>
      <c r="AE1" s="24"/>
      <c r="AF1" s="24"/>
      <c r="AG1" s="60"/>
      <c r="AH1" s="60"/>
      <c r="AI1" s="60"/>
      <c r="AJ1" s="60"/>
      <c r="AK1" s="60"/>
      <c r="AL1" s="60"/>
      <c r="AM1" s="61"/>
      <c r="AZ1" s="36"/>
      <c r="BY1" s="7"/>
      <c r="BZ1" s="7"/>
      <c r="CA1" s="8"/>
      <c r="CB1" s="8"/>
      <c r="CC1" s="8"/>
      <c r="CD1" s="8"/>
      <c r="CE1" s="8"/>
      <c r="CF1" s="8"/>
    </row>
    <row r="2" spans="1:68" ht="16.5" customHeight="1">
      <c r="A2" s="23"/>
      <c r="B2" s="23"/>
      <c r="C2" s="552"/>
      <c r="D2" s="552"/>
      <c r="E2" s="552"/>
      <c r="F2" s="552"/>
      <c r="G2" s="552"/>
      <c r="H2" s="552"/>
      <c r="I2" s="791"/>
      <c r="J2" s="771" t="str">
        <f>Jan!J2</f>
        <v>Exampleville</v>
      </c>
      <c r="K2" s="759"/>
      <c r="L2" s="759"/>
      <c r="M2" s="759"/>
      <c r="N2" s="759"/>
      <c r="O2" s="759"/>
      <c r="P2" s="772" t="str">
        <f>+Jan!P2</f>
        <v>IN0000000</v>
      </c>
      <c r="Q2" s="772"/>
      <c r="R2" s="772"/>
      <c r="S2" s="772"/>
      <c r="T2" s="772"/>
      <c r="U2" s="772"/>
      <c r="V2" s="773"/>
      <c r="W2" s="83" t="s">
        <v>125</v>
      </c>
      <c r="X2" s="25"/>
      <c r="Y2" s="25"/>
      <c r="Z2" s="23"/>
      <c r="AA2" s="23"/>
      <c r="AB2" s="25"/>
      <c r="AC2" s="25"/>
      <c r="AD2" s="25"/>
      <c r="AE2" s="23"/>
      <c r="AF2" s="23"/>
      <c r="AG2" s="23"/>
      <c r="AH2" s="23"/>
      <c r="AI2" s="23"/>
      <c r="AJ2" s="23"/>
      <c r="AK2" s="23"/>
      <c r="AL2" s="63"/>
      <c r="AM2" s="64"/>
      <c r="AN2" s="51"/>
      <c r="AO2" s="51"/>
      <c r="AP2" s="51"/>
      <c r="AQ2" s="51"/>
      <c r="AR2" s="51"/>
      <c r="AS2" s="51"/>
      <c r="AT2" s="2"/>
      <c r="AU2" s="2"/>
      <c r="AX2" s="2"/>
      <c r="AZ2" s="36"/>
      <c r="BJ2" s="2"/>
      <c r="BM2" s="2"/>
      <c r="BN2" s="2"/>
      <c r="BO2" s="2"/>
      <c r="BP2" s="2"/>
    </row>
    <row r="3" spans="1:68" ht="15.75" customHeight="1" thickBot="1">
      <c r="A3" s="23"/>
      <c r="B3" s="23"/>
      <c r="C3" s="552"/>
      <c r="D3" s="552"/>
      <c r="E3" s="552"/>
      <c r="F3" s="552"/>
      <c r="G3" s="552"/>
      <c r="H3" s="552"/>
      <c r="I3" s="791"/>
      <c r="J3" s="764" t="s">
        <v>47</v>
      </c>
      <c r="K3" s="765"/>
      <c r="L3" s="766" t="s">
        <v>3</v>
      </c>
      <c r="M3" s="765"/>
      <c r="N3" s="530" t="s">
        <v>43</v>
      </c>
      <c r="O3" s="530"/>
      <c r="P3" s="530" t="s">
        <v>39</v>
      </c>
      <c r="Q3" s="530"/>
      <c r="R3" s="530"/>
      <c r="S3" s="530"/>
      <c r="T3" s="530"/>
      <c r="U3" s="530"/>
      <c r="V3" s="545"/>
      <c r="W3" s="83" t="s">
        <v>126</v>
      </c>
      <c r="X3" s="25"/>
      <c r="Y3" s="25"/>
      <c r="Z3" s="23"/>
      <c r="AA3" s="23"/>
      <c r="AB3" s="25"/>
      <c r="AC3" s="25"/>
      <c r="AD3" s="25"/>
      <c r="AE3" s="23"/>
      <c r="AF3" s="23"/>
      <c r="AG3" s="42"/>
      <c r="AH3" s="42"/>
      <c r="AI3" s="42"/>
      <c r="AJ3" s="42"/>
      <c r="AL3" s="65"/>
      <c r="AM3" s="66"/>
      <c r="AN3" s="647"/>
      <c r="AO3" s="648"/>
      <c r="AP3" s="50"/>
      <c r="AQ3" s="50"/>
      <c r="AR3" s="50"/>
      <c r="AS3" s="52"/>
      <c r="AX3" s="2"/>
      <c r="AZ3" s="36"/>
      <c r="BG3" s="1"/>
      <c r="BH3" s="1"/>
      <c r="BI3" s="1"/>
      <c r="BO3" s="33"/>
      <c r="BP3" s="33"/>
    </row>
    <row r="4" spans="1:64" ht="15.75" customHeight="1" thickBot="1">
      <c r="A4" s="23"/>
      <c r="B4" s="23"/>
      <c r="C4" s="546" t="str">
        <f>Jan!C4</f>
        <v>State Form 53344 (R4 / 4-24)</v>
      </c>
      <c r="D4" s="546"/>
      <c r="E4" s="546"/>
      <c r="F4" s="546"/>
      <c r="G4" s="546"/>
      <c r="H4" s="546"/>
      <c r="I4" s="223" t="str">
        <f>CONCATENATE("7/1/",L4)</f>
        <v>7/1/2023</v>
      </c>
      <c r="J4" s="526" t="s">
        <v>140</v>
      </c>
      <c r="K4" s="778"/>
      <c r="L4" s="758">
        <f>+Jan!L4</f>
        <v>2023</v>
      </c>
      <c r="M4" s="758"/>
      <c r="N4" s="248">
        <f>+Jan!N4</f>
        <v>0.001</v>
      </c>
      <c r="O4" s="68" t="s">
        <v>38</v>
      </c>
      <c r="P4" s="759" t="str">
        <f>+Jan!P4</f>
        <v>555/555-5555</v>
      </c>
      <c r="Q4" s="759"/>
      <c r="R4" s="759"/>
      <c r="S4" s="759"/>
      <c r="T4" s="759"/>
      <c r="U4" s="759"/>
      <c r="V4" s="760"/>
      <c r="W4" s="700" t="str">
        <f>+Jan!W4</f>
        <v>State Form 53344 (R4 / 4-24)</v>
      </c>
      <c r="X4" s="701"/>
      <c r="Y4" s="701"/>
      <c r="Z4" s="701"/>
      <c r="AA4" s="701"/>
      <c r="AB4" s="701"/>
      <c r="AC4" s="23"/>
      <c r="AD4" s="23"/>
      <c r="AE4" s="23"/>
      <c r="AF4" s="224" t="s">
        <v>151</v>
      </c>
      <c r="AG4" s="24"/>
      <c r="AH4" s="24"/>
      <c r="AI4" s="26"/>
      <c r="AJ4" s="607" t="s">
        <v>153</v>
      </c>
      <c r="AK4" s="608"/>
      <c r="AL4" s="608"/>
      <c r="AM4" s="609"/>
      <c r="AN4" s="42"/>
      <c r="AO4" s="42"/>
      <c r="AP4" s="53"/>
      <c r="AQ4" s="53"/>
      <c r="AR4" s="53"/>
      <c r="AS4" s="53"/>
      <c r="AV4" s="2"/>
      <c r="AW4" s="2"/>
      <c r="AX4" s="2"/>
      <c r="AZ4" s="37"/>
      <c r="BK4" s="2"/>
      <c r="BL4" s="2"/>
    </row>
    <row r="5" spans="1:58" ht="13.5" customHeight="1" thickBot="1">
      <c r="A5" s="23"/>
      <c r="B5" s="23"/>
      <c r="C5" s="45"/>
      <c r="D5" s="45"/>
      <c r="E5" s="45"/>
      <c r="F5" s="45"/>
      <c r="G5" s="45"/>
      <c r="H5" s="45"/>
      <c r="I5" s="45"/>
      <c r="J5" s="531" t="s">
        <v>130</v>
      </c>
      <c r="K5" s="532"/>
      <c r="L5" s="532"/>
      <c r="M5" s="761" t="str">
        <f>Jan!M5</f>
        <v>wwtp@city.org</v>
      </c>
      <c r="N5" s="761"/>
      <c r="O5" s="761"/>
      <c r="P5" s="761"/>
      <c r="Q5" s="761"/>
      <c r="R5" s="761"/>
      <c r="S5" s="761"/>
      <c r="T5" s="761"/>
      <c r="U5" s="761"/>
      <c r="V5" s="762"/>
      <c r="W5" s="763" t="s">
        <v>0</v>
      </c>
      <c r="X5" s="667"/>
      <c r="Y5" s="662"/>
      <c r="Z5" s="661" t="s">
        <v>1</v>
      </c>
      <c r="AA5" s="667"/>
      <c r="AB5" s="662"/>
      <c r="AC5" s="661" t="s">
        <v>2</v>
      </c>
      <c r="AD5" s="662"/>
      <c r="AE5" s="46" t="s">
        <v>3</v>
      </c>
      <c r="AF5" s="638">
        <f>IF(SUM(X11:X41)&gt;0,SUM(X11:X41),SUM(G11:G41))</f>
        <v>0</v>
      </c>
      <c r="AG5" s="639"/>
      <c r="AH5" s="639"/>
      <c r="AI5" s="636" t="s">
        <v>152</v>
      </c>
      <c r="AJ5" s="610"/>
      <c r="AK5" s="611"/>
      <c r="AL5" s="611"/>
      <c r="AM5" s="612"/>
      <c r="AN5" s="23"/>
      <c r="AO5" s="23"/>
      <c r="AP5" s="23"/>
      <c r="AQ5" s="23"/>
      <c r="AR5" s="23"/>
      <c r="AS5" s="23"/>
      <c r="AX5" s="2"/>
      <c r="AZ5" s="15"/>
      <c r="BB5" s="15"/>
      <c r="BC5" s="2"/>
      <c r="BD5" s="15"/>
      <c r="BE5" s="2"/>
      <c r="BF5" s="15"/>
    </row>
    <row r="6" spans="1:58" ht="13.5" customHeight="1">
      <c r="A6" s="23"/>
      <c r="B6" s="23"/>
      <c r="C6" s="45"/>
      <c r="D6" s="45"/>
      <c r="E6" s="45"/>
      <c r="F6" s="45"/>
      <c r="G6" s="45"/>
      <c r="H6" s="45"/>
      <c r="I6" s="45"/>
      <c r="J6" s="553" t="s">
        <v>44</v>
      </c>
      <c r="K6" s="554"/>
      <c r="L6" s="554"/>
      <c r="M6" s="554"/>
      <c r="N6" s="56" t="s">
        <v>41</v>
      </c>
      <c r="O6" s="554" t="s">
        <v>4</v>
      </c>
      <c r="P6" s="554"/>
      <c r="Q6" s="554"/>
      <c r="R6" s="554" t="s">
        <v>40</v>
      </c>
      <c r="S6" s="554"/>
      <c r="T6" s="554"/>
      <c r="U6" s="554"/>
      <c r="V6" s="555"/>
      <c r="W6" s="767" t="str">
        <f>+J2</f>
        <v>Exampleville</v>
      </c>
      <c r="X6" s="632"/>
      <c r="Y6" s="633"/>
      <c r="Z6" s="658" t="str">
        <f>+P2</f>
        <v>IN0000000</v>
      </c>
      <c r="AA6" s="659"/>
      <c r="AB6" s="660"/>
      <c r="AC6" s="634" t="str">
        <f>+J4</f>
        <v>July</v>
      </c>
      <c r="AD6" s="635"/>
      <c r="AE6" s="47">
        <f>+L4</f>
        <v>2023</v>
      </c>
      <c r="AF6" s="638"/>
      <c r="AG6" s="639"/>
      <c r="AH6" s="639"/>
      <c r="AI6" s="636"/>
      <c r="AJ6" s="792" t="str">
        <f>IF(SUM(X11:X41)&gt;0,+X42/N4,IF(SUM(G11:G41)&gt;0,+G42/N4,""))</f>
        <v/>
      </c>
      <c r="AK6" s="793"/>
      <c r="AL6" s="793"/>
      <c r="AM6" s="794"/>
      <c r="AN6" s="23"/>
      <c r="AO6" s="23"/>
      <c r="AP6" s="23"/>
      <c r="AQ6" s="23"/>
      <c r="AR6" s="23"/>
      <c r="AS6" s="23"/>
      <c r="AX6" s="2"/>
      <c r="AZ6" s="15"/>
      <c r="BB6" s="15"/>
      <c r="BC6" s="2"/>
      <c r="BD6" s="15"/>
      <c r="BE6" s="2"/>
      <c r="BF6" s="15"/>
    </row>
    <row r="7" spans="1:58" ht="13.5" customHeight="1" thickBot="1">
      <c r="A7" s="23"/>
      <c r="B7" s="23"/>
      <c r="C7" s="45"/>
      <c r="D7" s="45"/>
      <c r="E7" s="45"/>
      <c r="F7" s="45"/>
      <c r="G7" s="55"/>
      <c r="H7" s="55"/>
      <c r="I7" s="45"/>
      <c r="J7" s="718" t="str">
        <f>+Jan!J7</f>
        <v>Chris A. Operator</v>
      </c>
      <c r="K7" s="719"/>
      <c r="L7" s="719"/>
      <c r="M7" s="719"/>
      <c r="N7" s="70" t="str">
        <f>+Jan!N7</f>
        <v>V</v>
      </c>
      <c r="O7" s="720">
        <f>+Jan!O7</f>
        <v>9999</v>
      </c>
      <c r="P7" s="720"/>
      <c r="Q7" s="720"/>
      <c r="R7" s="748">
        <f>+Jan!R7</f>
        <v>43770</v>
      </c>
      <c r="S7" s="749"/>
      <c r="T7" s="749"/>
      <c r="U7" s="749"/>
      <c r="V7" s="750"/>
      <c r="W7" s="86"/>
      <c r="X7" s="72"/>
      <c r="Y7" s="72"/>
      <c r="Z7" s="73"/>
      <c r="AA7" s="74"/>
      <c r="AB7" s="74"/>
      <c r="AC7" s="74"/>
      <c r="AD7" s="74"/>
      <c r="AE7" s="75"/>
      <c r="AF7" s="640"/>
      <c r="AG7" s="641"/>
      <c r="AH7" s="641"/>
      <c r="AI7" s="637"/>
      <c r="AJ7" s="795"/>
      <c r="AK7" s="796"/>
      <c r="AL7" s="796"/>
      <c r="AM7" s="797"/>
      <c r="AN7" s="23"/>
      <c r="AO7" s="23"/>
      <c r="AP7" s="23"/>
      <c r="AQ7" s="23"/>
      <c r="AR7" s="23"/>
      <c r="AS7" s="23"/>
      <c r="AX7" s="2"/>
      <c r="AZ7" s="15"/>
      <c r="BB7" s="15"/>
      <c r="BC7" s="2"/>
      <c r="BD7" s="15"/>
      <c r="BE7" s="2"/>
      <c r="BF7" s="15"/>
    </row>
    <row r="8" spans="1:68" ht="29.25" customHeight="1" thickBot="1">
      <c r="A8" s="540" t="s">
        <v>108</v>
      </c>
      <c r="B8" s="541"/>
      <c r="C8" s="541"/>
      <c r="D8" s="542"/>
      <c r="E8" s="543" t="s">
        <v>155</v>
      </c>
      <c r="F8" s="544"/>
      <c r="G8" s="619" t="s">
        <v>5</v>
      </c>
      <c r="H8" s="620"/>
      <c r="I8" s="620"/>
      <c r="J8" s="620"/>
      <c r="K8" s="620"/>
      <c r="L8" s="620"/>
      <c r="M8" s="620"/>
      <c r="N8" s="620"/>
      <c r="O8" s="620"/>
      <c r="P8" s="620"/>
      <c r="Q8" s="784" t="s">
        <v>7</v>
      </c>
      <c r="R8" s="628"/>
      <c r="S8" s="628"/>
      <c r="T8" s="628"/>
      <c r="U8" s="628"/>
      <c r="V8" s="629"/>
      <c r="W8" s="76" t="s">
        <v>6</v>
      </c>
      <c r="X8" s="619" t="s">
        <v>8</v>
      </c>
      <c r="Y8" s="620"/>
      <c r="Z8" s="620"/>
      <c r="AA8" s="620"/>
      <c r="AB8" s="620"/>
      <c r="AC8" s="620"/>
      <c r="AD8" s="620"/>
      <c r="AE8" s="620"/>
      <c r="AF8" s="620"/>
      <c r="AG8" s="620"/>
      <c r="AH8" s="620"/>
      <c r="AI8" s="620"/>
      <c r="AJ8" s="620"/>
      <c r="AK8" s="620"/>
      <c r="AL8" s="620"/>
      <c r="AM8" s="621"/>
      <c r="AN8" s="774" t="s">
        <v>124</v>
      </c>
      <c r="AO8" s="775"/>
      <c r="AP8" s="775"/>
      <c r="AQ8" s="776"/>
      <c r="AR8" s="54"/>
      <c r="AS8" s="54"/>
      <c r="AT8" s="488"/>
      <c r="AU8" s="172"/>
      <c r="AV8" s="172"/>
      <c r="AW8" s="172"/>
      <c r="AX8" s="172"/>
      <c r="AY8" s="172"/>
      <c r="BA8" s="220"/>
      <c r="BB8" s="220"/>
      <c r="BC8" s="220"/>
      <c r="BD8" s="220"/>
      <c r="BE8" s="220"/>
      <c r="BF8" s="204"/>
      <c r="BG8" s="220"/>
      <c r="BH8" s="220"/>
      <c r="BI8" s="220"/>
      <c r="BJ8" s="220"/>
      <c r="BK8" s="220"/>
      <c r="BL8" s="220"/>
      <c r="BM8" s="220"/>
      <c r="BN8" s="220"/>
      <c r="BO8" s="220"/>
      <c r="BP8" s="220"/>
    </row>
    <row r="9" spans="1:68" ht="13.5" customHeight="1">
      <c r="A9" s="77"/>
      <c r="B9" s="77"/>
      <c r="C9" s="533" t="s">
        <v>129</v>
      </c>
      <c r="D9" s="533" t="s">
        <v>105</v>
      </c>
      <c r="E9" s="535" t="s">
        <v>106</v>
      </c>
      <c r="F9" s="537" t="s">
        <v>107</v>
      </c>
      <c r="G9" s="538" t="s">
        <v>52</v>
      </c>
      <c r="H9" s="500" t="s">
        <v>33</v>
      </c>
      <c r="I9" s="500" t="s">
        <v>11</v>
      </c>
      <c r="J9" s="500" t="s">
        <v>14</v>
      </c>
      <c r="K9" s="500" t="s">
        <v>109</v>
      </c>
      <c r="L9" s="500" t="s">
        <v>110</v>
      </c>
      <c r="M9" s="500" t="s">
        <v>12</v>
      </c>
      <c r="N9" s="500" t="str">
        <f>IF(+M9&lt;&gt;"",CONCATENATE(LEFT(M9,(LEN(+M9)-6)),"(lbs)"),"")</f>
        <v>Ammonia (lbs)</v>
      </c>
      <c r="O9" s="500" t="s">
        <v>111</v>
      </c>
      <c r="P9" s="780" t="str">
        <f>IF(+O9&lt;&gt;"",CONCATENATE(LEFT(O9,(LEN(+O9)-6)),"(lbs)"),"")</f>
        <v>Phosphorus (lbs)</v>
      </c>
      <c r="Q9" s="781" t="s">
        <v>112</v>
      </c>
      <c r="R9" s="504" t="s">
        <v>113</v>
      </c>
      <c r="S9" s="517" t="s">
        <v>114</v>
      </c>
      <c r="T9" s="517" t="s">
        <v>115</v>
      </c>
      <c r="U9" s="517" t="s">
        <v>13</v>
      </c>
      <c r="V9" s="643" t="s">
        <v>116</v>
      </c>
      <c r="W9" s="241"/>
      <c r="X9" s="779" t="s">
        <v>48</v>
      </c>
      <c r="Y9" s="522" t="s">
        <v>33</v>
      </c>
      <c r="Z9" s="522" t="s">
        <v>117</v>
      </c>
      <c r="AA9" s="519" t="s">
        <v>118</v>
      </c>
      <c r="AB9" s="522" t="s">
        <v>109</v>
      </c>
      <c r="AC9" s="782" t="s">
        <v>110</v>
      </c>
      <c r="AD9" s="520" t="s">
        <v>119</v>
      </c>
      <c r="AE9" s="522" t="s">
        <v>120</v>
      </c>
      <c r="AF9" s="522" t="s">
        <v>121</v>
      </c>
      <c r="AG9" s="239"/>
      <c r="AH9" s="519" t="s">
        <v>122</v>
      </c>
      <c r="AI9" s="522" t="s">
        <v>123</v>
      </c>
      <c r="AJ9" s="519" t="str">
        <f>IF(+AI9&lt;&gt;"",CONCATENATE(LEFT(AI9,(LEN(+AI9)-6)),"(lbs)"),"")</f>
        <v>Ammonia (lbs)</v>
      </c>
      <c r="AK9" s="522" t="s">
        <v>111</v>
      </c>
      <c r="AL9" s="519" t="str">
        <f>IF(+AK9&lt;&gt;"",CONCATENATE(LEFT(AK9,(LEN(+AK9)-6)),"(lbs)"),"")</f>
        <v>Phosphorus (lbs)</v>
      </c>
      <c r="AM9" s="622"/>
      <c r="AN9" s="709"/>
      <c r="AO9" s="710"/>
      <c r="AP9" s="710"/>
      <c r="AQ9" s="711"/>
      <c r="AR9" s="44"/>
      <c r="AS9" s="44"/>
      <c r="AT9" s="220"/>
      <c r="AU9" s="204"/>
      <c r="AV9" s="204"/>
      <c r="AW9" s="204"/>
      <c r="AX9" s="204"/>
      <c r="AY9" s="204"/>
      <c r="AZ9" s="51"/>
      <c r="BA9" s="34"/>
      <c r="BB9" s="34"/>
      <c r="BC9" s="34"/>
      <c r="BD9" s="34"/>
      <c r="BE9" s="34"/>
      <c r="BF9" s="489"/>
      <c r="BG9" s="34"/>
      <c r="BH9" s="34"/>
      <c r="BI9" s="34"/>
      <c r="BJ9" s="34"/>
      <c r="BK9" s="34"/>
      <c r="BL9" s="34"/>
      <c r="BM9" s="34"/>
      <c r="BN9" s="34"/>
      <c r="BO9" s="34"/>
      <c r="BP9" s="34"/>
    </row>
    <row r="10" spans="1:68" ht="100.5" customHeight="1" thickBot="1">
      <c r="A10" s="78" t="s">
        <v>9</v>
      </c>
      <c r="B10" s="78" t="s">
        <v>10</v>
      </c>
      <c r="C10" s="534"/>
      <c r="D10" s="534"/>
      <c r="E10" s="536"/>
      <c r="F10" s="536"/>
      <c r="G10" s="539"/>
      <c r="H10" s="501"/>
      <c r="I10" s="501"/>
      <c r="J10" s="501"/>
      <c r="K10" s="501"/>
      <c r="L10" s="501"/>
      <c r="M10" s="501"/>
      <c r="N10" s="501"/>
      <c r="O10" s="501"/>
      <c r="P10" s="714"/>
      <c r="Q10" s="716"/>
      <c r="R10" s="505"/>
      <c r="S10" s="518"/>
      <c r="T10" s="518"/>
      <c r="U10" s="518"/>
      <c r="V10" s="644"/>
      <c r="W10" s="245" t="s">
        <v>9</v>
      </c>
      <c r="X10" s="777"/>
      <c r="Y10" s="518"/>
      <c r="Z10" s="518"/>
      <c r="AA10" s="505"/>
      <c r="AB10" s="518"/>
      <c r="AC10" s="707"/>
      <c r="AD10" s="521"/>
      <c r="AE10" s="518"/>
      <c r="AF10" s="518"/>
      <c r="AG10" s="240" t="s">
        <v>34</v>
      </c>
      <c r="AH10" s="505"/>
      <c r="AI10" s="518"/>
      <c r="AJ10" s="505"/>
      <c r="AK10" s="518"/>
      <c r="AL10" s="505"/>
      <c r="AM10" s="623"/>
      <c r="AN10" s="600"/>
      <c r="AO10" s="601"/>
      <c r="AP10" s="601"/>
      <c r="AQ10" s="602"/>
      <c r="AR10" s="44"/>
      <c r="AS10" s="44"/>
      <c r="AT10" s="34"/>
      <c r="AU10" s="489"/>
      <c r="AV10" s="489"/>
      <c r="AW10" s="6"/>
      <c r="AX10" s="489"/>
      <c r="AY10" s="6"/>
      <c r="AZ10" s="220"/>
      <c r="BA10" s="34"/>
      <c r="BB10" s="34"/>
      <c r="BC10" s="34"/>
      <c r="BD10" s="34"/>
      <c r="BE10" s="34"/>
      <c r="BF10" s="489"/>
      <c r="BG10" s="34"/>
      <c r="BH10" s="34"/>
      <c r="BI10" s="34"/>
      <c r="BJ10" s="34"/>
      <c r="BK10" s="34"/>
      <c r="BL10" s="34"/>
      <c r="BM10" s="34"/>
      <c r="BN10" s="34"/>
      <c r="BO10" s="34"/>
      <c r="BP10" s="34"/>
    </row>
    <row r="11" spans="1:45" ht="10.5" customHeight="1">
      <c r="A11" s="394">
        <v>1</v>
      </c>
      <c r="B11" s="348" t="str">
        <f aca="true" t="shared" si="0" ref="B11:B41">TEXT(I$4+A11-1,"DDD")</f>
        <v>Sat</v>
      </c>
      <c r="C11" s="337"/>
      <c r="D11" s="395"/>
      <c r="E11" s="339"/>
      <c r="F11" s="340"/>
      <c r="G11" s="280"/>
      <c r="H11" s="341"/>
      <c r="I11" s="266"/>
      <c r="J11" s="253" t="str">
        <f ca="1">IF(CELL("type",I11)="L","",IF(I11*($G11+$X11)=0,"",IF($G11&gt;0,+$G11*I11*8.34,$X11*I11*8.34)))</f>
        <v/>
      </c>
      <c r="K11" s="266"/>
      <c r="L11" s="253" t="str">
        <f ca="1">IF(CELL("type",K11)="L","",IF(K11*($G11+$X11)=0,"",IF($G11&gt;0,+$G11*K11*8.34,$X11*K11*8.34)))</f>
        <v/>
      </c>
      <c r="M11" s="266"/>
      <c r="N11" s="253" t="str">
        <f ca="1">IF(CELL("type",M11)="L","",IF(M11*($G11+$X11)=0,"",IF($G11&gt;0,+$G11*M11*8.34,$X11*M11*8.34)))</f>
        <v/>
      </c>
      <c r="O11" s="281"/>
      <c r="P11" s="255" t="str">
        <f ca="1">IF(CELL("type",O11)="L","",IF(O11*($G11+$X11)=0,"",IF($G11&gt;0,+$G11*O11*8.34,$X11*O11*8.34)))</f>
        <v/>
      </c>
      <c r="Q11" s="282"/>
      <c r="R11" s="278"/>
      <c r="S11" s="342" t="str">
        <f aca="true" t="shared" si="1" ref="S11:S41">IF(Q11*R11=0,"",IF(Q11&lt;100,Q11*10000/R11,Q11*1000/R11))</f>
        <v/>
      </c>
      <c r="T11" s="343"/>
      <c r="U11" s="344"/>
      <c r="V11" s="283"/>
      <c r="W11" s="352">
        <f aca="true" t="shared" si="2" ref="W11:W41">+A11</f>
        <v>1</v>
      </c>
      <c r="X11" s="346"/>
      <c r="Y11" s="278"/>
      <c r="Z11" s="278"/>
      <c r="AA11" s="270" t="str">
        <f ca="1">IF(CELL("type",Z11)="L","",IF(Z11*($G11+$X11)=0,"",IF($G11&gt;0,+$G11*Z11*8.34,$X11*Z11*8.34)))</f>
        <v/>
      </c>
      <c r="AB11" s="278"/>
      <c r="AC11" s="289" t="str">
        <f ca="1">IF(CELL("type",AB11)="L","",IF(AB11*($G11+$X11)=0,"",IF($G11&gt;0,+$G11*AB11*8.34,$X11*AB11*8.34)))</f>
        <v/>
      </c>
      <c r="AD11" s="282"/>
      <c r="AE11" s="278"/>
      <c r="AF11" s="278"/>
      <c r="AG11" s="278" t="str">
        <f ca="1">IF(CELL("type",AH11)="b","",IF(AH11="tntc",63200,IF(AH11=0,1,AH11)))</f>
        <v/>
      </c>
      <c r="AH11" s="278"/>
      <c r="AI11" s="278"/>
      <c r="AJ11" s="262" t="str">
        <f ca="1">IF(CELL("type",AI11)="L","",IF(AI11*($G11+$X11)=0,"",IF($G11&gt;0,+$G11*AI11*8.34,$X11*AI11*8.34)))</f>
        <v/>
      </c>
      <c r="AK11" s="278"/>
      <c r="AL11" s="262" t="str">
        <f ca="1">IF(CELL("type",AK11)="L","",IF(AK11*($G11+$X11)=0,"",IF($G11&gt;0,+$G11*AK11*8.34,$X11*AK11*8.34)))</f>
        <v/>
      </c>
      <c r="AM11" s="283"/>
      <c r="AN11" s="600"/>
      <c r="AO11" s="601"/>
      <c r="AP11" s="601"/>
      <c r="AQ11" s="602"/>
      <c r="AR11" s="44"/>
      <c r="AS11" s="44"/>
    </row>
    <row r="12" spans="1:67" ht="10.5" customHeight="1">
      <c r="A12" s="347">
        <v>2</v>
      </c>
      <c r="B12" s="348" t="str">
        <f t="shared" si="0"/>
        <v>Sun</v>
      </c>
      <c r="C12" s="278"/>
      <c r="D12" s="284"/>
      <c r="E12" s="349"/>
      <c r="F12" s="350"/>
      <c r="G12" s="282"/>
      <c r="H12" s="343"/>
      <c r="I12" s="278"/>
      <c r="J12" s="253" t="str">
        <f aca="true" t="shared" si="3" ref="J12:L41">IF(CELL("type",I12)="L","",IF(I12*($G12+$X12)=0,"",IF($G12&gt;0,+$G12*I12*8.34,$X12*I12*8.34)))</f>
        <v/>
      </c>
      <c r="K12" s="278"/>
      <c r="L12" s="253" t="str">
        <f ca="1" t="shared" si="3"/>
        <v/>
      </c>
      <c r="M12" s="278"/>
      <c r="N12" s="253" t="str">
        <f aca="true" t="shared" si="4" ref="N12">IF(CELL("type",M12)="L","",IF(M12*($G12+$X12)=0,"",IF($G12&gt;0,+$G12*M12*8.34,$X12*M12*8.34)))</f>
        <v/>
      </c>
      <c r="O12" s="284"/>
      <c r="P12" s="255" t="str">
        <f aca="true" t="shared" si="5" ref="P12">IF(CELL("type",O12)="L","",IF(O12*($G12+$X12)=0,"",IF($G12&gt;0,+$G12*O12*8.34,$X12*O12*8.34)))</f>
        <v/>
      </c>
      <c r="Q12" s="282"/>
      <c r="R12" s="278"/>
      <c r="S12" s="342" t="str">
        <f t="shared" si="1"/>
        <v/>
      </c>
      <c r="T12" s="343"/>
      <c r="U12" s="344"/>
      <c r="V12" s="283"/>
      <c r="W12" s="352">
        <f t="shared" si="2"/>
        <v>2</v>
      </c>
      <c r="X12" s="285"/>
      <c r="Y12" s="278"/>
      <c r="Z12" s="278"/>
      <c r="AA12" s="270" t="str">
        <f aca="true" t="shared" si="6" ref="AA12">IF(CELL("type",Z12)="L","",IF(Z12*($G12+$X12)=0,"",IF($G12&gt;0,+$G12*Z12*8.34,$X12*Z12*8.34)))</f>
        <v/>
      </c>
      <c r="AB12" s="278"/>
      <c r="AC12" s="289" t="str">
        <f aca="true" t="shared" si="7" ref="AC12">IF(CELL("type",AB12)="L","",IF(AB12*($G12+$X12)=0,"",IF($G12&gt;0,+$G12*AB12*8.34,$X12*AB12*8.34)))</f>
        <v/>
      </c>
      <c r="AD12" s="285"/>
      <c r="AE12" s="278"/>
      <c r="AF12" s="278"/>
      <c r="AG12" s="278" t="str">
        <f aca="true" t="shared" si="8" ref="AG12:AG41">IF(CELL("type",AH12)="b","",IF(AH12="tntc",63200,IF(AH12=0,1,AH12)))</f>
        <v/>
      </c>
      <c r="AH12" s="278"/>
      <c r="AI12" s="278"/>
      <c r="AJ12" s="262" t="str">
        <f aca="true" t="shared" si="9" ref="AJ12">IF(CELL("type",AI12)="L","",IF(AI12*($G12+$X12)=0,"",IF($G12&gt;0,+$G12*AI12*8.34,$X12*AI12*8.34)))</f>
        <v/>
      </c>
      <c r="AK12" s="278"/>
      <c r="AL12" s="262" t="str">
        <f aca="true" t="shared" si="10" ref="AL12">IF(CELL("type",AK12)="L","",IF(AK12*($G12+$X12)=0,"",IF($G12&gt;0,+$G12*AK12*8.34,$X12*AK12*8.34)))</f>
        <v/>
      </c>
      <c r="AM12" s="283"/>
      <c r="AN12" s="600"/>
      <c r="AO12" s="601"/>
      <c r="AP12" s="601"/>
      <c r="AQ12" s="602"/>
      <c r="AR12" s="44"/>
      <c r="AS12" s="44"/>
      <c r="BB12" s="22"/>
      <c r="BD12" s="22"/>
      <c r="BF12" s="22"/>
      <c r="BJ12" s="22"/>
      <c r="BL12" s="22"/>
      <c r="BN12" s="22"/>
      <c r="BO12" s="22"/>
    </row>
    <row r="13" spans="1:67" ht="10.5" customHeight="1">
      <c r="A13" s="347">
        <v>3</v>
      </c>
      <c r="B13" s="348" t="str">
        <f t="shared" si="0"/>
        <v>Mon</v>
      </c>
      <c r="C13" s="278"/>
      <c r="D13" s="284"/>
      <c r="E13" s="349"/>
      <c r="F13" s="350"/>
      <c r="G13" s="282"/>
      <c r="H13" s="343"/>
      <c r="I13" s="278"/>
      <c r="J13" s="253" t="str">
        <f ca="1" t="shared" si="3"/>
        <v/>
      </c>
      <c r="K13" s="278"/>
      <c r="L13" s="253" t="str">
        <f ca="1" t="shared" si="3"/>
        <v/>
      </c>
      <c r="M13" s="278"/>
      <c r="N13" s="253" t="str">
        <f aca="true" t="shared" si="11" ref="N13">IF(CELL("type",M13)="L","",IF(M13*($G13+$X13)=0,"",IF($G13&gt;0,+$G13*M13*8.34,$X13*M13*8.34)))</f>
        <v/>
      </c>
      <c r="O13" s="284"/>
      <c r="P13" s="255" t="str">
        <f aca="true" t="shared" si="12" ref="P13">IF(CELL("type",O13)="L","",IF(O13*($G13+$X13)=0,"",IF($G13&gt;0,+$G13*O13*8.34,$X13*O13*8.34)))</f>
        <v/>
      </c>
      <c r="Q13" s="282"/>
      <c r="R13" s="278"/>
      <c r="S13" s="342" t="str">
        <f t="shared" si="1"/>
        <v/>
      </c>
      <c r="T13" s="343"/>
      <c r="U13" s="344"/>
      <c r="V13" s="283"/>
      <c r="W13" s="352">
        <f t="shared" si="2"/>
        <v>3</v>
      </c>
      <c r="X13" s="285"/>
      <c r="Y13" s="278"/>
      <c r="Z13" s="278"/>
      <c r="AA13" s="270" t="str">
        <f aca="true" t="shared" si="13" ref="AA13">IF(CELL("type",Z13)="L","",IF(Z13*($G13+$X13)=0,"",IF($G13&gt;0,+$G13*Z13*8.34,$X13*Z13*8.34)))</f>
        <v/>
      </c>
      <c r="AB13" s="278"/>
      <c r="AC13" s="289" t="str">
        <f aca="true" t="shared" si="14" ref="AC13">IF(CELL("type",AB13)="L","",IF(AB13*($G13+$X13)=0,"",IF($G13&gt;0,+$G13*AB13*8.34,$X13*AB13*8.34)))</f>
        <v/>
      </c>
      <c r="AD13" s="285"/>
      <c r="AE13" s="278"/>
      <c r="AF13" s="278"/>
      <c r="AG13" s="278" t="str">
        <f ca="1" t="shared" si="8"/>
        <v/>
      </c>
      <c r="AH13" s="278"/>
      <c r="AI13" s="278"/>
      <c r="AJ13" s="262" t="str">
        <f aca="true" t="shared" si="15" ref="AJ13">IF(CELL("type",AI13)="L","",IF(AI13*($G13+$X13)=0,"",IF($G13&gt;0,+$G13*AI13*8.34,$X13*AI13*8.34)))</f>
        <v/>
      </c>
      <c r="AK13" s="278"/>
      <c r="AL13" s="262" t="str">
        <f aca="true" t="shared" si="16" ref="AL13">IF(CELL("type",AK13)="L","",IF(AK13*($G13+$X13)=0,"",IF($G13&gt;0,+$G13*AK13*8.34,$X13*AK13*8.34)))</f>
        <v/>
      </c>
      <c r="AM13" s="283"/>
      <c r="AN13" s="600"/>
      <c r="AO13" s="601"/>
      <c r="AP13" s="601"/>
      <c r="AQ13" s="602"/>
      <c r="AR13" s="44"/>
      <c r="AS13" s="44"/>
      <c r="BB13" s="22"/>
      <c r="BD13" s="22"/>
      <c r="BF13" s="22"/>
      <c r="BJ13" s="22"/>
      <c r="BL13" s="22"/>
      <c r="BN13" s="22"/>
      <c r="BO13" s="22"/>
    </row>
    <row r="14" spans="1:67" ht="10.5" customHeight="1">
      <c r="A14" s="347">
        <v>4</v>
      </c>
      <c r="B14" s="348" t="str">
        <f t="shared" si="0"/>
        <v>Tue</v>
      </c>
      <c r="C14" s="278"/>
      <c r="D14" s="284"/>
      <c r="E14" s="349"/>
      <c r="F14" s="350"/>
      <c r="G14" s="282"/>
      <c r="H14" s="343"/>
      <c r="I14" s="278"/>
      <c r="J14" s="253" t="str">
        <f ca="1" t="shared" si="3"/>
        <v/>
      </c>
      <c r="K14" s="278"/>
      <c r="L14" s="253" t="str">
        <f ca="1" t="shared" si="3"/>
        <v/>
      </c>
      <c r="M14" s="278"/>
      <c r="N14" s="253" t="str">
        <f aca="true" t="shared" si="17" ref="N14">IF(CELL("type",M14)="L","",IF(M14*($G14+$X14)=0,"",IF($G14&gt;0,+$G14*M14*8.34,$X14*M14*8.34)))</f>
        <v/>
      </c>
      <c r="O14" s="284"/>
      <c r="P14" s="255" t="str">
        <f aca="true" t="shared" si="18" ref="P14">IF(CELL("type",O14)="L","",IF(O14*($G14+$X14)=0,"",IF($G14&gt;0,+$G14*O14*8.34,$X14*O14*8.34)))</f>
        <v/>
      </c>
      <c r="Q14" s="282"/>
      <c r="R14" s="278"/>
      <c r="S14" s="342" t="str">
        <f t="shared" si="1"/>
        <v/>
      </c>
      <c r="T14" s="343"/>
      <c r="U14" s="344"/>
      <c r="V14" s="283"/>
      <c r="W14" s="352">
        <f t="shared" si="2"/>
        <v>4</v>
      </c>
      <c r="X14" s="285"/>
      <c r="Y14" s="278"/>
      <c r="Z14" s="278"/>
      <c r="AA14" s="270" t="str">
        <f aca="true" t="shared" si="19" ref="AA14">IF(CELL("type",Z14)="L","",IF(Z14*($G14+$X14)=0,"",IF($G14&gt;0,+$G14*Z14*8.34,$X14*Z14*8.34)))</f>
        <v/>
      </c>
      <c r="AB14" s="278"/>
      <c r="AC14" s="289" t="str">
        <f aca="true" t="shared" si="20" ref="AC14">IF(CELL("type",AB14)="L","",IF(AB14*($G14+$X14)=0,"",IF($G14&gt;0,+$G14*AB14*8.34,$X14*AB14*8.34)))</f>
        <v/>
      </c>
      <c r="AD14" s="285"/>
      <c r="AE14" s="278"/>
      <c r="AF14" s="278"/>
      <c r="AG14" s="278" t="str">
        <f ca="1" t="shared" si="8"/>
        <v/>
      </c>
      <c r="AH14" s="278"/>
      <c r="AI14" s="278"/>
      <c r="AJ14" s="262" t="str">
        <f aca="true" t="shared" si="21" ref="AJ14">IF(CELL("type",AI14)="L","",IF(AI14*($G14+$X14)=0,"",IF($G14&gt;0,+$G14*AI14*8.34,$X14*AI14*8.34)))</f>
        <v/>
      </c>
      <c r="AK14" s="278"/>
      <c r="AL14" s="262" t="str">
        <f aca="true" t="shared" si="22" ref="AL14">IF(CELL("type",AK14)="L","",IF(AK14*($G14+$X14)=0,"",IF($G14&gt;0,+$G14*AK14*8.34,$X14*AK14*8.34)))</f>
        <v/>
      </c>
      <c r="AM14" s="283"/>
      <c r="AN14" s="600"/>
      <c r="AO14" s="601"/>
      <c r="AP14" s="601"/>
      <c r="AQ14" s="602"/>
      <c r="AR14" s="44"/>
      <c r="AS14" s="44"/>
      <c r="BB14" s="22"/>
      <c r="BD14" s="22"/>
      <c r="BF14" s="22"/>
      <c r="BJ14" s="22"/>
      <c r="BL14" s="22"/>
      <c r="BN14" s="22"/>
      <c r="BO14" s="22"/>
    </row>
    <row r="15" spans="1:67" ht="11.25" customHeight="1">
      <c r="A15" s="353">
        <v>5</v>
      </c>
      <c r="B15" s="348" t="str">
        <f t="shared" si="0"/>
        <v>Wed</v>
      </c>
      <c r="C15" s="287"/>
      <c r="D15" s="288"/>
      <c r="E15" s="349"/>
      <c r="F15" s="354"/>
      <c r="G15" s="286"/>
      <c r="H15" s="355"/>
      <c r="I15" s="287"/>
      <c r="J15" s="253" t="str">
        <f ca="1" t="shared" si="3"/>
        <v/>
      </c>
      <c r="K15" s="287"/>
      <c r="L15" s="253" t="str">
        <f ca="1" t="shared" si="3"/>
        <v/>
      </c>
      <c r="M15" s="287"/>
      <c r="N15" s="253" t="str">
        <f aca="true" t="shared" si="23" ref="N15">IF(CELL("type",M15)="L","",IF(M15*($G15+$X15)=0,"",IF($G15&gt;0,+$G15*M15*8.34,$X15*M15*8.34)))</f>
        <v/>
      </c>
      <c r="O15" s="288"/>
      <c r="P15" s="255" t="str">
        <f aca="true" t="shared" si="24" ref="P15">IF(CELL("type",O15)="L","",IF(O15*($G15+$X15)=0,"",IF($G15&gt;0,+$G15*O15*8.34,$X15*O15*8.34)))</f>
        <v/>
      </c>
      <c r="Q15" s="282"/>
      <c r="R15" s="278"/>
      <c r="S15" s="342" t="str">
        <f t="shared" si="1"/>
        <v/>
      </c>
      <c r="T15" s="343"/>
      <c r="U15" s="344"/>
      <c r="V15" s="283"/>
      <c r="W15" s="352">
        <f t="shared" si="2"/>
        <v>5</v>
      </c>
      <c r="X15" s="285"/>
      <c r="Y15" s="278"/>
      <c r="Z15" s="278"/>
      <c r="AA15" s="270" t="str">
        <f aca="true" t="shared" si="25" ref="AA15">IF(CELL("type",Z15)="L","",IF(Z15*($G15+$X15)=0,"",IF($G15&gt;0,+$G15*Z15*8.34,$X15*Z15*8.34)))</f>
        <v/>
      </c>
      <c r="AB15" s="278"/>
      <c r="AC15" s="289" t="str">
        <f aca="true" t="shared" si="26" ref="AC15">IF(CELL("type",AB15)="L","",IF(AB15*($G15+$X15)=0,"",IF($G15&gt;0,+$G15*AB15*8.34,$X15*AB15*8.34)))</f>
        <v/>
      </c>
      <c r="AD15" s="285"/>
      <c r="AE15" s="278"/>
      <c r="AF15" s="278"/>
      <c r="AG15" s="278" t="str">
        <f ca="1" t="shared" si="8"/>
        <v/>
      </c>
      <c r="AH15" s="278"/>
      <c r="AI15" s="278"/>
      <c r="AJ15" s="262" t="str">
        <f aca="true" t="shared" si="27" ref="AJ15">IF(CELL("type",AI15)="L","",IF(AI15*($G15+$X15)=0,"",IF($G15&gt;0,+$G15*AI15*8.34,$X15*AI15*8.34)))</f>
        <v/>
      </c>
      <c r="AK15" s="278"/>
      <c r="AL15" s="262" t="str">
        <f aca="true" t="shared" si="28" ref="AL15">IF(CELL("type",AK15)="L","",IF(AK15*($G15+$X15)=0,"",IF($G15&gt;0,+$G15*AK15*8.34,$X15*AK15*8.34)))</f>
        <v/>
      </c>
      <c r="AM15" s="283"/>
      <c r="AN15" s="600"/>
      <c r="AO15" s="601"/>
      <c r="AP15" s="601"/>
      <c r="AQ15" s="602"/>
      <c r="AR15" s="44"/>
      <c r="AS15" s="44"/>
      <c r="BB15" s="22"/>
      <c r="BD15" s="22"/>
      <c r="BF15" s="22"/>
      <c r="BJ15" s="22"/>
      <c r="BL15" s="22"/>
      <c r="BN15" s="22"/>
      <c r="BO15" s="22"/>
    </row>
    <row r="16" spans="1:67" ht="10.5" customHeight="1">
      <c r="A16" s="347">
        <v>6</v>
      </c>
      <c r="B16" s="348" t="str">
        <f t="shared" si="0"/>
        <v>Thu</v>
      </c>
      <c r="C16" s="278"/>
      <c r="D16" s="283"/>
      <c r="E16" s="339"/>
      <c r="F16" s="340"/>
      <c r="G16" s="282"/>
      <c r="H16" s="343"/>
      <c r="I16" s="278"/>
      <c r="J16" s="253" t="str">
        <f ca="1" t="shared" si="3"/>
        <v/>
      </c>
      <c r="K16" s="278"/>
      <c r="L16" s="253" t="str">
        <f ca="1" t="shared" si="3"/>
        <v/>
      </c>
      <c r="M16" s="278"/>
      <c r="N16" s="253" t="str">
        <f aca="true" t="shared" si="29" ref="N16">IF(CELL("type",M16)="L","",IF(M16*($G16+$X16)=0,"",IF($G16&gt;0,+$G16*M16*8.34,$X16*M16*8.34)))</f>
        <v/>
      </c>
      <c r="O16" s="278"/>
      <c r="P16" s="255" t="str">
        <f aca="true" t="shared" si="30" ref="P16">IF(CELL("type",O16)="L","",IF(O16*($G16+$X16)=0,"",IF($G16&gt;0,+$G16*O16*8.34,$X16*O16*8.34)))</f>
        <v/>
      </c>
      <c r="Q16" s="282"/>
      <c r="R16" s="278"/>
      <c r="S16" s="342" t="str">
        <f t="shared" si="1"/>
        <v/>
      </c>
      <c r="T16" s="343"/>
      <c r="U16" s="344"/>
      <c r="V16" s="283"/>
      <c r="W16" s="352">
        <f t="shared" si="2"/>
        <v>6</v>
      </c>
      <c r="X16" s="285"/>
      <c r="Y16" s="278"/>
      <c r="Z16" s="278"/>
      <c r="AA16" s="270" t="str">
        <f aca="true" t="shared" si="31" ref="AA16">IF(CELL("type",Z16)="L","",IF(Z16*($G16+$X16)=0,"",IF($G16&gt;0,+$G16*Z16*8.34,$X16*Z16*8.34)))</f>
        <v/>
      </c>
      <c r="AB16" s="278"/>
      <c r="AC16" s="289" t="str">
        <f aca="true" t="shared" si="32" ref="AC16">IF(CELL("type",AB16)="L","",IF(AB16*($G16+$X16)=0,"",IF($G16&gt;0,+$G16*AB16*8.34,$X16*AB16*8.34)))</f>
        <v/>
      </c>
      <c r="AD16" s="285"/>
      <c r="AE16" s="278"/>
      <c r="AF16" s="278"/>
      <c r="AG16" s="278" t="str">
        <f ca="1" t="shared" si="8"/>
        <v/>
      </c>
      <c r="AH16" s="278"/>
      <c r="AI16" s="278"/>
      <c r="AJ16" s="262" t="str">
        <f aca="true" t="shared" si="33" ref="AJ16">IF(CELL("type",AI16)="L","",IF(AI16*($G16+$X16)=0,"",IF($G16&gt;0,+$G16*AI16*8.34,$X16*AI16*8.34)))</f>
        <v/>
      </c>
      <c r="AK16" s="278"/>
      <c r="AL16" s="262" t="str">
        <f aca="true" t="shared" si="34" ref="AL16">IF(CELL("type",AK16)="L","",IF(AK16*($G16+$X16)=0,"",IF($G16&gt;0,+$G16*AK16*8.34,$X16*AK16*8.34)))</f>
        <v/>
      </c>
      <c r="AM16" s="283"/>
      <c r="AN16" s="600"/>
      <c r="AO16" s="601"/>
      <c r="AP16" s="601"/>
      <c r="AQ16" s="602"/>
      <c r="AR16" s="44"/>
      <c r="AS16" s="44"/>
      <c r="BB16" s="22"/>
      <c r="BD16" s="22"/>
      <c r="BF16" s="22"/>
      <c r="BJ16" s="22"/>
      <c r="BL16" s="22"/>
      <c r="BN16" s="22"/>
      <c r="BO16" s="22"/>
    </row>
    <row r="17" spans="1:67" ht="10.5" customHeight="1">
      <c r="A17" s="347">
        <v>7</v>
      </c>
      <c r="B17" s="348" t="str">
        <f t="shared" si="0"/>
        <v>Fri</v>
      </c>
      <c r="C17" s="278"/>
      <c r="D17" s="284"/>
      <c r="E17" s="349"/>
      <c r="F17" s="350"/>
      <c r="G17" s="282"/>
      <c r="H17" s="343"/>
      <c r="I17" s="278"/>
      <c r="J17" s="253" t="str">
        <f ca="1" t="shared" si="3"/>
        <v/>
      </c>
      <c r="K17" s="278"/>
      <c r="L17" s="253" t="str">
        <f ca="1" t="shared" si="3"/>
        <v/>
      </c>
      <c r="M17" s="278"/>
      <c r="N17" s="253" t="str">
        <f aca="true" t="shared" si="35" ref="N17">IF(CELL("type",M17)="L","",IF(M17*($G17+$X17)=0,"",IF($G17&gt;0,+$G17*M17*8.34,$X17*M17*8.34)))</f>
        <v/>
      </c>
      <c r="O17" s="278"/>
      <c r="P17" s="255" t="str">
        <f aca="true" t="shared" si="36" ref="P17">IF(CELL("type",O17)="L","",IF(O17*($G17+$X17)=0,"",IF($G17&gt;0,+$G17*O17*8.34,$X17*O17*8.34)))</f>
        <v/>
      </c>
      <c r="Q17" s="282"/>
      <c r="R17" s="278"/>
      <c r="S17" s="342" t="str">
        <f t="shared" si="1"/>
        <v/>
      </c>
      <c r="T17" s="343"/>
      <c r="U17" s="344"/>
      <c r="V17" s="283"/>
      <c r="W17" s="352">
        <f t="shared" si="2"/>
        <v>7</v>
      </c>
      <c r="X17" s="285"/>
      <c r="Y17" s="278"/>
      <c r="Z17" s="278"/>
      <c r="AA17" s="270" t="str">
        <f aca="true" t="shared" si="37" ref="AA17">IF(CELL("type",Z17)="L","",IF(Z17*($G17+$X17)=0,"",IF($G17&gt;0,+$G17*Z17*8.34,$X17*Z17*8.34)))</f>
        <v/>
      </c>
      <c r="AB17" s="278"/>
      <c r="AC17" s="289" t="str">
        <f aca="true" t="shared" si="38" ref="AC17">IF(CELL("type",AB17)="L","",IF(AB17*($G17+$X17)=0,"",IF($G17&gt;0,+$G17*AB17*8.34,$X17*AB17*8.34)))</f>
        <v/>
      </c>
      <c r="AD17" s="285"/>
      <c r="AE17" s="278"/>
      <c r="AF17" s="278"/>
      <c r="AG17" s="278" t="str">
        <f ca="1" t="shared" si="8"/>
        <v/>
      </c>
      <c r="AH17" s="278"/>
      <c r="AI17" s="278"/>
      <c r="AJ17" s="262" t="str">
        <f aca="true" t="shared" si="39" ref="AJ17">IF(CELL("type",AI17)="L","",IF(AI17*($G17+$X17)=0,"",IF($G17&gt;0,+$G17*AI17*8.34,$X17*AI17*8.34)))</f>
        <v/>
      </c>
      <c r="AK17" s="278"/>
      <c r="AL17" s="262" t="str">
        <f aca="true" t="shared" si="40" ref="AL17">IF(CELL("type",AK17)="L","",IF(AK17*($G17+$X17)=0,"",IF($G17&gt;0,+$G17*AK17*8.34,$X17*AK17*8.34)))</f>
        <v/>
      </c>
      <c r="AM17" s="283"/>
      <c r="AN17" s="600"/>
      <c r="AO17" s="601"/>
      <c r="AP17" s="601"/>
      <c r="AQ17" s="602"/>
      <c r="AR17" s="44"/>
      <c r="AS17" s="44"/>
      <c r="BB17" s="22"/>
      <c r="BD17" s="22"/>
      <c r="BF17" s="22"/>
      <c r="BJ17" s="22"/>
      <c r="BL17" s="22"/>
      <c r="BN17" s="22"/>
      <c r="BO17" s="22"/>
    </row>
    <row r="18" spans="1:67" ht="10.5" customHeight="1">
      <c r="A18" s="347">
        <v>8</v>
      </c>
      <c r="B18" s="348" t="str">
        <f t="shared" si="0"/>
        <v>Sat</v>
      </c>
      <c r="C18" s="278"/>
      <c r="D18" s="284"/>
      <c r="E18" s="349"/>
      <c r="F18" s="350"/>
      <c r="G18" s="282"/>
      <c r="H18" s="343"/>
      <c r="I18" s="278"/>
      <c r="J18" s="253" t="str">
        <f ca="1" t="shared" si="3"/>
        <v/>
      </c>
      <c r="K18" s="278"/>
      <c r="L18" s="253" t="str">
        <f ca="1" t="shared" si="3"/>
        <v/>
      </c>
      <c r="M18" s="278"/>
      <c r="N18" s="253" t="str">
        <f aca="true" t="shared" si="41" ref="N18">IF(CELL("type",M18)="L","",IF(M18*($G18+$X18)=0,"",IF($G18&gt;0,+$G18*M18*8.34,$X18*M18*8.34)))</f>
        <v/>
      </c>
      <c r="O18" s="278"/>
      <c r="P18" s="255" t="str">
        <f aca="true" t="shared" si="42" ref="P18">IF(CELL("type",O18)="L","",IF(O18*($G18+$X18)=0,"",IF($G18&gt;0,+$G18*O18*8.34,$X18*O18*8.34)))</f>
        <v/>
      </c>
      <c r="Q18" s="282"/>
      <c r="R18" s="278"/>
      <c r="S18" s="342" t="str">
        <f t="shared" si="1"/>
        <v/>
      </c>
      <c r="T18" s="343"/>
      <c r="U18" s="344"/>
      <c r="V18" s="283"/>
      <c r="W18" s="352">
        <f t="shared" si="2"/>
        <v>8</v>
      </c>
      <c r="X18" s="285"/>
      <c r="Y18" s="278"/>
      <c r="Z18" s="278"/>
      <c r="AA18" s="270" t="str">
        <f aca="true" t="shared" si="43" ref="AA18">IF(CELL("type",Z18)="L","",IF(Z18*($G18+$X18)=0,"",IF($G18&gt;0,+$G18*Z18*8.34,$X18*Z18*8.34)))</f>
        <v/>
      </c>
      <c r="AB18" s="278"/>
      <c r="AC18" s="289" t="str">
        <f aca="true" t="shared" si="44" ref="AC18">IF(CELL("type",AB18)="L","",IF(AB18*($G18+$X18)=0,"",IF($G18&gt;0,+$G18*AB18*8.34,$X18*AB18*8.34)))</f>
        <v/>
      </c>
      <c r="AD18" s="285"/>
      <c r="AE18" s="278"/>
      <c r="AF18" s="278"/>
      <c r="AG18" s="278" t="str">
        <f ca="1" t="shared" si="8"/>
        <v/>
      </c>
      <c r="AH18" s="278"/>
      <c r="AI18" s="278"/>
      <c r="AJ18" s="262" t="str">
        <f aca="true" t="shared" si="45" ref="AJ18">IF(CELL("type",AI18)="L","",IF(AI18*($G18+$X18)=0,"",IF($G18&gt;0,+$G18*AI18*8.34,$X18*AI18*8.34)))</f>
        <v/>
      </c>
      <c r="AK18" s="278"/>
      <c r="AL18" s="262" t="str">
        <f aca="true" t="shared" si="46" ref="AL18">IF(CELL("type",AK18)="L","",IF(AK18*($G18+$X18)=0,"",IF($G18&gt;0,+$G18*AK18*8.34,$X18*AK18*8.34)))</f>
        <v/>
      </c>
      <c r="AM18" s="283"/>
      <c r="AN18" s="600"/>
      <c r="AO18" s="601"/>
      <c r="AP18" s="601"/>
      <c r="AQ18" s="602"/>
      <c r="AR18" s="44"/>
      <c r="AS18" s="44"/>
      <c r="BB18" s="22"/>
      <c r="BD18" s="22"/>
      <c r="BF18" s="22"/>
      <c r="BJ18" s="22"/>
      <c r="BL18" s="22"/>
      <c r="BN18" s="22"/>
      <c r="BO18" s="22"/>
    </row>
    <row r="19" spans="1:67" ht="10.5" customHeight="1">
      <c r="A19" s="347">
        <v>9</v>
      </c>
      <c r="B19" s="348" t="str">
        <f t="shared" si="0"/>
        <v>Sun</v>
      </c>
      <c r="C19" s="278"/>
      <c r="D19" s="284"/>
      <c r="E19" s="349"/>
      <c r="F19" s="350"/>
      <c r="G19" s="282"/>
      <c r="H19" s="343"/>
      <c r="I19" s="278"/>
      <c r="J19" s="253" t="str">
        <f ca="1" t="shared" si="3"/>
        <v/>
      </c>
      <c r="K19" s="278"/>
      <c r="L19" s="253" t="str">
        <f ca="1" t="shared" si="3"/>
        <v/>
      </c>
      <c r="M19" s="278"/>
      <c r="N19" s="253" t="str">
        <f aca="true" t="shared" si="47" ref="N19">IF(CELL("type",M19)="L","",IF(M19*($G19+$X19)=0,"",IF($G19&gt;0,+$G19*M19*8.34,$X19*M19*8.34)))</f>
        <v/>
      </c>
      <c r="O19" s="278"/>
      <c r="P19" s="255" t="str">
        <f aca="true" t="shared" si="48" ref="P19">IF(CELL("type",O19)="L","",IF(O19*($G19+$X19)=0,"",IF($G19&gt;0,+$G19*O19*8.34,$X19*O19*8.34)))</f>
        <v/>
      </c>
      <c r="Q19" s="282"/>
      <c r="R19" s="278"/>
      <c r="S19" s="342" t="str">
        <f t="shared" si="1"/>
        <v/>
      </c>
      <c r="T19" s="343"/>
      <c r="U19" s="344"/>
      <c r="V19" s="283"/>
      <c r="W19" s="352">
        <f t="shared" si="2"/>
        <v>9</v>
      </c>
      <c r="X19" s="285"/>
      <c r="Y19" s="278"/>
      <c r="Z19" s="278"/>
      <c r="AA19" s="270" t="str">
        <f aca="true" t="shared" si="49" ref="AA19">IF(CELL("type",Z19)="L","",IF(Z19*($G19+$X19)=0,"",IF($G19&gt;0,+$G19*Z19*8.34,$X19*Z19*8.34)))</f>
        <v/>
      </c>
      <c r="AB19" s="278"/>
      <c r="AC19" s="289" t="str">
        <f aca="true" t="shared" si="50" ref="AC19">IF(CELL("type",AB19)="L","",IF(AB19*($G19+$X19)=0,"",IF($G19&gt;0,+$G19*AB19*8.34,$X19*AB19*8.34)))</f>
        <v/>
      </c>
      <c r="AD19" s="285"/>
      <c r="AE19" s="278"/>
      <c r="AF19" s="278"/>
      <c r="AG19" s="278" t="str">
        <f ca="1" t="shared" si="8"/>
        <v/>
      </c>
      <c r="AH19" s="278"/>
      <c r="AI19" s="278"/>
      <c r="AJ19" s="262" t="str">
        <f aca="true" t="shared" si="51" ref="AJ19">IF(CELL("type",AI19)="L","",IF(AI19*($G19+$X19)=0,"",IF($G19&gt;0,+$G19*AI19*8.34,$X19*AI19*8.34)))</f>
        <v/>
      </c>
      <c r="AK19" s="278"/>
      <c r="AL19" s="262" t="str">
        <f aca="true" t="shared" si="52" ref="AL19">IF(CELL("type",AK19)="L","",IF(AK19*($G19+$X19)=0,"",IF($G19&gt;0,+$G19*AK19*8.34,$X19*AK19*8.34)))</f>
        <v/>
      </c>
      <c r="AM19" s="283"/>
      <c r="AN19" s="600"/>
      <c r="AO19" s="601"/>
      <c r="AP19" s="601"/>
      <c r="AQ19" s="602"/>
      <c r="AR19" s="44"/>
      <c r="AS19" s="44"/>
      <c r="BB19" s="22"/>
      <c r="BD19" s="22"/>
      <c r="BF19" s="22"/>
      <c r="BJ19" s="22"/>
      <c r="BL19" s="22"/>
      <c r="BN19" s="22"/>
      <c r="BO19" s="22"/>
    </row>
    <row r="20" spans="1:67" ht="10.5" customHeight="1">
      <c r="A20" s="353">
        <v>10</v>
      </c>
      <c r="B20" s="348" t="str">
        <f t="shared" si="0"/>
        <v>Mon</v>
      </c>
      <c r="C20" s="287"/>
      <c r="D20" s="283"/>
      <c r="E20" s="349"/>
      <c r="F20" s="354"/>
      <c r="G20" s="282"/>
      <c r="H20" s="343"/>
      <c r="I20" s="278"/>
      <c r="J20" s="253" t="str">
        <f ca="1" t="shared" si="3"/>
        <v/>
      </c>
      <c r="K20" s="278"/>
      <c r="L20" s="253" t="str">
        <f ca="1" t="shared" si="3"/>
        <v/>
      </c>
      <c r="M20" s="278"/>
      <c r="N20" s="253" t="str">
        <f aca="true" t="shared" si="53" ref="N20">IF(CELL("type",M20)="L","",IF(M20*($G20+$X20)=0,"",IF($G20&gt;0,+$G20*M20*8.34,$X20*M20*8.34)))</f>
        <v/>
      </c>
      <c r="O20" s="278"/>
      <c r="P20" s="255" t="str">
        <f aca="true" t="shared" si="54" ref="P20">IF(CELL("type",O20)="L","",IF(O20*($G20+$X20)=0,"",IF($G20&gt;0,+$G20*O20*8.34,$X20*O20*8.34)))</f>
        <v/>
      </c>
      <c r="Q20" s="282"/>
      <c r="R20" s="278"/>
      <c r="S20" s="342" t="str">
        <f t="shared" si="1"/>
        <v/>
      </c>
      <c r="T20" s="343"/>
      <c r="U20" s="344"/>
      <c r="V20" s="283"/>
      <c r="W20" s="352">
        <f t="shared" si="2"/>
        <v>10</v>
      </c>
      <c r="X20" s="285"/>
      <c r="Y20" s="278"/>
      <c r="Z20" s="278"/>
      <c r="AA20" s="270" t="str">
        <f aca="true" t="shared" si="55" ref="AA20">IF(CELL("type",Z20)="L","",IF(Z20*($G20+$X20)=0,"",IF($G20&gt;0,+$G20*Z20*8.34,$X20*Z20*8.34)))</f>
        <v/>
      </c>
      <c r="AB20" s="278"/>
      <c r="AC20" s="289" t="str">
        <f aca="true" t="shared" si="56" ref="AC20">IF(CELL("type",AB20)="L","",IF(AB20*($G20+$X20)=0,"",IF($G20&gt;0,+$G20*AB20*8.34,$X20*AB20*8.34)))</f>
        <v/>
      </c>
      <c r="AD20" s="285"/>
      <c r="AE20" s="278"/>
      <c r="AF20" s="278"/>
      <c r="AG20" s="278" t="str">
        <f ca="1" t="shared" si="8"/>
        <v/>
      </c>
      <c r="AH20" s="278"/>
      <c r="AI20" s="278"/>
      <c r="AJ20" s="262" t="str">
        <f aca="true" t="shared" si="57" ref="AJ20">IF(CELL("type",AI20)="L","",IF(AI20*($G20+$X20)=0,"",IF($G20&gt;0,+$G20*AI20*8.34,$X20*AI20*8.34)))</f>
        <v/>
      </c>
      <c r="AK20" s="278"/>
      <c r="AL20" s="262" t="str">
        <f aca="true" t="shared" si="58" ref="AL20">IF(CELL("type",AK20)="L","",IF(AK20*($G20+$X20)=0,"",IF($G20&gt;0,+$G20*AK20*8.34,$X20*AK20*8.34)))</f>
        <v/>
      </c>
      <c r="AM20" s="283"/>
      <c r="AN20" s="600"/>
      <c r="AO20" s="601"/>
      <c r="AP20" s="601"/>
      <c r="AQ20" s="602"/>
      <c r="AR20" s="44"/>
      <c r="AS20" s="44"/>
      <c r="BB20" s="22"/>
      <c r="BD20" s="22"/>
      <c r="BF20" s="22"/>
      <c r="BJ20" s="22"/>
      <c r="BL20" s="22"/>
      <c r="BN20" s="22"/>
      <c r="BO20" s="22"/>
    </row>
    <row r="21" spans="1:67" ht="10.5" customHeight="1">
      <c r="A21" s="347">
        <v>11</v>
      </c>
      <c r="B21" s="348" t="str">
        <f t="shared" si="0"/>
        <v>Tue</v>
      </c>
      <c r="C21" s="278"/>
      <c r="D21" s="281"/>
      <c r="E21" s="339"/>
      <c r="F21" s="340"/>
      <c r="G21" s="282"/>
      <c r="H21" s="343"/>
      <c r="I21" s="278"/>
      <c r="J21" s="253" t="str">
        <f ca="1" t="shared" si="3"/>
        <v/>
      </c>
      <c r="K21" s="278"/>
      <c r="L21" s="253" t="str">
        <f ca="1" t="shared" si="3"/>
        <v/>
      </c>
      <c r="M21" s="278"/>
      <c r="N21" s="253" t="str">
        <f aca="true" t="shared" si="59" ref="N21">IF(CELL("type",M21)="L","",IF(M21*($G21+$X21)=0,"",IF($G21&gt;0,+$G21*M21*8.34,$X21*M21*8.34)))</f>
        <v/>
      </c>
      <c r="O21" s="278"/>
      <c r="P21" s="255" t="str">
        <f aca="true" t="shared" si="60" ref="P21">IF(CELL("type",O21)="L","",IF(O21*($G21+$X21)=0,"",IF($G21&gt;0,+$G21*O21*8.34,$X21*O21*8.34)))</f>
        <v/>
      </c>
      <c r="Q21" s="282"/>
      <c r="R21" s="278"/>
      <c r="S21" s="342" t="str">
        <f t="shared" si="1"/>
        <v/>
      </c>
      <c r="T21" s="343"/>
      <c r="U21" s="344"/>
      <c r="V21" s="283"/>
      <c r="W21" s="352">
        <f t="shared" si="2"/>
        <v>11</v>
      </c>
      <c r="X21" s="285"/>
      <c r="Y21" s="278"/>
      <c r="Z21" s="278"/>
      <c r="AA21" s="270" t="str">
        <f aca="true" t="shared" si="61" ref="AA21">IF(CELL("type",Z21)="L","",IF(Z21*($G21+$X21)=0,"",IF($G21&gt;0,+$G21*Z21*8.34,$X21*Z21*8.34)))</f>
        <v/>
      </c>
      <c r="AB21" s="278"/>
      <c r="AC21" s="289" t="str">
        <f aca="true" t="shared" si="62" ref="AC21">IF(CELL("type",AB21)="L","",IF(AB21*($G21+$X21)=0,"",IF($G21&gt;0,+$G21*AB21*8.34,$X21*AB21*8.34)))</f>
        <v/>
      </c>
      <c r="AD21" s="285"/>
      <c r="AE21" s="278"/>
      <c r="AF21" s="278"/>
      <c r="AG21" s="278" t="str">
        <f ca="1" t="shared" si="8"/>
        <v/>
      </c>
      <c r="AH21" s="278"/>
      <c r="AI21" s="278"/>
      <c r="AJ21" s="262" t="str">
        <f aca="true" t="shared" si="63" ref="AJ21">IF(CELL("type",AI21)="L","",IF(AI21*($G21+$X21)=0,"",IF($G21&gt;0,+$G21*AI21*8.34,$X21*AI21*8.34)))</f>
        <v/>
      </c>
      <c r="AK21" s="278"/>
      <c r="AL21" s="262" t="str">
        <f aca="true" t="shared" si="64" ref="AL21">IF(CELL("type",AK21)="L","",IF(AK21*($G21+$X21)=0,"",IF($G21&gt;0,+$G21*AK21*8.34,$X21*AK21*8.34)))</f>
        <v/>
      </c>
      <c r="AM21" s="283"/>
      <c r="AN21" s="600"/>
      <c r="AO21" s="601"/>
      <c r="AP21" s="601"/>
      <c r="AQ21" s="602"/>
      <c r="AR21" s="44"/>
      <c r="AS21" s="44"/>
      <c r="BB21" s="22"/>
      <c r="BD21" s="22"/>
      <c r="BF21" s="22"/>
      <c r="BJ21" s="22"/>
      <c r="BL21" s="22"/>
      <c r="BN21" s="22"/>
      <c r="BO21" s="22"/>
    </row>
    <row r="22" spans="1:67" ht="10.5" customHeight="1">
      <c r="A22" s="347">
        <v>12</v>
      </c>
      <c r="B22" s="348" t="str">
        <f t="shared" si="0"/>
        <v>Wed</v>
      </c>
      <c r="C22" s="278"/>
      <c r="D22" s="284"/>
      <c r="E22" s="349"/>
      <c r="F22" s="350"/>
      <c r="G22" s="282"/>
      <c r="H22" s="343"/>
      <c r="I22" s="278"/>
      <c r="J22" s="253" t="str">
        <f ca="1" t="shared" si="3"/>
        <v/>
      </c>
      <c r="K22" s="278"/>
      <c r="L22" s="253" t="str">
        <f ca="1" t="shared" si="3"/>
        <v/>
      </c>
      <c r="M22" s="278"/>
      <c r="N22" s="253" t="str">
        <f aca="true" t="shared" si="65" ref="N22">IF(CELL("type",M22)="L","",IF(M22*($G22+$X22)=0,"",IF($G22&gt;0,+$G22*M22*8.34,$X22*M22*8.34)))</f>
        <v/>
      </c>
      <c r="O22" s="278"/>
      <c r="P22" s="255" t="str">
        <f aca="true" t="shared" si="66" ref="P22">IF(CELL("type",O22)="L","",IF(O22*($G22+$X22)=0,"",IF($G22&gt;0,+$G22*O22*8.34,$X22*O22*8.34)))</f>
        <v/>
      </c>
      <c r="Q22" s="282"/>
      <c r="R22" s="278"/>
      <c r="S22" s="342" t="str">
        <f t="shared" si="1"/>
        <v/>
      </c>
      <c r="T22" s="343"/>
      <c r="U22" s="344"/>
      <c r="V22" s="283"/>
      <c r="W22" s="352">
        <f t="shared" si="2"/>
        <v>12</v>
      </c>
      <c r="X22" s="285"/>
      <c r="Y22" s="278"/>
      <c r="Z22" s="278"/>
      <c r="AA22" s="270" t="str">
        <f aca="true" t="shared" si="67" ref="AA22">IF(CELL("type",Z22)="L","",IF(Z22*($G22+$X22)=0,"",IF($G22&gt;0,+$G22*Z22*8.34,$X22*Z22*8.34)))</f>
        <v/>
      </c>
      <c r="AB22" s="278"/>
      <c r="AC22" s="289" t="str">
        <f aca="true" t="shared" si="68" ref="AC22">IF(CELL("type",AB22)="L","",IF(AB22*($G22+$X22)=0,"",IF($G22&gt;0,+$G22*AB22*8.34,$X22*AB22*8.34)))</f>
        <v/>
      </c>
      <c r="AD22" s="285"/>
      <c r="AE22" s="278"/>
      <c r="AF22" s="278"/>
      <c r="AG22" s="278" t="str">
        <f ca="1" t="shared" si="8"/>
        <v/>
      </c>
      <c r="AH22" s="278"/>
      <c r="AI22" s="278"/>
      <c r="AJ22" s="262" t="str">
        <f aca="true" t="shared" si="69" ref="AJ22">IF(CELL("type",AI22)="L","",IF(AI22*($G22+$X22)=0,"",IF($G22&gt;0,+$G22*AI22*8.34,$X22*AI22*8.34)))</f>
        <v/>
      </c>
      <c r="AK22" s="278"/>
      <c r="AL22" s="262" t="str">
        <f aca="true" t="shared" si="70" ref="AL22">IF(CELL("type",AK22)="L","",IF(AK22*($G22+$X22)=0,"",IF($G22&gt;0,+$G22*AK22*8.34,$X22*AK22*8.34)))</f>
        <v/>
      </c>
      <c r="AM22" s="283"/>
      <c r="AN22" s="600"/>
      <c r="AO22" s="601"/>
      <c r="AP22" s="601"/>
      <c r="AQ22" s="602"/>
      <c r="AR22" s="44"/>
      <c r="AS22" s="44"/>
      <c r="BB22" s="22"/>
      <c r="BD22" s="22"/>
      <c r="BF22" s="22"/>
      <c r="BJ22" s="22"/>
      <c r="BL22" s="22"/>
      <c r="BN22" s="22"/>
      <c r="BO22" s="22"/>
    </row>
    <row r="23" spans="1:67" ht="10.5" customHeight="1">
      <c r="A23" s="347">
        <v>13</v>
      </c>
      <c r="B23" s="348" t="str">
        <f t="shared" si="0"/>
        <v>Thu</v>
      </c>
      <c r="C23" s="278"/>
      <c r="D23" s="284"/>
      <c r="E23" s="349"/>
      <c r="F23" s="350"/>
      <c r="G23" s="282"/>
      <c r="H23" s="343"/>
      <c r="I23" s="278"/>
      <c r="J23" s="253" t="str">
        <f ca="1" t="shared" si="3"/>
        <v/>
      </c>
      <c r="K23" s="278"/>
      <c r="L23" s="253" t="str">
        <f ca="1" t="shared" si="3"/>
        <v/>
      </c>
      <c r="M23" s="278"/>
      <c r="N23" s="253" t="str">
        <f aca="true" t="shared" si="71" ref="N23">IF(CELL("type",M23)="L","",IF(M23*($G23+$X23)=0,"",IF($G23&gt;0,+$G23*M23*8.34,$X23*M23*8.34)))</f>
        <v/>
      </c>
      <c r="O23" s="278"/>
      <c r="P23" s="255" t="str">
        <f aca="true" t="shared" si="72" ref="P23">IF(CELL("type",O23)="L","",IF(O23*($G23+$X23)=0,"",IF($G23&gt;0,+$G23*O23*8.34,$X23*O23*8.34)))</f>
        <v/>
      </c>
      <c r="Q23" s="282"/>
      <c r="R23" s="278"/>
      <c r="S23" s="342" t="str">
        <f t="shared" si="1"/>
        <v/>
      </c>
      <c r="T23" s="343"/>
      <c r="U23" s="344"/>
      <c r="V23" s="283"/>
      <c r="W23" s="352">
        <f t="shared" si="2"/>
        <v>13</v>
      </c>
      <c r="X23" s="285"/>
      <c r="Y23" s="278"/>
      <c r="Z23" s="278"/>
      <c r="AA23" s="270" t="str">
        <f aca="true" t="shared" si="73" ref="AA23">IF(CELL("type",Z23)="L","",IF(Z23*($G23+$X23)=0,"",IF($G23&gt;0,+$G23*Z23*8.34,$X23*Z23*8.34)))</f>
        <v/>
      </c>
      <c r="AB23" s="278"/>
      <c r="AC23" s="289" t="str">
        <f aca="true" t="shared" si="74" ref="AC23">IF(CELL("type",AB23)="L","",IF(AB23*($G23+$X23)=0,"",IF($G23&gt;0,+$G23*AB23*8.34,$X23*AB23*8.34)))</f>
        <v/>
      </c>
      <c r="AD23" s="285"/>
      <c r="AE23" s="278"/>
      <c r="AF23" s="278"/>
      <c r="AG23" s="278" t="str">
        <f ca="1" t="shared" si="8"/>
        <v/>
      </c>
      <c r="AH23" s="278"/>
      <c r="AI23" s="278"/>
      <c r="AJ23" s="262" t="str">
        <f aca="true" t="shared" si="75" ref="AJ23">IF(CELL("type",AI23)="L","",IF(AI23*($G23+$X23)=0,"",IF($G23&gt;0,+$G23*AI23*8.34,$X23*AI23*8.34)))</f>
        <v/>
      </c>
      <c r="AK23" s="278"/>
      <c r="AL23" s="262" t="str">
        <f aca="true" t="shared" si="76" ref="AL23">IF(CELL("type",AK23)="L","",IF(AK23*($G23+$X23)=0,"",IF($G23&gt;0,+$G23*AK23*8.34,$X23*AK23*8.34)))</f>
        <v/>
      </c>
      <c r="AM23" s="283"/>
      <c r="AN23" s="600"/>
      <c r="AO23" s="601"/>
      <c r="AP23" s="601"/>
      <c r="AQ23" s="602"/>
      <c r="AR23" s="44"/>
      <c r="AS23" s="44"/>
      <c r="BB23" s="22"/>
      <c r="BD23" s="22"/>
      <c r="BF23" s="22"/>
      <c r="BJ23" s="22"/>
      <c r="BL23" s="22"/>
      <c r="BN23" s="22"/>
      <c r="BO23" s="22"/>
    </row>
    <row r="24" spans="1:67" ht="10.5" customHeight="1">
      <c r="A24" s="347">
        <v>14</v>
      </c>
      <c r="B24" s="348" t="str">
        <f t="shared" si="0"/>
        <v>Fri</v>
      </c>
      <c r="C24" s="278"/>
      <c r="D24" s="284"/>
      <c r="E24" s="349"/>
      <c r="F24" s="350"/>
      <c r="G24" s="282"/>
      <c r="H24" s="343"/>
      <c r="I24" s="278"/>
      <c r="J24" s="253" t="str">
        <f ca="1" t="shared" si="3"/>
        <v/>
      </c>
      <c r="K24" s="278"/>
      <c r="L24" s="253" t="str">
        <f ca="1" t="shared" si="3"/>
        <v/>
      </c>
      <c r="M24" s="278"/>
      <c r="N24" s="253" t="str">
        <f aca="true" t="shared" si="77" ref="N24">IF(CELL("type",M24)="L","",IF(M24*($G24+$X24)=0,"",IF($G24&gt;0,+$G24*M24*8.34,$X24*M24*8.34)))</f>
        <v/>
      </c>
      <c r="O24" s="278"/>
      <c r="P24" s="255" t="str">
        <f aca="true" t="shared" si="78" ref="P24">IF(CELL("type",O24)="L","",IF(O24*($G24+$X24)=0,"",IF($G24&gt;0,+$G24*O24*8.34,$X24*O24*8.34)))</f>
        <v/>
      </c>
      <c r="Q24" s="282"/>
      <c r="R24" s="278"/>
      <c r="S24" s="342" t="str">
        <f t="shared" si="1"/>
        <v/>
      </c>
      <c r="T24" s="343"/>
      <c r="U24" s="344"/>
      <c r="V24" s="283"/>
      <c r="W24" s="352">
        <f t="shared" si="2"/>
        <v>14</v>
      </c>
      <c r="X24" s="285"/>
      <c r="Y24" s="278"/>
      <c r="Z24" s="278"/>
      <c r="AA24" s="270" t="str">
        <f aca="true" t="shared" si="79" ref="AA24">IF(CELL("type",Z24)="L","",IF(Z24*($G24+$X24)=0,"",IF($G24&gt;0,+$G24*Z24*8.34,$X24*Z24*8.34)))</f>
        <v/>
      </c>
      <c r="AB24" s="278"/>
      <c r="AC24" s="289" t="str">
        <f aca="true" t="shared" si="80" ref="AC24">IF(CELL("type",AB24)="L","",IF(AB24*($G24+$X24)=0,"",IF($G24&gt;0,+$G24*AB24*8.34,$X24*AB24*8.34)))</f>
        <v/>
      </c>
      <c r="AD24" s="285"/>
      <c r="AE24" s="278"/>
      <c r="AF24" s="278"/>
      <c r="AG24" s="278" t="str">
        <f ca="1" t="shared" si="8"/>
        <v/>
      </c>
      <c r="AH24" s="13"/>
      <c r="AI24" s="278"/>
      <c r="AJ24" s="262" t="str">
        <f aca="true" t="shared" si="81" ref="AJ24">IF(CELL("type",AI24)="L","",IF(AI24*($G24+$X24)=0,"",IF($G24&gt;0,+$G24*AI24*8.34,$X24*AI24*8.34)))</f>
        <v/>
      </c>
      <c r="AK24" s="278"/>
      <c r="AL24" s="262" t="str">
        <f aca="true" t="shared" si="82" ref="AL24">IF(CELL("type",AK24)="L","",IF(AK24*($G24+$X24)=0,"",IF($G24&gt;0,+$G24*AK24*8.34,$X24*AK24*8.34)))</f>
        <v/>
      </c>
      <c r="AM24" s="283"/>
      <c r="AN24" s="600"/>
      <c r="AO24" s="601"/>
      <c r="AP24" s="601"/>
      <c r="AQ24" s="602"/>
      <c r="AR24" s="44"/>
      <c r="AS24" s="44"/>
      <c r="BB24" s="22"/>
      <c r="BD24" s="22"/>
      <c r="BF24" s="22"/>
      <c r="BJ24" s="22"/>
      <c r="BL24" s="22"/>
      <c r="BN24" s="22"/>
      <c r="BO24" s="22"/>
    </row>
    <row r="25" spans="1:67" ht="11.25" customHeight="1">
      <c r="A25" s="353">
        <v>15</v>
      </c>
      <c r="B25" s="348" t="str">
        <f t="shared" si="0"/>
        <v>Sat</v>
      </c>
      <c r="C25" s="287"/>
      <c r="D25" s="288"/>
      <c r="E25" s="349"/>
      <c r="F25" s="354"/>
      <c r="G25" s="282"/>
      <c r="H25" s="343"/>
      <c r="I25" s="278"/>
      <c r="J25" s="253" t="str">
        <f ca="1" t="shared" si="3"/>
        <v/>
      </c>
      <c r="K25" s="278"/>
      <c r="L25" s="253" t="str">
        <f ca="1" t="shared" si="3"/>
        <v/>
      </c>
      <c r="M25" s="278"/>
      <c r="N25" s="253" t="str">
        <f aca="true" t="shared" si="83" ref="N25">IF(CELL("type",M25)="L","",IF(M25*($G25+$X25)=0,"",IF($G25&gt;0,+$G25*M25*8.34,$X25*M25*8.34)))</f>
        <v/>
      </c>
      <c r="O25" s="278"/>
      <c r="P25" s="255" t="str">
        <f aca="true" t="shared" si="84" ref="P25">IF(CELL("type",O25)="L","",IF(O25*($G25+$X25)=0,"",IF($G25&gt;0,+$G25*O25*8.34,$X25*O25*8.34)))</f>
        <v/>
      </c>
      <c r="Q25" s="282"/>
      <c r="R25" s="278"/>
      <c r="S25" s="342" t="str">
        <f t="shared" si="1"/>
        <v/>
      </c>
      <c r="T25" s="343"/>
      <c r="U25" s="344"/>
      <c r="V25" s="283"/>
      <c r="W25" s="352">
        <f t="shared" si="2"/>
        <v>15</v>
      </c>
      <c r="X25" s="285"/>
      <c r="Y25" s="278"/>
      <c r="Z25" s="278"/>
      <c r="AA25" s="270" t="str">
        <f aca="true" t="shared" si="85" ref="AA25">IF(CELL("type",Z25)="L","",IF(Z25*($G25+$X25)=0,"",IF($G25&gt;0,+$G25*Z25*8.34,$X25*Z25*8.34)))</f>
        <v/>
      </c>
      <c r="AB25" s="278"/>
      <c r="AC25" s="289" t="str">
        <f aca="true" t="shared" si="86" ref="AC25">IF(CELL("type",AB25)="L","",IF(AB25*($G25+$X25)=0,"",IF($G25&gt;0,+$G25*AB25*8.34,$X25*AB25*8.34)))</f>
        <v/>
      </c>
      <c r="AD25" s="285"/>
      <c r="AE25" s="278"/>
      <c r="AF25" s="278"/>
      <c r="AG25" s="278" t="str">
        <f ca="1" t="shared" si="8"/>
        <v/>
      </c>
      <c r="AH25" s="278"/>
      <c r="AI25" s="278"/>
      <c r="AJ25" s="262" t="str">
        <f aca="true" t="shared" si="87" ref="AJ25">IF(CELL("type",AI25)="L","",IF(AI25*($G25+$X25)=0,"",IF($G25&gt;0,+$G25*AI25*8.34,$X25*AI25*8.34)))</f>
        <v/>
      </c>
      <c r="AK25" s="278"/>
      <c r="AL25" s="262" t="str">
        <f aca="true" t="shared" si="88" ref="AL25">IF(CELL("type",AK25)="L","",IF(AK25*($G25+$X25)=0,"",IF($G25&gt;0,+$G25*AK25*8.34,$X25*AK25*8.34)))</f>
        <v/>
      </c>
      <c r="AM25" s="283"/>
      <c r="AN25" s="600"/>
      <c r="AO25" s="601"/>
      <c r="AP25" s="601"/>
      <c r="AQ25" s="602"/>
      <c r="AR25" s="44"/>
      <c r="AS25" s="44"/>
      <c r="BB25" s="22"/>
      <c r="BD25" s="22"/>
      <c r="BF25" s="22"/>
      <c r="BJ25" s="22"/>
      <c r="BL25" s="22"/>
      <c r="BN25" s="22"/>
      <c r="BO25" s="22"/>
    </row>
    <row r="26" spans="1:67" ht="10.5" customHeight="1">
      <c r="A26" s="347">
        <v>16</v>
      </c>
      <c r="B26" s="348" t="str">
        <f t="shared" si="0"/>
        <v>Sun</v>
      </c>
      <c r="C26" s="278"/>
      <c r="D26" s="283"/>
      <c r="E26" s="339"/>
      <c r="F26" s="340"/>
      <c r="G26" s="282"/>
      <c r="H26" s="343"/>
      <c r="I26" s="278"/>
      <c r="J26" s="253" t="str">
        <f ca="1" t="shared" si="3"/>
        <v/>
      </c>
      <c r="K26" s="278"/>
      <c r="L26" s="253" t="str">
        <f ca="1" t="shared" si="3"/>
        <v/>
      </c>
      <c r="M26" s="278"/>
      <c r="N26" s="253" t="str">
        <f aca="true" t="shared" si="89" ref="N26">IF(CELL("type",M26)="L","",IF(M26*($G26+$X26)=0,"",IF($G26&gt;0,+$G26*M26*8.34,$X26*M26*8.34)))</f>
        <v/>
      </c>
      <c r="O26" s="278"/>
      <c r="P26" s="255" t="str">
        <f aca="true" t="shared" si="90" ref="P26">IF(CELL("type",O26)="L","",IF(O26*($G26+$X26)=0,"",IF($G26&gt;0,+$G26*O26*8.34,$X26*O26*8.34)))</f>
        <v/>
      </c>
      <c r="Q26" s="282"/>
      <c r="R26" s="278"/>
      <c r="S26" s="342" t="str">
        <f t="shared" si="1"/>
        <v/>
      </c>
      <c r="T26" s="343"/>
      <c r="U26" s="344"/>
      <c r="V26" s="283"/>
      <c r="W26" s="352">
        <f t="shared" si="2"/>
        <v>16</v>
      </c>
      <c r="X26" s="285"/>
      <c r="Y26" s="278"/>
      <c r="Z26" s="278"/>
      <c r="AA26" s="270" t="str">
        <f aca="true" t="shared" si="91" ref="AA26">IF(CELL("type",Z26)="L","",IF(Z26*($G26+$X26)=0,"",IF($G26&gt;0,+$G26*Z26*8.34,$X26*Z26*8.34)))</f>
        <v/>
      </c>
      <c r="AB26" s="278"/>
      <c r="AC26" s="289" t="str">
        <f aca="true" t="shared" si="92" ref="AC26">IF(CELL("type",AB26)="L","",IF(AB26*($G26+$X26)=0,"",IF($G26&gt;0,+$G26*AB26*8.34,$X26*AB26*8.34)))</f>
        <v/>
      </c>
      <c r="AD26" s="285"/>
      <c r="AE26" s="278"/>
      <c r="AF26" s="278"/>
      <c r="AG26" s="278" t="str">
        <f ca="1" t="shared" si="8"/>
        <v/>
      </c>
      <c r="AH26" s="278"/>
      <c r="AI26" s="278"/>
      <c r="AJ26" s="262" t="str">
        <f aca="true" t="shared" si="93" ref="AJ26">IF(CELL("type",AI26)="L","",IF(AI26*($G26+$X26)=0,"",IF($G26&gt;0,+$G26*AI26*8.34,$X26*AI26*8.34)))</f>
        <v/>
      </c>
      <c r="AK26" s="278"/>
      <c r="AL26" s="262" t="str">
        <f aca="true" t="shared" si="94" ref="AL26">IF(CELL("type",AK26)="L","",IF(AK26*($G26+$X26)=0,"",IF($G26&gt;0,+$G26*AK26*8.34,$X26*AK26*8.34)))</f>
        <v/>
      </c>
      <c r="AM26" s="283"/>
      <c r="AN26" s="600"/>
      <c r="AO26" s="601"/>
      <c r="AP26" s="601"/>
      <c r="AQ26" s="602"/>
      <c r="AR26" s="44"/>
      <c r="AS26" s="44"/>
      <c r="BB26" s="22"/>
      <c r="BD26" s="22"/>
      <c r="BF26" s="22"/>
      <c r="BJ26" s="22"/>
      <c r="BL26" s="22"/>
      <c r="BN26" s="22"/>
      <c r="BO26" s="22"/>
    </row>
    <row r="27" spans="1:67" ht="10.5" customHeight="1">
      <c r="A27" s="347">
        <v>17</v>
      </c>
      <c r="B27" s="348" t="str">
        <f t="shared" si="0"/>
        <v>Mon</v>
      </c>
      <c r="C27" s="278"/>
      <c r="D27" s="284"/>
      <c r="E27" s="349"/>
      <c r="F27" s="350"/>
      <c r="G27" s="282"/>
      <c r="H27" s="343"/>
      <c r="I27" s="278"/>
      <c r="J27" s="253" t="str">
        <f ca="1" t="shared" si="3"/>
        <v/>
      </c>
      <c r="K27" s="278"/>
      <c r="L27" s="253" t="str">
        <f ca="1" t="shared" si="3"/>
        <v/>
      </c>
      <c r="M27" s="278"/>
      <c r="N27" s="253" t="str">
        <f aca="true" t="shared" si="95" ref="N27">IF(CELL("type",M27)="L","",IF(M27*($G27+$X27)=0,"",IF($G27&gt;0,+$G27*M27*8.34,$X27*M27*8.34)))</f>
        <v/>
      </c>
      <c r="O27" s="278"/>
      <c r="P27" s="255" t="str">
        <f aca="true" t="shared" si="96" ref="P27">IF(CELL("type",O27)="L","",IF(O27*($G27+$X27)=0,"",IF($G27&gt;0,+$G27*O27*8.34,$X27*O27*8.34)))</f>
        <v/>
      </c>
      <c r="Q27" s="282"/>
      <c r="R27" s="278"/>
      <c r="S27" s="342" t="str">
        <f t="shared" si="1"/>
        <v/>
      </c>
      <c r="T27" s="343"/>
      <c r="U27" s="344"/>
      <c r="V27" s="283"/>
      <c r="W27" s="352">
        <f t="shared" si="2"/>
        <v>17</v>
      </c>
      <c r="X27" s="285"/>
      <c r="Y27" s="278"/>
      <c r="Z27" s="278"/>
      <c r="AA27" s="270" t="str">
        <f aca="true" t="shared" si="97" ref="AA27">IF(CELL("type",Z27)="L","",IF(Z27*($G27+$X27)=0,"",IF($G27&gt;0,+$G27*Z27*8.34,$X27*Z27*8.34)))</f>
        <v/>
      </c>
      <c r="AB27" s="278"/>
      <c r="AC27" s="289" t="str">
        <f aca="true" t="shared" si="98" ref="AC27">IF(CELL("type",AB27)="L","",IF(AB27*($G27+$X27)=0,"",IF($G27&gt;0,+$G27*AB27*8.34,$X27*AB27*8.34)))</f>
        <v/>
      </c>
      <c r="AD27" s="285"/>
      <c r="AE27" s="278"/>
      <c r="AF27" s="278"/>
      <c r="AG27" s="278" t="str">
        <f ca="1" t="shared" si="8"/>
        <v/>
      </c>
      <c r="AH27" s="278"/>
      <c r="AI27" s="278"/>
      <c r="AJ27" s="262" t="str">
        <f aca="true" t="shared" si="99" ref="AJ27">IF(CELL("type",AI27)="L","",IF(AI27*($G27+$X27)=0,"",IF($G27&gt;0,+$G27*AI27*8.34,$X27*AI27*8.34)))</f>
        <v/>
      </c>
      <c r="AK27" s="278"/>
      <c r="AL27" s="262" t="str">
        <f aca="true" t="shared" si="100" ref="AL27">IF(CELL("type",AK27)="L","",IF(AK27*($G27+$X27)=0,"",IF($G27&gt;0,+$G27*AK27*8.34,$X27*AK27*8.34)))</f>
        <v/>
      </c>
      <c r="AM27" s="283"/>
      <c r="AN27" s="600"/>
      <c r="AO27" s="601"/>
      <c r="AP27" s="601"/>
      <c r="AQ27" s="602"/>
      <c r="AR27" s="44"/>
      <c r="AS27" s="44"/>
      <c r="BB27" s="22"/>
      <c r="BD27" s="22"/>
      <c r="BF27" s="22"/>
      <c r="BJ27" s="22"/>
      <c r="BL27" s="22"/>
      <c r="BN27" s="22"/>
      <c r="BO27" s="22"/>
    </row>
    <row r="28" spans="1:67" ht="10.5" customHeight="1">
      <c r="A28" s="347">
        <v>18</v>
      </c>
      <c r="B28" s="348" t="str">
        <f t="shared" si="0"/>
        <v>Tue</v>
      </c>
      <c r="C28" s="278"/>
      <c r="D28" s="284"/>
      <c r="E28" s="349"/>
      <c r="F28" s="350"/>
      <c r="G28" s="282"/>
      <c r="H28" s="343"/>
      <c r="I28" s="278"/>
      <c r="J28" s="253" t="str">
        <f ca="1" t="shared" si="3"/>
        <v/>
      </c>
      <c r="K28" s="278"/>
      <c r="L28" s="253" t="str">
        <f ca="1" t="shared" si="3"/>
        <v/>
      </c>
      <c r="M28" s="278"/>
      <c r="N28" s="253" t="str">
        <f aca="true" t="shared" si="101" ref="N28">IF(CELL("type",M28)="L","",IF(M28*($G28+$X28)=0,"",IF($G28&gt;0,+$G28*M28*8.34,$X28*M28*8.34)))</f>
        <v/>
      </c>
      <c r="O28" s="278"/>
      <c r="P28" s="255" t="str">
        <f aca="true" t="shared" si="102" ref="P28">IF(CELL("type",O28)="L","",IF(O28*($G28+$X28)=0,"",IF($G28&gt;0,+$G28*O28*8.34,$X28*O28*8.34)))</f>
        <v/>
      </c>
      <c r="Q28" s="282"/>
      <c r="R28" s="278"/>
      <c r="S28" s="342" t="str">
        <f t="shared" si="1"/>
        <v/>
      </c>
      <c r="T28" s="343"/>
      <c r="U28" s="344"/>
      <c r="V28" s="283"/>
      <c r="W28" s="352">
        <f t="shared" si="2"/>
        <v>18</v>
      </c>
      <c r="X28" s="285"/>
      <c r="Y28" s="278"/>
      <c r="Z28" s="278"/>
      <c r="AA28" s="270" t="str">
        <f aca="true" t="shared" si="103" ref="AA28">IF(CELL("type",Z28)="L","",IF(Z28*($G28+$X28)=0,"",IF($G28&gt;0,+$G28*Z28*8.34,$X28*Z28*8.34)))</f>
        <v/>
      </c>
      <c r="AB28" s="278"/>
      <c r="AC28" s="289" t="str">
        <f aca="true" t="shared" si="104" ref="AC28">IF(CELL("type",AB28)="L","",IF(AB28*($G28+$X28)=0,"",IF($G28&gt;0,+$G28*AB28*8.34,$X28*AB28*8.34)))</f>
        <v/>
      </c>
      <c r="AD28" s="285"/>
      <c r="AE28" s="278"/>
      <c r="AF28" s="278"/>
      <c r="AG28" s="278" t="str">
        <f ca="1" t="shared" si="8"/>
        <v/>
      </c>
      <c r="AH28" s="278"/>
      <c r="AI28" s="278"/>
      <c r="AJ28" s="262" t="str">
        <f aca="true" t="shared" si="105" ref="AJ28">IF(CELL("type",AI28)="L","",IF(AI28*($G28+$X28)=0,"",IF($G28&gt;0,+$G28*AI28*8.34,$X28*AI28*8.34)))</f>
        <v/>
      </c>
      <c r="AK28" s="278"/>
      <c r="AL28" s="262" t="str">
        <f aca="true" t="shared" si="106" ref="AL28">IF(CELL("type",AK28)="L","",IF(AK28*($G28+$X28)=0,"",IF($G28&gt;0,+$G28*AK28*8.34,$X28*AK28*8.34)))</f>
        <v/>
      </c>
      <c r="AM28" s="283"/>
      <c r="AN28" s="600"/>
      <c r="AO28" s="601"/>
      <c r="AP28" s="601"/>
      <c r="AQ28" s="602"/>
      <c r="AR28" s="44"/>
      <c r="AS28" s="44"/>
      <c r="BB28" s="22"/>
      <c r="BD28" s="22"/>
      <c r="BF28" s="22"/>
      <c r="BJ28" s="22"/>
      <c r="BL28" s="22"/>
      <c r="BN28" s="22"/>
      <c r="BO28" s="22"/>
    </row>
    <row r="29" spans="1:67" ht="10.5" customHeight="1">
      <c r="A29" s="347">
        <v>19</v>
      </c>
      <c r="B29" s="348" t="str">
        <f t="shared" si="0"/>
        <v>Wed</v>
      </c>
      <c r="C29" s="278"/>
      <c r="D29" s="284"/>
      <c r="E29" s="349"/>
      <c r="F29" s="350"/>
      <c r="G29" s="282"/>
      <c r="H29" s="343"/>
      <c r="I29" s="278"/>
      <c r="J29" s="253" t="str">
        <f ca="1" t="shared" si="3"/>
        <v/>
      </c>
      <c r="K29" s="278"/>
      <c r="L29" s="253" t="str">
        <f ca="1" t="shared" si="3"/>
        <v/>
      </c>
      <c r="M29" s="278"/>
      <c r="N29" s="253" t="str">
        <f aca="true" t="shared" si="107" ref="N29">IF(CELL("type",M29)="L","",IF(M29*($G29+$X29)=0,"",IF($G29&gt;0,+$G29*M29*8.34,$X29*M29*8.34)))</f>
        <v/>
      </c>
      <c r="O29" s="278"/>
      <c r="P29" s="255" t="str">
        <f aca="true" t="shared" si="108" ref="P29">IF(CELL("type",O29)="L","",IF(O29*($G29+$X29)=0,"",IF($G29&gt;0,+$G29*O29*8.34,$X29*O29*8.34)))</f>
        <v/>
      </c>
      <c r="Q29" s="282"/>
      <c r="R29" s="278"/>
      <c r="S29" s="342" t="str">
        <f t="shared" si="1"/>
        <v/>
      </c>
      <c r="T29" s="343"/>
      <c r="U29" s="344"/>
      <c r="V29" s="283"/>
      <c r="W29" s="352">
        <f t="shared" si="2"/>
        <v>19</v>
      </c>
      <c r="X29" s="285"/>
      <c r="Y29" s="278"/>
      <c r="Z29" s="278"/>
      <c r="AA29" s="270" t="str">
        <f aca="true" t="shared" si="109" ref="AA29">IF(CELL("type",Z29)="L","",IF(Z29*($G29+$X29)=0,"",IF($G29&gt;0,+$G29*Z29*8.34,$X29*Z29*8.34)))</f>
        <v/>
      </c>
      <c r="AB29" s="278"/>
      <c r="AC29" s="289" t="str">
        <f aca="true" t="shared" si="110" ref="AC29">IF(CELL("type",AB29)="L","",IF(AB29*($G29+$X29)=0,"",IF($G29&gt;0,+$G29*AB29*8.34,$X29*AB29*8.34)))</f>
        <v/>
      </c>
      <c r="AD29" s="285"/>
      <c r="AE29" s="278"/>
      <c r="AF29" s="278"/>
      <c r="AG29" s="278" t="str">
        <f ca="1" t="shared" si="8"/>
        <v/>
      </c>
      <c r="AH29" s="278"/>
      <c r="AI29" s="278"/>
      <c r="AJ29" s="262" t="str">
        <f aca="true" t="shared" si="111" ref="AJ29">IF(CELL("type",AI29)="L","",IF(AI29*($G29+$X29)=0,"",IF($G29&gt;0,+$G29*AI29*8.34,$X29*AI29*8.34)))</f>
        <v/>
      </c>
      <c r="AK29" s="278"/>
      <c r="AL29" s="262" t="str">
        <f aca="true" t="shared" si="112" ref="AL29">IF(CELL("type",AK29)="L","",IF(AK29*($G29+$X29)=0,"",IF($G29&gt;0,+$G29*AK29*8.34,$X29*AK29*8.34)))</f>
        <v/>
      </c>
      <c r="AM29" s="283"/>
      <c r="AN29" s="600"/>
      <c r="AO29" s="601"/>
      <c r="AP29" s="601"/>
      <c r="AQ29" s="602"/>
      <c r="AR29" s="44"/>
      <c r="AS29" s="44"/>
      <c r="BB29" s="22"/>
      <c r="BD29" s="22"/>
      <c r="BF29" s="22"/>
      <c r="BJ29" s="22"/>
      <c r="BL29" s="22"/>
      <c r="BN29" s="22"/>
      <c r="BO29" s="22"/>
    </row>
    <row r="30" spans="1:67" ht="10.5" customHeight="1">
      <c r="A30" s="347">
        <v>20</v>
      </c>
      <c r="B30" s="348" t="str">
        <f t="shared" si="0"/>
        <v>Thu</v>
      </c>
      <c r="C30" s="278"/>
      <c r="D30" s="288"/>
      <c r="E30" s="356"/>
      <c r="F30" s="357"/>
      <c r="G30" s="282"/>
      <c r="H30" s="343"/>
      <c r="I30" s="278"/>
      <c r="J30" s="253" t="str">
        <f ca="1" t="shared" si="3"/>
        <v/>
      </c>
      <c r="K30" s="278"/>
      <c r="L30" s="253" t="str">
        <f ca="1" t="shared" si="3"/>
        <v/>
      </c>
      <c r="M30" s="278"/>
      <c r="N30" s="253" t="str">
        <f aca="true" t="shared" si="113" ref="N30">IF(CELL("type",M30)="L","",IF(M30*($G30+$X30)=0,"",IF($G30&gt;0,+$G30*M30*8.34,$X30*M30*8.34)))</f>
        <v/>
      </c>
      <c r="O30" s="278"/>
      <c r="P30" s="255" t="str">
        <f aca="true" t="shared" si="114" ref="P30">IF(CELL("type",O30)="L","",IF(O30*($G30+$X30)=0,"",IF($G30&gt;0,+$G30*O30*8.34,$X30*O30*8.34)))</f>
        <v/>
      </c>
      <c r="Q30" s="282"/>
      <c r="R30" s="278"/>
      <c r="S30" s="342" t="str">
        <f t="shared" si="1"/>
        <v/>
      </c>
      <c r="T30" s="343"/>
      <c r="U30" s="344"/>
      <c r="V30" s="283"/>
      <c r="W30" s="352">
        <f t="shared" si="2"/>
        <v>20</v>
      </c>
      <c r="X30" s="285"/>
      <c r="Y30" s="278"/>
      <c r="Z30" s="278"/>
      <c r="AA30" s="270" t="str">
        <f aca="true" t="shared" si="115" ref="AA30">IF(CELL("type",Z30)="L","",IF(Z30*($G30+$X30)=0,"",IF($G30&gt;0,+$G30*Z30*8.34,$X30*Z30*8.34)))</f>
        <v/>
      </c>
      <c r="AB30" s="278"/>
      <c r="AC30" s="289" t="str">
        <f aca="true" t="shared" si="116" ref="AC30">IF(CELL("type",AB30)="L","",IF(AB30*($G30+$X30)=0,"",IF($G30&gt;0,+$G30*AB30*8.34,$X30*AB30*8.34)))</f>
        <v/>
      </c>
      <c r="AD30" s="285"/>
      <c r="AE30" s="278"/>
      <c r="AF30" s="278"/>
      <c r="AG30" s="278" t="str">
        <f ca="1" t="shared" si="8"/>
        <v/>
      </c>
      <c r="AH30" s="278"/>
      <c r="AI30" s="278"/>
      <c r="AJ30" s="262" t="str">
        <f aca="true" t="shared" si="117" ref="AJ30">IF(CELL("type",AI30)="L","",IF(AI30*($G30+$X30)=0,"",IF($G30&gt;0,+$G30*AI30*8.34,$X30*AI30*8.34)))</f>
        <v/>
      </c>
      <c r="AK30" s="278"/>
      <c r="AL30" s="262" t="str">
        <f aca="true" t="shared" si="118" ref="AL30">IF(CELL("type",AK30)="L","",IF(AK30*($G30+$X30)=0,"",IF($G30&gt;0,+$G30*AK30*8.34,$X30*AK30*8.34)))</f>
        <v/>
      </c>
      <c r="AM30" s="283"/>
      <c r="AN30" s="600"/>
      <c r="AO30" s="601"/>
      <c r="AP30" s="601"/>
      <c r="AQ30" s="602"/>
      <c r="AR30" s="44"/>
      <c r="AS30" s="44"/>
      <c r="BB30" s="22"/>
      <c r="BD30" s="22"/>
      <c r="BF30" s="22"/>
      <c r="BJ30" s="22"/>
      <c r="BL30" s="22"/>
      <c r="BN30" s="22"/>
      <c r="BO30" s="22"/>
    </row>
    <row r="31" spans="1:67" ht="10.5" customHeight="1">
      <c r="A31" s="347">
        <v>21</v>
      </c>
      <c r="B31" s="348" t="str">
        <f t="shared" si="0"/>
        <v>Fri</v>
      </c>
      <c r="C31" s="266"/>
      <c r="D31" s="283"/>
      <c r="E31" s="349"/>
      <c r="F31" s="354"/>
      <c r="G31" s="282"/>
      <c r="H31" s="343"/>
      <c r="I31" s="278"/>
      <c r="J31" s="253" t="str">
        <f ca="1" t="shared" si="3"/>
        <v/>
      </c>
      <c r="K31" s="278"/>
      <c r="L31" s="253" t="str">
        <f ca="1" t="shared" si="3"/>
        <v/>
      </c>
      <c r="M31" s="278"/>
      <c r="N31" s="253" t="str">
        <f aca="true" t="shared" si="119" ref="N31">IF(CELL("type",M31)="L","",IF(M31*($G31+$X31)=0,"",IF($G31&gt;0,+$G31*M31*8.34,$X31*M31*8.34)))</f>
        <v/>
      </c>
      <c r="O31" s="278"/>
      <c r="P31" s="255" t="str">
        <f aca="true" t="shared" si="120" ref="P31">IF(CELL("type",O31)="L","",IF(O31*($G31+$X31)=0,"",IF($G31&gt;0,+$G31*O31*8.34,$X31*O31*8.34)))</f>
        <v/>
      </c>
      <c r="Q31" s="282"/>
      <c r="R31" s="278"/>
      <c r="S31" s="342" t="str">
        <f t="shared" si="1"/>
        <v/>
      </c>
      <c r="T31" s="343"/>
      <c r="U31" s="344"/>
      <c r="V31" s="283"/>
      <c r="W31" s="352">
        <f t="shared" si="2"/>
        <v>21</v>
      </c>
      <c r="X31" s="285"/>
      <c r="Y31" s="278"/>
      <c r="Z31" s="278"/>
      <c r="AA31" s="270" t="str">
        <f aca="true" t="shared" si="121" ref="AA31">IF(CELL("type",Z31)="L","",IF(Z31*($G31+$X31)=0,"",IF($G31&gt;0,+$G31*Z31*8.34,$X31*Z31*8.34)))</f>
        <v/>
      </c>
      <c r="AB31" s="278"/>
      <c r="AC31" s="289" t="str">
        <f aca="true" t="shared" si="122" ref="AC31">IF(CELL("type",AB31)="L","",IF(AB31*($G31+$X31)=0,"",IF($G31&gt;0,+$G31*AB31*8.34,$X31*AB31*8.34)))</f>
        <v/>
      </c>
      <c r="AD31" s="285"/>
      <c r="AE31" s="278"/>
      <c r="AF31" s="278"/>
      <c r="AG31" s="278" t="str">
        <f ca="1" t="shared" si="8"/>
        <v/>
      </c>
      <c r="AH31" s="278"/>
      <c r="AI31" s="278"/>
      <c r="AJ31" s="262" t="str">
        <f aca="true" t="shared" si="123" ref="AJ31">IF(CELL("type",AI31)="L","",IF(AI31*($G31+$X31)=0,"",IF($G31&gt;0,+$G31*AI31*8.34,$X31*AI31*8.34)))</f>
        <v/>
      </c>
      <c r="AK31" s="278"/>
      <c r="AL31" s="262" t="str">
        <f aca="true" t="shared" si="124" ref="AL31">IF(CELL("type",AK31)="L","",IF(AK31*($G31+$X31)=0,"",IF($G31&gt;0,+$G31*AK31*8.34,$X31*AK31*8.34)))</f>
        <v/>
      </c>
      <c r="AM31" s="283"/>
      <c r="AN31" s="600"/>
      <c r="AO31" s="601"/>
      <c r="AP31" s="601"/>
      <c r="AQ31" s="602"/>
      <c r="AR31" s="44"/>
      <c r="AS31" s="44"/>
      <c r="BB31" s="22"/>
      <c r="BD31" s="22"/>
      <c r="BF31" s="22"/>
      <c r="BJ31" s="22"/>
      <c r="BL31" s="22"/>
      <c r="BN31" s="22"/>
      <c r="BO31" s="22"/>
    </row>
    <row r="32" spans="1:67" ht="10.5" customHeight="1">
      <c r="A32" s="347">
        <v>22</v>
      </c>
      <c r="B32" s="348" t="str">
        <f t="shared" si="0"/>
        <v>Sat</v>
      </c>
      <c r="C32" s="278"/>
      <c r="D32" s="284"/>
      <c r="E32" s="349"/>
      <c r="F32" s="350"/>
      <c r="G32" s="282"/>
      <c r="H32" s="343"/>
      <c r="I32" s="278"/>
      <c r="J32" s="253" t="str">
        <f ca="1" t="shared" si="3"/>
        <v/>
      </c>
      <c r="K32" s="278"/>
      <c r="L32" s="253" t="str">
        <f ca="1" t="shared" si="3"/>
        <v/>
      </c>
      <c r="M32" s="278"/>
      <c r="N32" s="253" t="str">
        <f aca="true" t="shared" si="125" ref="N32">IF(CELL("type",M32)="L","",IF(M32*($G32+$X32)=0,"",IF($G32&gt;0,+$G32*M32*8.34,$X32*M32*8.34)))</f>
        <v/>
      </c>
      <c r="O32" s="278"/>
      <c r="P32" s="255" t="str">
        <f aca="true" t="shared" si="126" ref="P32">IF(CELL("type",O32)="L","",IF(O32*($G32+$X32)=0,"",IF($G32&gt;0,+$G32*O32*8.34,$X32*O32*8.34)))</f>
        <v/>
      </c>
      <c r="Q32" s="282"/>
      <c r="R32" s="278"/>
      <c r="S32" s="342" t="str">
        <f t="shared" si="1"/>
        <v/>
      </c>
      <c r="T32" s="343"/>
      <c r="U32" s="344"/>
      <c r="V32" s="283"/>
      <c r="W32" s="352">
        <f t="shared" si="2"/>
        <v>22</v>
      </c>
      <c r="X32" s="285"/>
      <c r="Y32" s="278"/>
      <c r="Z32" s="278"/>
      <c r="AA32" s="270" t="str">
        <f aca="true" t="shared" si="127" ref="AA32">IF(CELL("type",Z32)="L","",IF(Z32*($G32+$X32)=0,"",IF($G32&gt;0,+$G32*Z32*8.34,$X32*Z32*8.34)))</f>
        <v/>
      </c>
      <c r="AB32" s="278"/>
      <c r="AC32" s="289" t="str">
        <f aca="true" t="shared" si="128" ref="AC32">IF(CELL("type",AB32)="L","",IF(AB32*($G32+$X32)=0,"",IF($G32&gt;0,+$G32*AB32*8.34,$X32*AB32*8.34)))</f>
        <v/>
      </c>
      <c r="AD32" s="285"/>
      <c r="AE32" s="278"/>
      <c r="AF32" s="278"/>
      <c r="AG32" s="278" t="str">
        <f ca="1" t="shared" si="8"/>
        <v/>
      </c>
      <c r="AH32" s="278"/>
      <c r="AI32" s="278"/>
      <c r="AJ32" s="262" t="str">
        <f aca="true" t="shared" si="129" ref="AJ32">IF(CELL("type",AI32)="L","",IF(AI32*($G32+$X32)=0,"",IF($G32&gt;0,+$G32*AI32*8.34,$X32*AI32*8.34)))</f>
        <v/>
      </c>
      <c r="AK32" s="278"/>
      <c r="AL32" s="262" t="str">
        <f aca="true" t="shared" si="130" ref="AL32">IF(CELL("type",AK32)="L","",IF(AK32*($G32+$X32)=0,"",IF($G32&gt;0,+$G32*AK32*8.34,$X32*AK32*8.34)))</f>
        <v/>
      </c>
      <c r="AM32" s="283"/>
      <c r="AN32" s="600"/>
      <c r="AO32" s="601"/>
      <c r="AP32" s="601"/>
      <c r="AQ32" s="602"/>
      <c r="AR32" s="44"/>
      <c r="AS32" s="44"/>
      <c r="BB32" s="22"/>
      <c r="BD32" s="22"/>
      <c r="BF32" s="22"/>
      <c r="BJ32" s="22"/>
      <c r="BL32" s="22"/>
      <c r="BN32" s="22"/>
      <c r="BO32" s="22"/>
    </row>
    <row r="33" spans="1:67" ht="10.5" customHeight="1">
      <c r="A33" s="347">
        <v>23</v>
      </c>
      <c r="B33" s="348" t="str">
        <f t="shared" si="0"/>
        <v>Sun</v>
      </c>
      <c r="C33" s="278"/>
      <c r="D33" s="284"/>
      <c r="E33" s="349"/>
      <c r="F33" s="350"/>
      <c r="G33" s="282"/>
      <c r="H33" s="343"/>
      <c r="I33" s="278"/>
      <c r="J33" s="253" t="str">
        <f ca="1" t="shared" si="3"/>
        <v/>
      </c>
      <c r="K33" s="278"/>
      <c r="L33" s="253" t="str">
        <f ca="1" t="shared" si="3"/>
        <v/>
      </c>
      <c r="M33" s="278"/>
      <c r="N33" s="253" t="str">
        <f aca="true" t="shared" si="131" ref="N33">IF(CELL("type",M33)="L","",IF(M33*($G33+$X33)=0,"",IF($G33&gt;0,+$G33*M33*8.34,$X33*M33*8.34)))</f>
        <v/>
      </c>
      <c r="O33" s="278"/>
      <c r="P33" s="255" t="str">
        <f aca="true" t="shared" si="132" ref="P33">IF(CELL("type",O33)="L","",IF(O33*($G33+$X33)=0,"",IF($G33&gt;0,+$G33*O33*8.34,$X33*O33*8.34)))</f>
        <v/>
      </c>
      <c r="Q33" s="282"/>
      <c r="R33" s="278"/>
      <c r="S33" s="342" t="str">
        <f t="shared" si="1"/>
        <v/>
      </c>
      <c r="T33" s="343"/>
      <c r="U33" s="344"/>
      <c r="V33" s="283"/>
      <c r="W33" s="352">
        <f t="shared" si="2"/>
        <v>23</v>
      </c>
      <c r="X33" s="285"/>
      <c r="Y33" s="278"/>
      <c r="Z33" s="278"/>
      <c r="AA33" s="270" t="str">
        <f aca="true" t="shared" si="133" ref="AA33">IF(CELL("type",Z33)="L","",IF(Z33*($G33+$X33)=0,"",IF($G33&gt;0,+$G33*Z33*8.34,$X33*Z33*8.34)))</f>
        <v/>
      </c>
      <c r="AB33" s="278"/>
      <c r="AC33" s="289" t="str">
        <f aca="true" t="shared" si="134" ref="AC33">IF(CELL("type",AB33)="L","",IF(AB33*($G33+$X33)=0,"",IF($G33&gt;0,+$G33*AB33*8.34,$X33*AB33*8.34)))</f>
        <v/>
      </c>
      <c r="AD33" s="285"/>
      <c r="AE33" s="278"/>
      <c r="AF33" s="278"/>
      <c r="AG33" s="278" t="str">
        <f ca="1" t="shared" si="8"/>
        <v/>
      </c>
      <c r="AH33" s="278"/>
      <c r="AI33" s="278"/>
      <c r="AJ33" s="262" t="str">
        <f aca="true" t="shared" si="135" ref="AJ33">IF(CELL("type",AI33)="L","",IF(AI33*($G33+$X33)=0,"",IF($G33&gt;0,+$G33*AI33*8.34,$X33*AI33*8.34)))</f>
        <v/>
      </c>
      <c r="AK33" s="278"/>
      <c r="AL33" s="262" t="str">
        <f aca="true" t="shared" si="136" ref="AL33">IF(CELL("type",AK33)="L","",IF(AK33*($G33+$X33)=0,"",IF($G33&gt;0,+$G33*AK33*8.34,$X33*AK33*8.34)))</f>
        <v/>
      </c>
      <c r="AM33" s="283"/>
      <c r="AN33" s="600"/>
      <c r="AO33" s="601"/>
      <c r="AP33" s="601"/>
      <c r="AQ33" s="602"/>
      <c r="AR33" s="44"/>
      <c r="AS33" s="44"/>
      <c r="BB33" s="22"/>
      <c r="BD33" s="22"/>
      <c r="BF33" s="22"/>
      <c r="BJ33" s="22"/>
      <c r="BL33" s="22"/>
      <c r="BN33" s="22"/>
      <c r="BO33" s="22"/>
    </row>
    <row r="34" spans="1:67" ht="10.5" customHeight="1">
      <c r="A34" s="347">
        <v>24</v>
      </c>
      <c r="B34" s="348" t="str">
        <f t="shared" si="0"/>
        <v>Mon</v>
      </c>
      <c r="C34" s="278"/>
      <c r="D34" s="284"/>
      <c r="E34" s="349"/>
      <c r="F34" s="350"/>
      <c r="G34" s="282"/>
      <c r="H34" s="343"/>
      <c r="I34" s="278"/>
      <c r="J34" s="253" t="str">
        <f ca="1" t="shared" si="3"/>
        <v/>
      </c>
      <c r="K34" s="278"/>
      <c r="L34" s="253" t="str">
        <f ca="1" t="shared" si="3"/>
        <v/>
      </c>
      <c r="M34" s="278"/>
      <c r="N34" s="253" t="str">
        <f aca="true" t="shared" si="137" ref="N34">IF(CELL("type",M34)="L","",IF(M34*($G34+$X34)=0,"",IF($G34&gt;0,+$G34*M34*8.34,$X34*M34*8.34)))</f>
        <v/>
      </c>
      <c r="O34" s="278"/>
      <c r="P34" s="255" t="str">
        <f aca="true" t="shared" si="138" ref="P34">IF(CELL("type",O34)="L","",IF(O34*($G34+$X34)=0,"",IF($G34&gt;0,+$G34*O34*8.34,$X34*O34*8.34)))</f>
        <v/>
      </c>
      <c r="Q34" s="282"/>
      <c r="R34" s="278"/>
      <c r="S34" s="342" t="str">
        <f t="shared" si="1"/>
        <v/>
      </c>
      <c r="T34" s="343"/>
      <c r="U34" s="344"/>
      <c r="V34" s="283"/>
      <c r="W34" s="352">
        <f t="shared" si="2"/>
        <v>24</v>
      </c>
      <c r="X34" s="285"/>
      <c r="Y34" s="278"/>
      <c r="Z34" s="278"/>
      <c r="AA34" s="270" t="str">
        <f aca="true" t="shared" si="139" ref="AA34">IF(CELL("type",Z34)="L","",IF(Z34*($G34+$X34)=0,"",IF($G34&gt;0,+$G34*Z34*8.34,$X34*Z34*8.34)))</f>
        <v/>
      </c>
      <c r="AB34" s="278"/>
      <c r="AC34" s="289" t="str">
        <f aca="true" t="shared" si="140" ref="AC34">IF(CELL("type",AB34)="L","",IF(AB34*($G34+$X34)=0,"",IF($G34&gt;0,+$G34*AB34*8.34,$X34*AB34*8.34)))</f>
        <v/>
      </c>
      <c r="AD34" s="285"/>
      <c r="AE34" s="278"/>
      <c r="AF34" s="278"/>
      <c r="AG34" s="278" t="str">
        <f ca="1" t="shared" si="8"/>
        <v/>
      </c>
      <c r="AH34" s="278"/>
      <c r="AI34" s="278"/>
      <c r="AJ34" s="262" t="str">
        <f aca="true" t="shared" si="141" ref="AJ34">IF(CELL("type",AI34)="L","",IF(AI34*($G34+$X34)=0,"",IF($G34&gt;0,+$G34*AI34*8.34,$X34*AI34*8.34)))</f>
        <v/>
      </c>
      <c r="AK34" s="278"/>
      <c r="AL34" s="262" t="str">
        <f aca="true" t="shared" si="142" ref="AL34">IF(CELL("type",AK34)="L","",IF(AK34*($G34+$X34)=0,"",IF($G34&gt;0,+$G34*AK34*8.34,$X34*AK34*8.34)))</f>
        <v/>
      </c>
      <c r="AM34" s="283"/>
      <c r="AN34" s="600"/>
      <c r="AO34" s="601"/>
      <c r="AP34" s="601"/>
      <c r="AQ34" s="602"/>
      <c r="AR34" s="44"/>
      <c r="AS34" s="44"/>
      <c r="BB34" s="22"/>
      <c r="BD34" s="22"/>
      <c r="BF34" s="22"/>
      <c r="BJ34" s="22"/>
      <c r="BL34" s="22"/>
      <c r="BN34" s="22"/>
      <c r="BO34" s="22"/>
    </row>
    <row r="35" spans="1:67" ht="10.5" customHeight="1">
      <c r="A35" s="347">
        <v>25</v>
      </c>
      <c r="B35" s="348" t="str">
        <f t="shared" si="0"/>
        <v>Tue</v>
      </c>
      <c r="C35" s="287"/>
      <c r="D35" s="288"/>
      <c r="E35" s="349"/>
      <c r="F35" s="357"/>
      <c r="G35" s="282"/>
      <c r="H35" s="343"/>
      <c r="I35" s="278"/>
      <c r="J35" s="253" t="str">
        <f ca="1" t="shared" si="3"/>
        <v/>
      </c>
      <c r="K35" s="278"/>
      <c r="L35" s="253" t="str">
        <f ca="1" t="shared" si="3"/>
        <v/>
      </c>
      <c r="M35" s="278"/>
      <c r="N35" s="253" t="str">
        <f aca="true" t="shared" si="143" ref="N35">IF(CELL("type",M35)="L","",IF(M35*($G35+$X35)=0,"",IF($G35&gt;0,+$G35*M35*8.34,$X35*M35*8.34)))</f>
        <v/>
      </c>
      <c r="O35" s="278"/>
      <c r="P35" s="255" t="str">
        <f aca="true" t="shared" si="144" ref="P35">IF(CELL("type",O35)="L","",IF(O35*($G35+$X35)=0,"",IF($G35&gt;0,+$G35*O35*8.34,$X35*O35*8.34)))</f>
        <v/>
      </c>
      <c r="Q35" s="282"/>
      <c r="R35" s="278"/>
      <c r="S35" s="342" t="str">
        <f t="shared" si="1"/>
        <v/>
      </c>
      <c r="T35" s="343"/>
      <c r="U35" s="344"/>
      <c r="V35" s="283"/>
      <c r="W35" s="352">
        <f t="shared" si="2"/>
        <v>25</v>
      </c>
      <c r="X35" s="285"/>
      <c r="Y35" s="278"/>
      <c r="Z35" s="278"/>
      <c r="AA35" s="270" t="str">
        <f aca="true" t="shared" si="145" ref="AA35">IF(CELL("type",Z35)="L","",IF(Z35*($G35+$X35)=0,"",IF($G35&gt;0,+$G35*Z35*8.34,$X35*Z35*8.34)))</f>
        <v/>
      </c>
      <c r="AB35" s="278"/>
      <c r="AC35" s="289" t="str">
        <f aca="true" t="shared" si="146" ref="AC35">IF(CELL("type",AB35)="L","",IF(AB35*($G35+$X35)=0,"",IF($G35&gt;0,+$G35*AB35*8.34,$X35*AB35*8.34)))</f>
        <v/>
      </c>
      <c r="AD35" s="285"/>
      <c r="AE35" s="278"/>
      <c r="AF35" s="278"/>
      <c r="AG35" s="278" t="str">
        <f ca="1" t="shared" si="8"/>
        <v/>
      </c>
      <c r="AH35" s="278"/>
      <c r="AI35" s="278"/>
      <c r="AJ35" s="262" t="str">
        <f aca="true" t="shared" si="147" ref="AJ35">IF(CELL("type",AI35)="L","",IF(AI35*($G35+$X35)=0,"",IF($G35&gt;0,+$G35*AI35*8.34,$X35*AI35*8.34)))</f>
        <v/>
      </c>
      <c r="AK35" s="278"/>
      <c r="AL35" s="262" t="str">
        <f aca="true" t="shared" si="148" ref="AL35">IF(CELL("type",AK35)="L","",IF(AK35*($G35+$X35)=0,"",IF($G35&gt;0,+$G35*AK35*8.34,$X35*AK35*8.34)))</f>
        <v/>
      </c>
      <c r="AM35" s="283"/>
      <c r="AN35" s="600"/>
      <c r="AO35" s="601"/>
      <c r="AP35" s="601"/>
      <c r="AQ35" s="602"/>
      <c r="AR35" s="44"/>
      <c r="AS35" s="44"/>
      <c r="BB35" s="22"/>
      <c r="BD35" s="22"/>
      <c r="BF35" s="22"/>
      <c r="BJ35" s="22"/>
      <c r="BL35" s="22"/>
      <c r="BN35" s="22"/>
      <c r="BO35" s="22"/>
    </row>
    <row r="36" spans="1:67" ht="10.5" customHeight="1">
      <c r="A36" s="347">
        <v>26</v>
      </c>
      <c r="B36" s="348" t="str">
        <f t="shared" si="0"/>
        <v>Wed</v>
      </c>
      <c r="C36" s="278"/>
      <c r="D36" s="283"/>
      <c r="E36" s="339"/>
      <c r="F36" s="354"/>
      <c r="G36" s="282"/>
      <c r="H36" s="343"/>
      <c r="I36" s="278"/>
      <c r="J36" s="253" t="str">
        <f ca="1" t="shared" si="3"/>
        <v/>
      </c>
      <c r="K36" s="278"/>
      <c r="L36" s="253" t="str">
        <f ca="1" t="shared" si="3"/>
        <v/>
      </c>
      <c r="M36" s="278"/>
      <c r="N36" s="253" t="str">
        <f aca="true" t="shared" si="149" ref="N36">IF(CELL("type",M36)="L","",IF(M36*($G36+$X36)=0,"",IF($G36&gt;0,+$G36*M36*8.34,$X36*M36*8.34)))</f>
        <v/>
      </c>
      <c r="O36" s="278"/>
      <c r="P36" s="255" t="str">
        <f aca="true" t="shared" si="150" ref="P36">IF(CELL("type",O36)="L","",IF(O36*($G36+$X36)=0,"",IF($G36&gt;0,+$G36*O36*8.34,$X36*O36*8.34)))</f>
        <v/>
      </c>
      <c r="Q36" s="282"/>
      <c r="R36" s="278"/>
      <c r="S36" s="342" t="str">
        <f t="shared" si="1"/>
        <v/>
      </c>
      <c r="T36" s="343"/>
      <c r="U36" s="344"/>
      <c r="V36" s="283"/>
      <c r="W36" s="352">
        <f t="shared" si="2"/>
        <v>26</v>
      </c>
      <c r="X36" s="285"/>
      <c r="Y36" s="278"/>
      <c r="Z36" s="278"/>
      <c r="AA36" s="270" t="str">
        <f aca="true" t="shared" si="151" ref="AA36">IF(CELL("type",Z36)="L","",IF(Z36*($G36+$X36)=0,"",IF($G36&gt;0,+$G36*Z36*8.34,$X36*Z36*8.34)))</f>
        <v/>
      </c>
      <c r="AB36" s="278"/>
      <c r="AC36" s="289" t="str">
        <f aca="true" t="shared" si="152" ref="AC36">IF(CELL("type",AB36)="L","",IF(AB36*($G36+$X36)=0,"",IF($G36&gt;0,+$G36*AB36*8.34,$X36*AB36*8.34)))</f>
        <v/>
      </c>
      <c r="AD36" s="285"/>
      <c r="AE36" s="278"/>
      <c r="AF36" s="278"/>
      <c r="AG36" s="278" t="str">
        <f ca="1" t="shared" si="8"/>
        <v/>
      </c>
      <c r="AH36" s="278"/>
      <c r="AI36" s="278"/>
      <c r="AJ36" s="262" t="str">
        <f aca="true" t="shared" si="153" ref="AJ36">IF(CELL("type",AI36)="L","",IF(AI36*($G36+$X36)=0,"",IF($G36&gt;0,+$G36*AI36*8.34,$X36*AI36*8.34)))</f>
        <v/>
      </c>
      <c r="AK36" s="278"/>
      <c r="AL36" s="262" t="str">
        <f aca="true" t="shared" si="154" ref="AL36">IF(CELL("type",AK36)="L","",IF(AK36*($G36+$X36)=0,"",IF($G36&gt;0,+$G36*AK36*8.34,$X36*AK36*8.34)))</f>
        <v/>
      </c>
      <c r="AM36" s="283"/>
      <c r="AN36" s="600"/>
      <c r="AO36" s="601"/>
      <c r="AP36" s="601"/>
      <c r="AQ36" s="602"/>
      <c r="AR36" s="44"/>
      <c r="AS36" s="44"/>
      <c r="BB36" s="22"/>
      <c r="BD36" s="22"/>
      <c r="BF36" s="22"/>
      <c r="BJ36" s="22"/>
      <c r="BL36" s="22"/>
      <c r="BN36" s="22"/>
      <c r="BO36" s="22"/>
    </row>
    <row r="37" spans="1:67" ht="10.5" customHeight="1">
      <c r="A37" s="347">
        <v>27</v>
      </c>
      <c r="B37" s="348" t="str">
        <f t="shared" si="0"/>
        <v>Thu</v>
      </c>
      <c r="C37" s="278"/>
      <c r="D37" s="284"/>
      <c r="E37" s="349"/>
      <c r="F37" s="350"/>
      <c r="G37" s="282"/>
      <c r="H37" s="343"/>
      <c r="I37" s="278"/>
      <c r="J37" s="253" t="str">
        <f ca="1" t="shared" si="3"/>
        <v/>
      </c>
      <c r="K37" s="278"/>
      <c r="L37" s="253" t="str">
        <f ca="1" t="shared" si="3"/>
        <v/>
      </c>
      <c r="M37" s="278"/>
      <c r="N37" s="253" t="str">
        <f aca="true" t="shared" si="155" ref="N37">IF(CELL("type",M37)="L","",IF(M37*($G37+$X37)=0,"",IF($G37&gt;0,+$G37*M37*8.34,$X37*M37*8.34)))</f>
        <v/>
      </c>
      <c r="O37" s="278"/>
      <c r="P37" s="255" t="str">
        <f aca="true" t="shared" si="156" ref="P37">IF(CELL("type",O37)="L","",IF(O37*($G37+$X37)=0,"",IF($G37&gt;0,+$G37*O37*8.34,$X37*O37*8.34)))</f>
        <v/>
      </c>
      <c r="Q37" s="282"/>
      <c r="R37" s="278"/>
      <c r="S37" s="342" t="str">
        <f t="shared" si="1"/>
        <v/>
      </c>
      <c r="T37" s="343"/>
      <c r="U37" s="344"/>
      <c r="V37" s="283"/>
      <c r="W37" s="352">
        <f t="shared" si="2"/>
        <v>27</v>
      </c>
      <c r="X37" s="285"/>
      <c r="Y37" s="278"/>
      <c r="Z37" s="278"/>
      <c r="AA37" s="270" t="str">
        <f aca="true" t="shared" si="157" ref="AA37">IF(CELL("type",Z37)="L","",IF(Z37*($G37+$X37)=0,"",IF($G37&gt;0,+$G37*Z37*8.34,$X37*Z37*8.34)))</f>
        <v/>
      </c>
      <c r="AB37" s="278"/>
      <c r="AC37" s="289" t="str">
        <f aca="true" t="shared" si="158" ref="AC37">IF(CELL("type",AB37)="L","",IF(AB37*($G37+$X37)=0,"",IF($G37&gt;0,+$G37*AB37*8.34,$X37*AB37*8.34)))</f>
        <v/>
      </c>
      <c r="AD37" s="285"/>
      <c r="AE37" s="278"/>
      <c r="AF37" s="278"/>
      <c r="AG37" s="278" t="str">
        <f ca="1" t="shared" si="8"/>
        <v/>
      </c>
      <c r="AH37" s="278"/>
      <c r="AI37" s="278"/>
      <c r="AJ37" s="262" t="str">
        <f aca="true" t="shared" si="159" ref="AJ37">IF(CELL("type",AI37)="L","",IF(AI37*($G37+$X37)=0,"",IF($G37&gt;0,+$G37*AI37*8.34,$X37*AI37*8.34)))</f>
        <v/>
      </c>
      <c r="AK37" s="278"/>
      <c r="AL37" s="262" t="str">
        <f aca="true" t="shared" si="160" ref="AL37">IF(CELL("type",AK37)="L","",IF(AK37*($G37+$X37)=0,"",IF($G37&gt;0,+$G37*AK37*8.34,$X37*AK37*8.34)))</f>
        <v/>
      </c>
      <c r="AM37" s="283"/>
      <c r="AN37" s="600"/>
      <c r="AO37" s="601"/>
      <c r="AP37" s="601"/>
      <c r="AQ37" s="602"/>
      <c r="AR37" s="44"/>
      <c r="AS37" s="44"/>
      <c r="BB37" s="22"/>
      <c r="BD37" s="22"/>
      <c r="BF37" s="22"/>
      <c r="BJ37" s="22"/>
      <c r="BL37" s="22"/>
      <c r="BN37" s="22"/>
      <c r="BO37" s="22"/>
    </row>
    <row r="38" spans="1:67" ht="10.5" customHeight="1">
      <c r="A38" s="347">
        <v>28</v>
      </c>
      <c r="B38" s="348" t="str">
        <f t="shared" si="0"/>
        <v>Fri</v>
      </c>
      <c r="C38" s="278"/>
      <c r="D38" s="284"/>
      <c r="E38" s="349"/>
      <c r="F38" s="350"/>
      <c r="G38" s="282"/>
      <c r="H38" s="343"/>
      <c r="I38" s="278"/>
      <c r="J38" s="253" t="str">
        <f ca="1" t="shared" si="3"/>
        <v/>
      </c>
      <c r="K38" s="278"/>
      <c r="L38" s="253" t="str">
        <f ca="1" t="shared" si="3"/>
        <v/>
      </c>
      <c r="M38" s="278"/>
      <c r="N38" s="253" t="str">
        <f aca="true" t="shared" si="161" ref="N38">IF(CELL("type",M38)="L","",IF(M38*($G38+$X38)=0,"",IF($G38&gt;0,+$G38*M38*8.34,$X38*M38*8.34)))</f>
        <v/>
      </c>
      <c r="O38" s="278"/>
      <c r="P38" s="255" t="str">
        <f aca="true" t="shared" si="162" ref="P38">IF(CELL("type",O38)="L","",IF(O38*($G38+$X38)=0,"",IF($G38&gt;0,+$G38*O38*8.34,$X38*O38*8.34)))</f>
        <v/>
      </c>
      <c r="Q38" s="282"/>
      <c r="R38" s="278"/>
      <c r="S38" s="342" t="str">
        <f t="shared" si="1"/>
        <v/>
      </c>
      <c r="T38" s="343"/>
      <c r="U38" s="344"/>
      <c r="V38" s="283"/>
      <c r="W38" s="352">
        <f t="shared" si="2"/>
        <v>28</v>
      </c>
      <c r="X38" s="285"/>
      <c r="Y38" s="278"/>
      <c r="Z38" s="278"/>
      <c r="AA38" s="270" t="str">
        <f aca="true" t="shared" si="163" ref="AA38">IF(CELL("type",Z38)="L","",IF(Z38*($G38+$X38)=0,"",IF($G38&gt;0,+$G38*Z38*8.34,$X38*Z38*8.34)))</f>
        <v/>
      </c>
      <c r="AB38" s="278"/>
      <c r="AC38" s="289" t="str">
        <f aca="true" t="shared" si="164" ref="AC38">IF(CELL("type",AB38)="L","",IF(AB38*($G38+$X38)=0,"",IF($G38&gt;0,+$G38*AB38*8.34,$X38*AB38*8.34)))</f>
        <v/>
      </c>
      <c r="AD38" s="285"/>
      <c r="AE38" s="278"/>
      <c r="AF38" s="278"/>
      <c r="AG38" s="278" t="str">
        <f ca="1" t="shared" si="8"/>
        <v/>
      </c>
      <c r="AH38" s="278"/>
      <c r="AI38" s="278"/>
      <c r="AJ38" s="262" t="str">
        <f aca="true" t="shared" si="165" ref="AJ38">IF(CELL("type",AI38)="L","",IF(AI38*($G38+$X38)=0,"",IF($G38&gt;0,+$G38*AI38*8.34,$X38*AI38*8.34)))</f>
        <v/>
      </c>
      <c r="AK38" s="278"/>
      <c r="AL38" s="262" t="str">
        <f aca="true" t="shared" si="166" ref="AL38">IF(CELL("type",AK38)="L","",IF(AK38*($G38+$X38)=0,"",IF($G38&gt;0,+$G38*AK38*8.34,$X38*AK38*8.34)))</f>
        <v/>
      </c>
      <c r="AM38" s="283"/>
      <c r="AN38" s="600"/>
      <c r="AO38" s="601"/>
      <c r="AP38" s="601"/>
      <c r="AQ38" s="602"/>
      <c r="AR38" s="44"/>
      <c r="AS38" s="44"/>
      <c r="BB38" s="22"/>
      <c r="BD38" s="22"/>
      <c r="BF38" s="22"/>
      <c r="BJ38" s="22"/>
      <c r="BL38" s="22"/>
      <c r="BN38" s="22"/>
      <c r="BO38" s="22"/>
    </row>
    <row r="39" spans="1:67" ht="10.5" customHeight="1">
      <c r="A39" s="347">
        <v>29</v>
      </c>
      <c r="B39" s="348" t="str">
        <f t="shared" si="0"/>
        <v>Sat</v>
      </c>
      <c r="C39" s="278"/>
      <c r="D39" s="284"/>
      <c r="E39" s="349"/>
      <c r="F39" s="350"/>
      <c r="G39" s="282"/>
      <c r="H39" s="343"/>
      <c r="I39" s="278"/>
      <c r="J39" s="253" t="str">
        <f ca="1" t="shared" si="3"/>
        <v/>
      </c>
      <c r="K39" s="278"/>
      <c r="L39" s="253" t="str">
        <f ca="1" t="shared" si="3"/>
        <v/>
      </c>
      <c r="M39" s="278"/>
      <c r="N39" s="253" t="str">
        <f aca="true" t="shared" si="167" ref="N39">IF(CELL("type",M39)="L","",IF(M39*($G39+$X39)=0,"",IF($G39&gt;0,+$G39*M39*8.34,$X39*M39*8.34)))</f>
        <v/>
      </c>
      <c r="O39" s="278"/>
      <c r="P39" s="255" t="str">
        <f aca="true" t="shared" si="168" ref="P39">IF(CELL("type",O39)="L","",IF(O39*($G39+$X39)=0,"",IF($G39&gt;0,+$G39*O39*8.34,$X39*O39*8.34)))</f>
        <v/>
      </c>
      <c r="Q39" s="282"/>
      <c r="R39" s="278"/>
      <c r="S39" s="342" t="str">
        <f t="shared" si="1"/>
        <v/>
      </c>
      <c r="T39" s="343"/>
      <c r="U39" s="344"/>
      <c r="V39" s="283"/>
      <c r="W39" s="352">
        <f t="shared" si="2"/>
        <v>29</v>
      </c>
      <c r="X39" s="285"/>
      <c r="Y39" s="278"/>
      <c r="Z39" s="278"/>
      <c r="AA39" s="270" t="str">
        <f aca="true" t="shared" si="169" ref="AA39">IF(CELL("type",Z39)="L","",IF(Z39*($G39+$X39)=0,"",IF($G39&gt;0,+$G39*Z39*8.34,$X39*Z39*8.34)))</f>
        <v/>
      </c>
      <c r="AB39" s="278"/>
      <c r="AC39" s="289" t="str">
        <f aca="true" t="shared" si="170" ref="AC39">IF(CELL("type",AB39)="L","",IF(AB39*($G39+$X39)=0,"",IF($G39&gt;0,+$G39*AB39*8.34,$X39*AB39*8.34)))</f>
        <v/>
      </c>
      <c r="AD39" s="285"/>
      <c r="AE39" s="278"/>
      <c r="AF39" s="278"/>
      <c r="AG39" s="278" t="str">
        <f ca="1" t="shared" si="8"/>
        <v/>
      </c>
      <c r="AH39" s="278"/>
      <c r="AI39" s="278"/>
      <c r="AJ39" s="262" t="str">
        <f aca="true" t="shared" si="171" ref="AJ39">IF(CELL("type",AI39)="L","",IF(AI39*($G39+$X39)=0,"",IF($G39&gt;0,+$G39*AI39*8.34,$X39*AI39*8.34)))</f>
        <v/>
      </c>
      <c r="AK39" s="278"/>
      <c r="AL39" s="262" t="str">
        <f aca="true" t="shared" si="172" ref="AL39">IF(CELL("type",AK39)="L","",IF(AK39*($G39+$X39)=0,"",IF($G39&gt;0,+$G39*AK39*8.34,$X39*AK39*8.34)))</f>
        <v/>
      </c>
      <c r="AM39" s="283"/>
      <c r="AN39" s="600"/>
      <c r="AO39" s="601"/>
      <c r="AP39" s="601"/>
      <c r="AQ39" s="602"/>
      <c r="AR39" s="3"/>
      <c r="AS39" s="3"/>
      <c r="BB39" s="22"/>
      <c r="BD39" s="22"/>
      <c r="BF39" s="22"/>
      <c r="BJ39" s="22"/>
      <c r="BL39" s="22"/>
      <c r="BN39" s="22"/>
      <c r="BO39" s="22"/>
    </row>
    <row r="40" spans="1:67" ht="10.5" customHeight="1">
      <c r="A40" s="347">
        <v>30</v>
      </c>
      <c r="B40" s="348" t="str">
        <f t="shared" si="0"/>
        <v>Sun</v>
      </c>
      <c r="C40" s="278"/>
      <c r="D40" s="284"/>
      <c r="E40" s="349"/>
      <c r="F40" s="350"/>
      <c r="G40" s="282"/>
      <c r="H40" s="343"/>
      <c r="I40" s="278"/>
      <c r="J40" s="253" t="str">
        <f ca="1" t="shared" si="3"/>
        <v/>
      </c>
      <c r="K40" s="278"/>
      <c r="L40" s="253" t="str">
        <f ca="1" t="shared" si="3"/>
        <v/>
      </c>
      <c r="M40" s="278"/>
      <c r="N40" s="253" t="str">
        <f aca="true" t="shared" si="173" ref="N40">IF(CELL("type",M40)="L","",IF(M40*($G40+$X40)=0,"",IF($G40&gt;0,+$G40*M40*8.34,$X40*M40*8.34)))</f>
        <v/>
      </c>
      <c r="O40" s="278"/>
      <c r="P40" s="255" t="str">
        <f aca="true" t="shared" si="174" ref="P40">IF(CELL("type",O40)="L","",IF(O40*($G40+$X40)=0,"",IF($G40&gt;0,+$G40*O40*8.34,$X40*O40*8.34)))</f>
        <v/>
      </c>
      <c r="Q40" s="282"/>
      <c r="R40" s="278"/>
      <c r="S40" s="342" t="str">
        <f t="shared" si="1"/>
        <v/>
      </c>
      <c r="T40" s="343"/>
      <c r="U40" s="344"/>
      <c r="V40" s="283"/>
      <c r="W40" s="352">
        <f t="shared" si="2"/>
        <v>30</v>
      </c>
      <c r="X40" s="285"/>
      <c r="Y40" s="278"/>
      <c r="Z40" s="278"/>
      <c r="AA40" s="270" t="str">
        <f aca="true" t="shared" si="175" ref="AA40">IF(CELL("type",Z40)="L","",IF(Z40*($G40+$X40)=0,"",IF($G40&gt;0,+$G40*Z40*8.34,$X40*Z40*8.34)))</f>
        <v/>
      </c>
      <c r="AB40" s="278"/>
      <c r="AC40" s="289" t="str">
        <f aca="true" t="shared" si="176" ref="AC40">IF(CELL("type",AB40)="L","",IF(AB40*($G40+$X40)=0,"",IF($G40&gt;0,+$G40*AB40*8.34,$X40*AB40*8.34)))</f>
        <v/>
      </c>
      <c r="AD40" s="285"/>
      <c r="AE40" s="278"/>
      <c r="AF40" s="278"/>
      <c r="AG40" s="278" t="str">
        <f ca="1" t="shared" si="8"/>
        <v/>
      </c>
      <c r="AH40" s="278"/>
      <c r="AI40" s="278"/>
      <c r="AJ40" s="262" t="str">
        <f aca="true" t="shared" si="177" ref="AJ40">IF(CELL("type",AI40)="L","",IF(AI40*($G40+$X40)=0,"",IF($G40&gt;0,+$G40*AI40*8.34,$X40*AI40*8.34)))</f>
        <v/>
      </c>
      <c r="AK40" s="278"/>
      <c r="AL40" s="262" t="str">
        <f aca="true" t="shared" si="178" ref="AL40">IF(CELL("type",AK40)="L","",IF(AK40*($G40+$X40)=0,"",IF($G40&gt;0,+$G40*AK40*8.34,$X40*AK40*8.34)))</f>
        <v/>
      </c>
      <c r="AM40" s="283"/>
      <c r="AN40" s="600"/>
      <c r="AO40" s="601"/>
      <c r="AP40" s="601"/>
      <c r="AQ40" s="602"/>
      <c r="AR40" s="3"/>
      <c r="AS40" s="3"/>
      <c r="BB40" s="22"/>
      <c r="BD40" s="22"/>
      <c r="BF40" s="22"/>
      <c r="BJ40" s="22"/>
      <c r="BL40" s="22"/>
      <c r="BN40" s="22"/>
      <c r="BO40" s="22"/>
    </row>
    <row r="41" spans="1:67" ht="10.5" customHeight="1" thickBot="1">
      <c r="A41" s="347">
        <v>31</v>
      </c>
      <c r="B41" s="348" t="str">
        <f t="shared" si="0"/>
        <v>Mon</v>
      </c>
      <c r="C41" s="287"/>
      <c r="D41" s="288"/>
      <c r="E41" s="358"/>
      <c r="F41" s="359"/>
      <c r="G41" s="282"/>
      <c r="H41" s="343"/>
      <c r="I41" s="278"/>
      <c r="J41" s="270" t="str">
        <f ca="1" t="shared" si="3"/>
        <v/>
      </c>
      <c r="K41" s="278"/>
      <c r="L41" s="270" t="str">
        <f ca="1" t="shared" si="3"/>
        <v/>
      </c>
      <c r="M41" s="278"/>
      <c r="N41" s="270" t="str">
        <f aca="true" t="shared" si="179" ref="N41">IF(CELL("type",M41)="L","",IF(M41*($G41+$X41)=0,"",IF($G41&gt;0,+$G41*M41*8.34,$X41*M41*8.34)))</f>
        <v/>
      </c>
      <c r="O41" s="278"/>
      <c r="P41" s="289" t="str">
        <f aca="true" t="shared" si="180" ref="P41">IF(CELL("type",O41)="L","",IF(O41*($G41+$X41)=0,"",IF($G41&gt;0,+$G41*O41*8.34,$X41*O41*8.34)))</f>
        <v/>
      </c>
      <c r="Q41" s="282"/>
      <c r="R41" s="278"/>
      <c r="S41" s="342" t="str">
        <f t="shared" si="1"/>
        <v/>
      </c>
      <c r="T41" s="343"/>
      <c r="U41" s="344"/>
      <c r="V41" s="283"/>
      <c r="W41" s="351">
        <f t="shared" si="2"/>
        <v>31</v>
      </c>
      <c r="X41" s="285"/>
      <c r="Y41" s="278"/>
      <c r="Z41" s="278"/>
      <c r="AA41" s="270" t="str">
        <f aca="true" t="shared" si="181" ref="AA41">IF(CELL("type",Z41)="L","",IF(Z41*($G41+$X41)=0,"",IF($G41&gt;0,+$G41*Z41*8.34,$X41*Z41*8.34)))</f>
        <v/>
      </c>
      <c r="AB41" s="278"/>
      <c r="AC41" s="289" t="str">
        <f aca="true" t="shared" si="182" ref="AC41">IF(CELL("type",AB41)="L","",IF(AB41*($G41+$X41)=0,"",IF($G41&gt;0,+$G41*AB41*8.34,$X41*AB41*8.34)))</f>
        <v/>
      </c>
      <c r="AD41" s="291"/>
      <c r="AE41" s="278"/>
      <c r="AF41" s="285"/>
      <c r="AG41" s="278" t="str">
        <f ca="1" t="shared" si="8"/>
        <v/>
      </c>
      <c r="AH41" s="278"/>
      <c r="AI41" s="278"/>
      <c r="AJ41" s="262" t="str">
        <f aca="true" t="shared" si="183" ref="AJ41">IF(CELL("type",AI41)="L","",IF(AI41*($G41+$X41)=0,"",IF($G41&gt;0,+$G41*AI41*8.34,$X41*AI41*8.34)))</f>
        <v/>
      </c>
      <c r="AK41" s="278"/>
      <c r="AL41" s="262" t="str">
        <f aca="true" t="shared" si="184" ref="AL41">IF(CELL("type",AK41)="L","",IF(AK41*($G41+$X41)=0,"",IF($G41&gt;0,+$G41*AK41*8.34,$X41*AK41*8.34)))</f>
        <v/>
      </c>
      <c r="AM41" s="283"/>
      <c r="AN41" s="600"/>
      <c r="AO41" s="601"/>
      <c r="AP41" s="601"/>
      <c r="AQ41" s="602"/>
      <c r="AR41" s="3"/>
      <c r="AS41" s="3"/>
      <c r="BB41" s="22"/>
      <c r="BD41" s="22"/>
      <c r="BF41" s="22"/>
      <c r="BJ41" s="22"/>
      <c r="BL41" s="22"/>
      <c r="BN41" s="22"/>
      <c r="BO41" s="22"/>
    </row>
    <row r="42" spans="1:67" ht="10.5" customHeight="1" thickBot="1" thickTop="1">
      <c r="A42" s="360" t="s">
        <v>15</v>
      </c>
      <c r="B42" s="361"/>
      <c r="C42" s="362"/>
      <c r="D42" s="362"/>
      <c r="E42" s="363"/>
      <c r="F42" s="364"/>
      <c r="G42" s="292" t="str">
        <f>IF(SUM(G11:G41)&gt;0,AVERAGE(G11:G41)," ")</f>
        <v xml:space="preserve"> </v>
      </c>
      <c r="H42" s="365"/>
      <c r="I42" s="366" t="str">
        <f aca="true" t="shared" si="185" ref="I42:P42">IF(SUM(I11:I41)&gt;0,AVERAGE(I11:I41)," ")</f>
        <v xml:space="preserve"> </v>
      </c>
      <c r="J42" s="253" t="str">
        <f ca="1" t="shared" si="185"/>
        <v xml:space="preserve"> </v>
      </c>
      <c r="K42" s="366" t="str">
        <f t="shared" si="185"/>
        <v xml:space="preserve"> </v>
      </c>
      <c r="L42" s="253" t="str">
        <f ca="1" t="shared" si="185"/>
        <v xml:space="preserve"> </v>
      </c>
      <c r="M42" s="253" t="str">
        <f t="shared" si="185"/>
        <v xml:space="preserve"> </v>
      </c>
      <c r="N42" s="262" t="str">
        <f ca="1" t="shared" si="185"/>
        <v xml:space="preserve"> </v>
      </c>
      <c r="O42" s="262" t="str">
        <f t="shared" si="185"/>
        <v xml:space="preserve"> </v>
      </c>
      <c r="P42" s="255" t="str">
        <f ca="1" t="shared" si="185"/>
        <v xml:space="preserve"> </v>
      </c>
      <c r="Q42" s="367" t="str">
        <f>IF(SUM(Q11:Q41)&gt;0,AVERAGE(Q11:Q41)," ")</f>
        <v xml:space="preserve"> </v>
      </c>
      <c r="R42" s="366" t="str">
        <f aca="true" t="shared" si="186" ref="R42:AC42">IF(SUM(R11:R41)&gt;0,AVERAGE(R11:R41)," ")</f>
        <v xml:space="preserve"> </v>
      </c>
      <c r="S42" s="366" t="str">
        <f t="shared" si="186"/>
        <v xml:space="preserve"> </v>
      </c>
      <c r="T42" s="368" t="str">
        <f t="shared" si="186"/>
        <v xml:space="preserve"> </v>
      </c>
      <c r="U42" s="366" t="str">
        <f t="shared" si="186"/>
        <v xml:space="preserve"> </v>
      </c>
      <c r="V42" s="255" t="str">
        <f t="shared" si="186"/>
        <v xml:space="preserve"> </v>
      </c>
      <c r="W42" s="352" t="s">
        <v>30</v>
      </c>
      <c r="X42" s="464" t="str">
        <f t="shared" si="186"/>
        <v xml:space="preserve"> </v>
      </c>
      <c r="Y42" s="471" t="str">
        <f t="shared" si="186"/>
        <v xml:space="preserve"> </v>
      </c>
      <c r="Z42" s="453" t="str">
        <f t="shared" si="186"/>
        <v xml:space="preserve"> </v>
      </c>
      <c r="AA42" s="450" t="str">
        <f ca="1" t="shared" si="186"/>
        <v xml:space="preserve"> </v>
      </c>
      <c r="AB42" s="449" t="str">
        <f t="shared" si="186"/>
        <v xml:space="preserve"> </v>
      </c>
      <c r="AC42" s="464" t="str">
        <f ca="1" t="shared" si="186"/>
        <v xml:space="preserve"> </v>
      </c>
      <c r="AD42" s="469" t="str">
        <f>IF(SUM(AD11:AD41)&gt;0,AVERAGE(AD11:AD41)," ")</f>
        <v xml:space="preserve"> </v>
      </c>
      <c r="AE42" s="438" t="str">
        <f>IF(SUM(AE11:AE41)&gt;0,AVERAGE(AE11:AE41)," ")</f>
        <v xml:space="preserve"> </v>
      </c>
      <c r="AF42" s="439" t="str">
        <f>IF(SUM(AF11:AF41)&gt;0,AVERAGE(AF11:AF41)," ")</f>
        <v xml:space="preserve"> </v>
      </c>
      <c r="AG42" s="296"/>
      <c r="AH42" s="442" t="str">
        <f ca="1">IF(SUM(AG11:AG41)&gt;0,GEOMEAN(AG11:AG41),"")</f>
        <v/>
      </c>
      <c r="AI42" s="450" t="str">
        <f>IF(SUM(AI11:AI41)&gt;0,AVERAGE(AI11:AI41)," ")</f>
        <v xml:space="preserve"> </v>
      </c>
      <c r="AJ42" s="451" t="str">
        <f ca="1">IF(SUM(AJ11:AJ41)&gt;0,AVERAGE(AJ11:AJ41)," ")</f>
        <v xml:space="preserve"> </v>
      </c>
      <c r="AK42" s="270" t="str">
        <f>IF(SUM(AK11:AK41)&gt;0,AVERAGE(AK11:AK41)," ")</f>
        <v xml:space="preserve"> </v>
      </c>
      <c r="AL42" s="297" t="str">
        <f ca="1">IF(SUM(AL11:AL41)&gt;0,AVERAGE(AL11:AL41)," ")</f>
        <v xml:space="preserve"> </v>
      </c>
      <c r="AM42" s="289" t="str">
        <f>IF(SUM(AM11:AM41)&gt;0,AVERAGE(AM11:AM41)," ")</f>
        <v xml:space="preserve"> </v>
      </c>
      <c r="AN42" s="600"/>
      <c r="AO42" s="601"/>
      <c r="AP42" s="601"/>
      <c r="AQ42" s="602"/>
      <c r="AR42" s="41"/>
      <c r="AS42" s="41"/>
      <c r="AT42" s="41"/>
      <c r="AU42" s="41"/>
      <c r="AV42" s="41"/>
      <c r="BB42" s="22"/>
      <c r="BD42" s="22"/>
      <c r="BF42" s="22"/>
      <c r="BH42" s="22"/>
      <c r="BJ42" s="22"/>
      <c r="BL42" s="22"/>
      <c r="BN42" s="22"/>
      <c r="BO42" s="22"/>
    </row>
    <row r="43" spans="1:67" ht="10.5" customHeight="1" thickBot="1" thickTop="1">
      <c r="A43" s="369" t="s">
        <v>16</v>
      </c>
      <c r="B43" s="370"/>
      <c r="C43" s="371"/>
      <c r="D43" s="371" t="str">
        <f>IF(SUM(D11:D41)&gt;0,MAX(D11:D41)," ")</f>
        <v xml:space="preserve"> </v>
      </c>
      <c r="E43" s="372"/>
      <c r="F43" s="373"/>
      <c r="G43" s="298" t="str">
        <f aca="true" t="shared" si="187" ref="G43:AI43">IF(SUM(G11:G41)&gt;0,MAX(G11:G41)," ")</f>
        <v xml:space="preserve"> </v>
      </c>
      <c r="H43" s="374" t="str">
        <f t="shared" si="187"/>
        <v xml:space="preserve"> </v>
      </c>
      <c r="I43" s="270" t="str">
        <f t="shared" si="187"/>
        <v xml:space="preserve"> </v>
      </c>
      <c r="J43" s="299" t="str">
        <f ca="1" t="shared" si="187"/>
        <v xml:space="preserve"> </v>
      </c>
      <c r="K43" s="270" t="str">
        <f t="shared" si="187"/>
        <v xml:space="preserve"> </v>
      </c>
      <c r="L43" s="299" t="str">
        <f ca="1" t="shared" si="187"/>
        <v xml:space="preserve"> </v>
      </c>
      <c r="M43" s="270" t="str">
        <f t="shared" si="187"/>
        <v xml:space="preserve"> </v>
      </c>
      <c r="N43" s="297" t="str">
        <f ca="1" t="shared" si="187"/>
        <v xml:space="preserve"> </v>
      </c>
      <c r="O43" s="297" t="str">
        <f t="shared" si="187"/>
        <v xml:space="preserve"> </v>
      </c>
      <c r="P43" s="289" t="str">
        <f ca="1">IF(SUM(P11:P41)&gt;0,MAX(P11:P41)," ")</f>
        <v xml:space="preserve"> </v>
      </c>
      <c r="Q43" s="295" t="str">
        <f t="shared" si="187"/>
        <v xml:space="preserve"> </v>
      </c>
      <c r="R43" s="270" t="str">
        <f t="shared" si="187"/>
        <v xml:space="preserve"> </v>
      </c>
      <c r="S43" s="342" t="str">
        <f t="shared" si="187"/>
        <v xml:space="preserve"> </v>
      </c>
      <c r="T43" s="270" t="str">
        <f t="shared" si="187"/>
        <v xml:space="preserve"> </v>
      </c>
      <c r="U43" s="342" t="str">
        <f>IF(SUM(U11:U41)&gt;0,MAX(U11:U41)," ")</f>
        <v xml:space="preserve"> </v>
      </c>
      <c r="V43" s="289" t="str">
        <f t="shared" si="187"/>
        <v xml:space="preserve"> </v>
      </c>
      <c r="W43" s="351" t="s">
        <v>31</v>
      </c>
      <c r="X43" s="458" t="str">
        <f t="shared" si="187"/>
        <v xml:space="preserve"> </v>
      </c>
      <c r="Y43" s="462" t="str">
        <f t="shared" si="187"/>
        <v xml:space="preserve"> </v>
      </c>
      <c r="Z43" s="449" t="str">
        <f t="shared" si="187"/>
        <v xml:space="preserve"> </v>
      </c>
      <c r="AA43" s="449" t="str">
        <f ca="1" t="shared" si="187"/>
        <v xml:space="preserve"> </v>
      </c>
      <c r="AB43" s="450" t="str">
        <f t="shared" si="187"/>
        <v xml:space="preserve"> </v>
      </c>
      <c r="AC43" s="449" t="str">
        <f ca="1" t="shared" si="187"/>
        <v xml:space="preserve"> </v>
      </c>
      <c r="AD43" s="468" t="str">
        <f t="shared" si="187"/>
        <v xml:space="preserve"> </v>
      </c>
      <c r="AE43" s="440" t="str">
        <f t="shared" si="187"/>
        <v xml:space="preserve"> </v>
      </c>
      <c r="AF43" s="438" t="str">
        <f>IF(SUM(AF11:AF41)&gt;0,MAX(AF11:AF41)," ")</f>
        <v xml:space="preserve"> </v>
      </c>
      <c r="AG43" s="296" t="str">
        <f ca="1">IF(AH42&lt;&gt;"",MAX(AG11:AG41),"")</f>
        <v/>
      </c>
      <c r="AH43" s="448" t="str">
        <f ca="1">IF(AG43=63200,"TNTC",AG43)</f>
        <v/>
      </c>
      <c r="AI43" s="449" t="str">
        <f t="shared" si="187"/>
        <v xml:space="preserve"> </v>
      </c>
      <c r="AJ43" s="452" t="str">
        <f ca="1">IF(SUM(AJ11:AJ41)&gt;0,MAX(AJ11:AJ41)," ")</f>
        <v xml:space="preserve"> </v>
      </c>
      <c r="AK43" s="270" t="str">
        <f>IF(SUM(AK11:AK41)&gt;0,MAX(AK11:AK41)," ")</f>
        <v xml:space="preserve"> </v>
      </c>
      <c r="AL43" s="270" t="str">
        <f ca="1">IF(SUM(AL11:AL41)&gt;0,MAX(AL11:AL41)," ")</f>
        <v xml:space="preserve"> </v>
      </c>
      <c r="AM43" s="289" t="str">
        <f>IF(SUM(AM11:AM41)&gt;0,MAX(AM11:AM41)," ")</f>
        <v xml:space="preserve"> </v>
      </c>
      <c r="AN43" s="600"/>
      <c r="AO43" s="601"/>
      <c r="AP43" s="601"/>
      <c r="AQ43" s="602"/>
      <c r="BB43" s="22"/>
      <c r="BD43" s="22"/>
      <c r="BF43" s="22"/>
      <c r="BH43" s="22"/>
      <c r="BJ43" s="22"/>
      <c r="BL43" s="22"/>
      <c r="BN43" s="22"/>
      <c r="BO43" s="22"/>
    </row>
    <row r="44" spans="1:67" ht="10.5" customHeight="1" thickBot="1" thickTop="1">
      <c r="A44" s="369" t="s">
        <v>17</v>
      </c>
      <c r="B44" s="370"/>
      <c r="C44" s="371"/>
      <c r="D44" s="375"/>
      <c r="E44" s="376"/>
      <c r="F44" s="377"/>
      <c r="G44" s="300" t="str">
        <f aca="true" t="shared" si="188" ref="G44:AJ44">IF(SUM(G11:G41)&gt;0,MIN(G11:G41),"")</f>
        <v/>
      </c>
      <c r="H44" s="378" t="str">
        <f t="shared" si="188"/>
        <v/>
      </c>
      <c r="I44" s="299" t="str">
        <f t="shared" si="188"/>
        <v/>
      </c>
      <c r="J44" s="299" t="str">
        <f ca="1" t="shared" si="188"/>
        <v/>
      </c>
      <c r="K44" s="299" t="str">
        <f t="shared" si="188"/>
        <v/>
      </c>
      <c r="L44" s="299" t="str">
        <f ca="1" t="shared" si="188"/>
        <v/>
      </c>
      <c r="M44" s="299" t="str">
        <f t="shared" si="188"/>
        <v/>
      </c>
      <c r="N44" s="301" t="str">
        <f ca="1" t="shared" si="188"/>
        <v/>
      </c>
      <c r="O44" s="301" t="str">
        <f t="shared" si="188"/>
        <v/>
      </c>
      <c r="P44" s="302" t="str">
        <f ca="1">IF(SUM(P11:P41)&gt;0,MIN(P11:P41),"")</f>
        <v/>
      </c>
      <c r="Q44" s="303" t="str">
        <f t="shared" si="188"/>
        <v/>
      </c>
      <c r="R44" s="299" t="str">
        <f t="shared" si="188"/>
        <v/>
      </c>
      <c r="S44" s="379" t="str">
        <f t="shared" si="188"/>
        <v/>
      </c>
      <c r="T44" s="299" t="str">
        <f t="shared" si="188"/>
        <v/>
      </c>
      <c r="U44" s="379" t="str">
        <f>IF(SUM(U11:U41)&gt;0,MIN(U11:U41),"")</f>
        <v/>
      </c>
      <c r="V44" s="302" t="str">
        <f t="shared" si="188"/>
        <v/>
      </c>
      <c r="W44" s="351" t="s">
        <v>32</v>
      </c>
      <c r="X44" s="305" t="str">
        <f t="shared" si="188"/>
        <v/>
      </c>
      <c r="Y44" s="297" t="str">
        <f t="shared" si="188"/>
        <v/>
      </c>
      <c r="Z44" s="465" t="str">
        <f t="shared" si="188"/>
        <v/>
      </c>
      <c r="AA44" s="466" t="str">
        <f ca="1" t="shared" si="188"/>
        <v/>
      </c>
      <c r="AB44" s="466" t="str">
        <f t="shared" si="188"/>
        <v/>
      </c>
      <c r="AC44" s="467" t="str">
        <f ca="1" t="shared" si="188"/>
        <v/>
      </c>
      <c r="AD44" s="447" t="str">
        <f t="shared" si="188"/>
        <v/>
      </c>
      <c r="AE44" s="460" t="str">
        <f t="shared" si="188"/>
        <v/>
      </c>
      <c r="AF44" s="441" t="str">
        <f>IF(SUM(AF11:AF41)&gt;0,MIN(AF11:AF41),"")</f>
        <v/>
      </c>
      <c r="AG44" s="270"/>
      <c r="AH44" s="443" t="str">
        <f>IF(SUM(AH11:AH41)&gt;0,MIN(AH11:AH41),"")</f>
        <v/>
      </c>
      <c r="AI44" s="466" t="str">
        <f t="shared" si="188"/>
        <v/>
      </c>
      <c r="AJ44" s="466" t="str">
        <f ca="1" t="shared" si="188"/>
        <v/>
      </c>
      <c r="AK44" s="270" t="str">
        <f>IF(SUM(AK11:AK41)&gt;0,MIN(AK11:AK41),"")</f>
        <v/>
      </c>
      <c r="AL44" s="270" t="str">
        <f ca="1">IF(SUM(AL11:AL41)&gt;0,MIN(AL11:AL41),"")</f>
        <v/>
      </c>
      <c r="AM44" s="289" t="str">
        <f>IF(SUM(AM11:AM41)&gt;0,MIN(AM11:AM41),"")</f>
        <v/>
      </c>
      <c r="AN44" s="600"/>
      <c r="AO44" s="601"/>
      <c r="AP44" s="601"/>
      <c r="AQ44" s="602"/>
      <c r="BB44" s="22"/>
      <c r="BD44" s="22"/>
      <c r="BF44" s="22"/>
      <c r="BH44" s="22"/>
      <c r="BJ44" s="22"/>
      <c r="BL44" s="22"/>
      <c r="BM44" s="22"/>
      <c r="BO44" s="22"/>
    </row>
    <row r="45" spans="1:43" ht="10.5" customHeight="1" thickBot="1" thickTop="1">
      <c r="A45" s="305"/>
      <c r="B45" s="307"/>
      <c r="C45" s="307"/>
      <c r="D45" s="307"/>
      <c r="E45" s="381"/>
      <c r="F45" s="382"/>
      <c r="G45" s="305"/>
      <c r="H45" s="306"/>
      <c r="I45" s="307"/>
      <c r="J45" s="307"/>
      <c r="K45" s="307"/>
      <c r="L45" s="307"/>
      <c r="M45" s="307"/>
      <c r="N45" s="307"/>
      <c r="O45" s="307"/>
      <c r="P45" s="308"/>
      <c r="Q45" s="307"/>
      <c r="R45" s="307"/>
      <c r="S45" s="309"/>
      <c r="T45" s="307"/>
      <c r="U45" s="309"/>
      <c r="V45" s="308"/>
      <c r="W45" s="783" t="s">
        <v>89</v>
      </c>
      <c r="X45" s="672"/>
      <c r="Y45" s="672"/>
      <c r="Z45" s="754"/>
      <c r="AA45" s="310"/>
      <c r="AB45" s="311"/>
      <c r="AC45" s="307"/>
      <c r="AD45" s="305"/>
      <c r="AE45" s="307"/>
      <c r="AF45" s="312"/>
      <c r="AG45" s="313"/>
      <c r="AH45" s="442" t="str">
        <f ca="1">'E.coli Standalone Calculation'!N38</f>
        <v/>
      </c>
      <c r="AI45" s="314"/>
      <c r="AJ45" s="307"/>
      <c r="AK45" s="307"/>
      <c r="AL45" s="307"/>
      <c r="AM45" s="308"/>
      <c r="AN45" s="600"/>
      <c r="AO45" s="601"/>
      <c r="AP45" s="601"/>
      <c r="AQ45" s="602"/>
    </row>
    <row r="46" spans="1:43" ht="10.5" customHeight="1" thickBot="1" thickTop="1">
      <c r="A46" s="315"/>
      <c r="B46" s="317"/>
      <c r="C46" s="317"/>
      <c r="D46" s="317"/>
      <c r="E46" s="383"/>
      <c r="F46" s="384"/>
      <c r="G46" s="315"/>
      <c r="H46" s="316"/>
      <c r="I46" s="317"/>
      <c r="J46" s="317"/>
      <c r="K46" s="317"/>
      <c r="L46" s="317"/>
      <c r="M46" s="317"/>
      <c r="N46" s="317"/>
      <c r="O46" s="317"/>
      <c r="P46" s="318"/>
      <c r="Q46" s="317"/>
      <c r="R46" s="317"/>
      <c r="S46" s="319"/>
      <c r="T46" s="317"/>
      <c r="U46" s="319"/>
      <c r="V46" s="318"/>
      <c r="W46" s="671" t="s">
        <v>103</v>
      </c>
      <c r="X46" s="672"/>
      <c r="Y46" s="672"/>
      <c r="Z46" s="754"/>
      <c r="AA46" s="320"/>
      <c r="AB46" s="321"/>
      <c r="AC46" s="317"/>
      <c r="AD46" s="315"/>
      <c r="AE46" s="317"/>
      <c r="AF46" s="322"/>
      <c r="AG46" s="313"/>
      <c r="AH46" s="444" t="str">
        <f ca="1">'E.coli Standalone Calculation'!N41</f>
        <v/>
      </c>
      <c r="AI46" s="323"/>
      <c r="AJ46" s="317"/>
      <c r="AK46" s="317"/>
      <c r="AL46" s="317"/>
      <c r="AM46" s="318"/>
      <c r="AN46" s="600"/>
      <c r="AO46" s="601"/>
      <c r="AP46" s="601"/>
      <c r="AQ46" s="602"/>
    </row>
    <row r="47" spans="1:52" ht="14.4" customHeight="1" thickBot="1">
      <c r="A47" s="385" t="s">
        <v>88</v>
      </c>
      <c r="B47" s="386"/>
      <c r="C47" s="387">
        <f>COUNT(C11:C41)</f>
        <v>0</v>
      </c>
      <c r="D47" s="387">
        <f>COUNT(D11:D41)</f>
        <v>0</v>
      </c>
      <c r="E47" s="388">
        <f>COUNTA(E11:E41)</f>
        <v>0</v>
      </c>
      <c r="F47" s="389">
        <f>COUNTA(F11:F41)</f>
        <v>0</v>
      </c>
      <c r="G47" s="324">
        <f aca="true" t="shared" si="189" ref="G47:O47">COUNT(G11:G41)</f>
        <v>0</v>
      </c>
      <c r="H47" s="325">
        <f t="shared" si="189"/>
        <v>0</v>
      </c>
      <c r="I47" s="326">
        <f t="shared" si="189"/>
        <v>0</v>
      </c>
      <c r="J47" s="326">
        <f ca="1" t="shared" si="189"/>
        <v>0</v>
      </c>
      <c r="K47" s="327">
        <f t="shared" si="189"/>
        <v>0</v>
      </c>
      <c r="L47" s="325">
        <f ca="1" t="shared" si="189"/>
        <v>0</v>
      </c>
      <c r="M47" s="326">
        <f t="shared" si="189"/>
        <v>0</v>
      </c>
      <c r="N47" s="326">
        <f ca="1" t="shared" si="189"/>
        <v>0</v>
      </c>
      <c r="O47" s="328">
        <f t="shared" si="189"/>
        <v>0</v>
      </c>
      <c r="P47" s="329">
        <f ca="1">COUNT(P11:P41)</f>
        <v>0</v>
      </c>
      <c r="Q47" s="328">
        <f aca="true" t="shared" si="190" ref="Q47:V47">COUNT(Q11:Q41)</f>
        <v>0</v>
      </c>
      <c r="R47" s="330">
        <f t="shared" si="190"/>
        <v>0</v>
      </c>
      <c r="S47" s="331">
        <f t="shared" si="190"/>
        <v>0</v>
      </c>
      <c r="T47" s="330">
        <f t="shared" si="190"/>
        <v>0</v>
      </c>
      <c r="U47" s="330">
        <f t="shared" si="190"/>
        <v>0</v>
      </c>
      <c r="V47" s="329">
        <f t="shared" si="190"/>
        <v>0</v>
      </c>
      <c r="W47" s="396" t="s">
        <v>27</v>
      </c>
      <c r="X47" s="332">
        <f>COUNT(X11:X41)</f>
        <v>0</v>
      </c>
      <c r="Y47" s="333">
        <f>COUNT(Y11:Y41)</f>
        <v>0</v>
      </c>
      <c r="Z47" s="333">
        <f>COUNT(Z11:Z41)</f>
        <v>0</v>
      </c>
      <c r="AA47" s="333">
        <f aca="true" t="shared" si="191" ref="AA47:AB47">COUNT(AA11:AA41)</f>
        <v>0</v>
      </c>
      <c r="AB47" s="333">
        <f t="shared" si="191"/>
        <v>0</v>
      </c>
      <c r="AC47" s="333">
        <f ca="1">COUNT(AC11:AC41)</f>
        <v>0</v>
      </c>
      <c r="AD47" s="300">
        <f>COUNT(AD11:AD41)</f>
        <v>0</v>
      </c>
      <c r="AE47" s="325">
        <f>COUNT(AE11:AE41)</f>
        <v>0</v>
      </c>
      <c r="AF47" s="326">
        <f>COUNT(AF11:AF41)</f>
        <v>0</v>
      </c>
      <c r="AG47" s="326">
        <f aca="true" t="shared" si="192" ref="AG47:AM47">COUNT(AG11:AG41)</f>
        <v>0</v>
      </c>
      <c r="AH47" s="445">
        <f ca="1">COUNT(AG11:AG41)</f>
        <v>0</v>
      </c>
      <c r="AI47" s="299">
        <f t="shared" si="192"/>
        <v>0</v>
      </c>
      <c r="AJ47" s="299">
        <f ca="1" t="shared" si="192"/>
        <v>0</v>
      </c>
      <c r="AK47" s="326">
        <f t="shared" si="192"/>
        <v>0</v>
      </c>
      <c r="AL47" s="326">
        <f ca="1" t="shared" si="192"/>
        <v>0</v>
      </c>
      <c r="AM47" s="334">
        <f t="shared" si="192"/>
        <v>0</v>
      </c>
      <c r="AN47" s="603"/>
      <c r="AO47" s="604"/>
      <c r="AP47" s="604"/>
      <c r="AQ47" s="605"/>
      <c r="AZ47" s="6"/>
    </row>
    <row r="48" spans="1:112" ht="15" customHeight="1">
      <c r="A48" s="730" t="s">
        <v>154</v>
      </c>
      <c r="B48" s="731"/>
      <c r="C48" s="731"/>
      <c r="D48" s="731"/>
      <c r="E48" s="732"/>
      <c r="F48" s="733" t="s">
        <v>53</v>
      </c>
      <c r="G48" s="734"/>
      <c r="H48" s="734"/>
      <c r="I48" s="734"/>
      <c r="J48" s="734"/>
      <c r="K48" s="735"/>
      <c r="L48" s="28" t="s">
        <v>56</v>
      </c>
      <c r="M48" s="24"/>
      <c r="N48" s="24"/>
      <c r="O48" s="24"/>
      <c r="P48" s="24"/>
      <c r="Q48" s="49"/>
      <c r="R48" s="48" t="s">
        <v>54</v>
      </c>
      <c r="S48" s="24"/>
      <c r="T48" s="24"/>
      <c r="U48" s="24"/>
      <c r="V48" s="231"/>
      <c r="W48" s="26"/>
      <c r="X48" s="512" t="s">
        <v>19</v>
      </c>
      <c r="Y48" s="513"/>
      <c r="Z48" s="513"/>
      <c r="AA48" s="513"/>
      <c r="AB48" s="513"/>
      <c r="AC48" s="513"/>
      <c r="AD48" s="513"/>
      <c r="AE48" s="513"/>
      <c r="AF48" s="513"/>
      <c r="AG48" s="513"/>
      <c r="AH48" s="513"/>
      <c r="AI48" s="513"/>
      <c r="AJ48" s="514"/>
      <c r="AK48" s="32"/>
      <c r="AL48" s="32"/>
      <c r="AM48" s="32"/>
      <c r="CZ48" s="6"/>
      <c r="DH48" s="1"/>
    </row>
    <row r="49" spans="1:39" ht="10.5" customHeight="1">
      <c r="A49" s="652"/>
      <c r="B49" s="653"/>
      <c r="C49" s="653"/>
      <c r="D49" s="653"/>
      <c r="E49" s="654"/>
      <c r="F49" s="736"/>
      <c r="G49" s="737"/>
      <c r="H49" s="737"/>
      <c r="I49" s="737"/>
      <c r="J49" s="737"/>
      <c r="K49" s="738"/>
      <c r="L49" s="578"/>
      <c r="M49" s="579"/>
      <c r="N49" s="579"/>
      <c r="O49" s="579"/>
      <c r="P49" s="579"/>
      <c r="Q49" s="580"/>
      <c r="R49" s="584"/>
      <c r="S49" s="585"/>
      <c r="T49" s="585"/>
      <c r="U49" s="585"/>
      <c r="V49" s="586"/>
      <c r="W49" s="230"/>
      <c r="X49" s="688"/>
      <c r="Y49" s="689"/>
      <c r="Z49" s="689"/>
      <c r="AA49" s="690"/>
      <c r="AB49" s="563" t="s">
        <v>21</v>
      </c>
      <c r="AC49" s="564"/>
      <c r="AD49" s="515" t="s">
        <v>22</v>
      </c>
      <c r="AE49" s="516"/>
      <c r="AF49" s="691" t="s">
        <v>23</v>
      </c>
      <c r="AG49" s="692"/>
      <c r="AH49" s="693"/>
      <c r="AI49" s="515" t="s">
        <v>24</v>
      </c>
      <c r="AJ49" s="606"/>
      <c r="AK49" s="32"/>
      <c r="AL49" s="32"/>
      <c r="AM49" s="32"/>
    </row>
    <row r="50" spans="1:39" ht="14.25" customHeight="1" thickBot="1">
      <c r="A50" s="652"/>
      <c r="B50" s="653"/>
      <c r="C50" s="653"/>
      <c r="D50" s="653"/>
      <c r="E50" s="654"/>
      <c r="F50" s="736"/>
      <c r="G50" s="737"/>
      <c r="H50" s="737"/>
      <c r="I50" s="737"/>
      <c r="J50" s="737"/>
      <c r="K50" s="738"/>
      <c r="L50" s="578"/>
      <c r="M50" s="579"/>
      <c r="N50" s="579"/>
      <c r="O50" s="579"/>
      <c r="P50" s="579"/>
      <c r="Q50" s="580"/>
      <c r="R50" s="584"/>
      <c r="S50" s="585"/>
      <c r="T50" s="585"/>
      <c r="U50" s="585"/>
      <c r="V50" s="586"/>
      <c r="W50" s="230"/>
      <c r="X50" s="668" t="s">
        <v>20</v>
      </c>
      <c r="Y50" s="669"/>
      <c r="Z50" s="669"/>
      <c r="AA50" s="670"/>
      <c r="AB50" s="561" t="str">
        <f>IF(I42=" "," NA",(+I42-Z42)/I42*100)</f>
        <v xml:space="preserve"> NA</v>
      </c>
      <c r="AC50" s="562" t="e">
        <f>IF(#REF!=" "," NA",(+#REF!-I85)/#REF!*100)</f>
        <v>#REF!</v>
      </c>
      <c r="AD50" s="561" t="str">
        <f>IF(K42=" "," NA",(+K42-AB42)/K42*100)</f>
        <v xml:space="preserve"> NA</v>
      </c>
      <c r="AE50" s="562" t="e">
        <f>IF(#REF!=" "," NA",(+#REF!-L85)/#REF!*100)</f>
        <v>#REF!</v>
      </c>
      <c r="AF50" s="677" t="str">
        <f>IF(M42=" "," NA",(+M42-AI42)/M42*100)</f>
        <v xml:space="preserve"> NA</v>
      </c>
      <c r="AG50" s="746" t="e">
        <f>IF(#REF!=" "," NA",(+#REF!-V85)/#REF!*100)</f>
        <v>#REF!</v>
      </c>
      <c r="AH50" s="747" t="e">
        <f>IF(#REF!=" "," NA",(+#REF!-W85)/#REF!*100)</f>
        <v>#REF!</v>
      </c>
      <c r="AI50" s="677" t="str">
        <f>IF(O42=" "," NA",(+O42-AK42)/O42*100)</f>
        <v xml:space="preserve"> NA</v>
      </c>
      <c r="AJ50" s="678" t="e">
        <f>IF(C85=" "," NA",(+C85-Z85)/C85*100)</f>
        <v>#DIV/0!</v>
      </c>
      <c r="AK50" s="32"/>
      <c r="AL50" s="32"/>
      <c r="AM50" s="32"/>
    </row>
    <row r="51" spans="1:39" ht="14.25" customHeight="1" thickBot="1">
      <c r="A51" s="652"/>
      <c r="B51" s="653"/>
      <c r="C51" s="653"/>
      <c r="D51" s="653"/>
      <c r="E51" s="654"/>
      <c r="F51" s="736"/>
      <c r="G51" s="737"/>
      <c r="H51" s="737"/>
      <c r="I51" s="737"/>
      <c r="J51" s="737"/>
      <c r="K51" s="738"/>
      <c r="L51" s="581"/>
      <c r="M51" s="582"/>
      <c r="N51" s="582"/>
      <c r="O51" s="582"/>
      <c r="P51" s="582"/>
      <c r="Q51" s="583"/>
      <c r="R51" s="587"/>
      <c r="S51" s="588"/>
      <c r="T51" s="588"/>
      <c r="U51" s="588"/>
      <c r="V51" s="589"/>
      <c r="W51" s="23"/>
      <c r="X51" s="32"/>
      <c r="Y51" s="32"/>
      <c r="Z51" s="32"/>
      <c r="AA51" s="32"/>
      <c r="AB51" s="32"/>
      <c r="AC51" s="32"/>
      <c r="AD51" s="32"/>
      <c r="AE51" s="32"/>
      <c r="AF51" s="32"/>
      <c r="AG51" s="32"/>
      <c r="AH51" s="32"/>
      <c r="AI51" s="32"/>
      <c r="AJ51" s="32"/>
      <c r="AK51" s="32"/>
      <c r="AL51" s="32"/>
      <c r="AM51" s="32"/>
    </row>
    <row r="52" spans="1:39" ht="14.25" customHeight="1">
      <c r="A52" s="652"/>
      <c r="B52" s="653"/>
      <c r="C52" s="653"/>
      <c r="D52" s="653"/>
      <c r="E52" s="654"/>
      <c r="F52" s="736"/>
      <c r="G52" s="737"/>
      <c r="H52" s="737"/>
      <c r="I52" s="737"/>
      <c r="J52" s="737"/>
      <c r="K52" s="738"/>
      <c r="L52" s="28" t="s">
        <v>55</v>
      </c>
      <c r="M52" s="29"/>
      <c r="N52" s="24"/>
      <c r="O52" s="24"/>
      <c r="P52" s="24"/>
      <c r="Q52" s="43"/>
      <c r="R52" s="48" t="s">
        <v>54</v>
      </c>
      <c r="S52" s="24"/>
      <c r="T52" s="24"/>
      <c r="U52" s="24"/>
      <c r="V52" s="231"/>
      <c r="W52" s="23"/>
      <c r="X52" s="721" t="s">
        <v>170</v>
      </c>
      <c r="Y52" s="722"/>
      <c r="Z52" s="722"/>
      <c r="AA52" s="722"/>
      <c r="AB52" s="722"/>
      <c r="AC52" s="722"/>
      <c r="AD52" s="722"/>
      <c r="AE52" s="722"/>
      <c r="AF52" s="722"/>
      <c r="AG52" s="722"/>
      <c r="AH52" s="722"/>
      <c r="AI52" s="722"/>
      <c r="AJ52" s="723"/>
      <c r="AK52" s="32"/>
      <c r="AL52" s="32"/>
      <c r="AM52" s="32"/>
    </row>
    <row r="53" spans="1:39" ht="14.25" customHeight="1">
      <c r="A53" s="652"/>
      <c r="B53" s="653"/>
      <c r="C53" s="653"/>
      <c r="D53" s="653"/>
      <c r="E53" s="654"/>
      <c r="F53" s="736"/>
      <c r="G53" s="737"/>
      <c r="H53" s="737"/>
      <c r="I53" s="737"/>
      <c r="J53" s="737"/>
      <c r="K53" s="738"/>
      <c r="L53" s="30" t="s">
        <v>57</v>
      </c>
      <c r="M53" s="25"/>
      <c r="N53" s="25"/>
      <c r="O53" s="25"/>
      <c r="P53" s="25"/>
      <c r="Q53" s="27"/>
      <c r="R53" s="584"/>
      <c r="S53" s="585"/>
      <c r="T53" s="585"/>
      <c r="U53" s="585"/>
      <c r="V53" s="586"/>
      <c r="W53" s="229"/>
      <c r="X53" s="724"/>
      <c r="Y53" s="725"/>
      <c r="Z53" s="725"/>
      <c r="AA53" s="725"/>
      <c r="AB53" s="725"/>
      <c r="AC53" s="725"/>
      <c r="AD53" s="725"/>
      <c r="AE53" s="725"/>
      <c r="AF53" s="725"/>
      <c r="AG53" s="725"/>
      <c r="AH53" s="725"/>
      <c r="AI53" s="725"/>
      <c r="AJ53" s="726"/>
      <c r="AK53" s="32"/>
      <c r="AL53" s="32"/>
      <c r="AM53" s="32"/>
    </row>
    <row r="54" spans="1:39" ht="14.25" customHeight="1">
      <c r="A54" s="652"/>
      <c r="B54" s="653"/>
      <c r="C54" s="653"/>
      <c r="D54" s="653"/>
      <c r="E54" s="654"/>
      <c r="F54" s="736"/>
      <c r="G54" s="737"/>
      <c r="H54" s="737"/>
      <c r="I54" s="737"/>
      <c r="J54" s="737"/>
      <c r="K54" s="738"/>
      <c r="L54" s="578"/>
      <c r="M54" s="579"/>
      <c r="N54" s="579"/>
      <c r="O54" s="579"/>
      <c r="P54" s="579"/>
      <c r="Q54" s="580"/>
      <c r="R54" s="584"/>
      <c r="S54" s="585"/>
      <c r="T54" s="585"/>
      <c r="U54" s="585"/>
      <c r="V54" s="586"/>
      <c r="W54" s="229"/>
      <c r="X54" s="724"/>
      <c r="Y54" s="725"/>
      <c r="Z54" s="725"/>
      <c r="AA54" s="725"/>
      <c r="AB54" s="725"/>
      <c r="AC54" s="725"/>
      <c r="AD54" s="725"/>
      <c r="AE54" s="725"/>
      <c r="AF54" s="725"/>
      <c r="AG54" s="725"/>
      <c r="AH54" s="725"/>
      <c r="AI54" s="725"/>
      <c r="AJ54" s="726"/>
      <c r="AK54" s="32"/>
      <c r="AL54" s="32"/>
      <c r="AM54" s="32"/>
    </row>
    <row r="55" spans="1:68" ht="14.25" customHeight="1" thickBot="1">
      <c r="A55" s="655"/>
      <c r="B55" s="656"/>
      <c r="C55" s="656"/>
      <c r="D55" s="656"/>
      <c r="E55" s="657"/>
      <c r="F55" s="739"/>
      <c r="G55" s="740"/>
      <c r="H55" s="740"/>
      <c r="I55" s="740"/>
      <c r="J55" s="740"/>
      <c r="K55" s="741"/>
      <c r="L55" s="581"/>
      <c r="M55" s="582"/>
      <c r="N55" s="582"/>
      <c r="O55" s="582"/>
      <c r="P55" s="582"/>
      <c r="Q55" s="583"/>
      <c r="R55" s="587"/>
      <c r="S55" s="588"/>
      <c r="T55" s="588"/>
      <c r="U55" s="588"/>
      <c r="V55" s="589"/>
      <c r="W55" s="23"/>
      <c r="X55" s="727"/>
      <c r="Y55" s="728"/>
      <c r="Z55" s="728"/>
      <c r="AA55" s="728"/>
      <c r="AB55" s="728"/>
      <c r="AC55" s="728"/>
      <c r="AD55" s="728"/>
      <c r="AE55" s="728"/>
      <c r="AF55" s="728"/>
      <c r="AG55" s="728"/>
      <c r="AH55" s="728"/>
      <c r="AI55" s="728"/>
      <c r="AJ55" s="729"/>
      <c r="AK55" s="32"/>
      <c r="AL55" s="32"/>
      <c r="AM55" s="32"/>
      <c r="AN55" s="35"/>
      <c r="AO55" s="35"/>
      <c r="AP55" s="35"/>
      <c r="AQ55" s="35"/>
      <c r="AR55" s="35"/>
      <c r="AS55" s="35"/>
      <c r="AT55" s="35"/>
      <c r="AU55" s="35"/>
      <c r="AV55" s="35"/>
      <c r="AW55" s="35"/>
      <c r="AX55" s="35"/>
      <c r="AY55" s="35"/>
      <c r="AZ55" s="559"/>
      <c r="BA55" s="559"/>
      <c r="BB55" s="559"/>
      <c r="BC55" s="559"/>
      <c r="BD55" s="559"/>
      <c r="BE55" s="559"/>
      <c r="BF55" s="559"/>
      <c r="BG55" s="559"/>
      <c r="BH55" s="559"/>
      <c r="BI55" s="559"/>
      <c r="BJ55" s="559"/>
      <c r="BK55" s="559"/>
      <c r="BL55" s="559"/>
      <c r="BM55" s="559"/>
      <c r="BN55" s="559"/>
      <c r="BO55" s="559"/>
      <c r="BP55" s="559"/>
    </row>
    <row r="56" spans="1:68" ht="15" customHeight="1">
      <c r="A56" s="560" t="s">
        <v>148</v>
      </c>
      <c r="B56" s="560"/>
      <c r="C56" s="560"/>
      <c r="D56" s="560"/>
      <c r="E56" s="560"/>
      <c r="F56" s="560"/>
      <c r="G56" s="560"/>
      <c r="H56" s="560"/>
      <c r="I56" s="560"/>
      <c r="J56" s="560"/>
      <c r="K56" s="560"/>
      <c r="L56" s="560"/>
      <c r="M56" s="560"/>
      <c r="N56" s="560"/>
      <c r="O56" s="560"/>
      <c r="P56" s="560"/>
      <c r="Q56" s="568"/>
      <c r="R56" s="568"/>
      <c r="S56" s="568"/>
      <c r="T56" s="568"/>
      <c r="U56" s="568"/>
      <c r="V56" s="568"/>
      <c r="W56" s="568"/>
      <c r="X56" s="568"/>
      <c r="Y56" s="568"/>
      <c r="Z56" s="568"/>
      <c r="AA56" s="568"/>
      <c r="AB56" s="568"/>
      <c r="AC56" s="568"/>
      <c r="AD56" s="568" t="s">
        <v>149</v>
      </c>
      <c r="AE56" s="568"/>
      <c r="AF56" s="568"/>
      <c r="AG56" s="568"/>
      <c r="AH56" s="568"/>
      <c r="AI56" s="568"/>
      <c r="AJ56" s="568"/>
      <c r="AK56" s="568"/>
      <c r="AL56" s="568"/>
      <c r="AM56" s="568"/>
      <c r="AN56" s="559"/>
      <c r="AO56" s="559"/>
      <c r="AP56" s="559"/>
      <c r="AQ56" s="559"/>
      <c r="AR56" s="559"/>
      <c r="AS56" s="559"/>
      <c r="AT56" s="559"/>
      <c r="AU56" s="559"/>
      <c r="AV56" s="559"/>
      <c r="AW56" s="559"/>
      <c r="AX56" s="559"/>
      <c r="AY56" s="559"/>
      <c r="AZ56" s="559"/>
      <c r="BA56" s="559"/>
      <c r="BB56" s="559"/>
      <c r="BC56" s="559"/>
      <c r="BD56" s="559"/>
      <c r="BE56" s="559"/>
      <c r="BF56" s="559"/>
      <c r="BG56" s="559"/>
      <c r="BH56" s="559"/>
      <c r="BI56" s="559"/>
      <c r="BJ56" s="559"/>
      <c r="BK56" s="559"/>
      <c r="BL56" s="559"/>
      <c r="BM56" s="559"/>
      <c r="BN56" s="559"/>
      <c r="BO56" s="559"/>
      <c r="BP56" s="559"/>
    </row>
    <row r="59" ht="16.5" customHeight="1"/>
    <row r="66" ht="13.5" customHeight="1"/>
    <row r="67" ht="13.5" customHeight="1"/>
    <row r="68" ht="72" customHeight="1"/>
    <row r="69" ht="15" customHeight="1"/>
    <row r="70" ht="12.75">
      <c r="E70" s="23"/>
    </row>
    <row r="109" ht="13.5" customHeight="1"/>
    <row r="110" ht="12.75" customHeight="1"/>
  </sheetData>
  <sheetProtection algorithmName="SHA-512" hashValue="bToIUFMO8iYBfOLGoQz29Ukc2cxVgZxLeuyHr8t0jPtpL/3SP3TeWYYA4hs7Cpur6Nsgf7lns7u606lxVAs3VA==" saltValue="Xd+IOi3TXkfo5o2b1OVvdg==" spinCount="100000" sheet="1" selectLockedCells="1"/>
  <mergeCells count="102">
    <mergeCell ref="P3:V3"/>
    <mergeCell ref="N9:N10"/>
    <mergeCell ref="U9:U10"/>
    <mergeCell ref="V9:V10"/>
    <mergeCell ref="O7:Q7"/>
    <mergeCell ref="Q9:Q10"/>
    <mergeCell ref="P1:V1"/>
    <mergeCell ref="J3:K3"/>
    <mergeCell ref="W6:Y6"/>
    <mergeCell ref="J6:M6"/>
    <mergeCell ref="O6:Q6"/>
    <mergeCell ref="N3:O3"/>
    <mergeCell ref="S9:S10"/>
    <mergeCell ref="T9:T10"/>
    <mergeCell ref="X9:X10"/>
    <mergeCell ref="AZ56:BP56"/>
    <mergeCell ref="AB50:AC50"/>
    <mergeCell ref="AD50:AE50"/>
    <mergeCell ref="AF50:AH50"/>
    <mergeCell ref="AI50:AJ50"/>
    <mergeCell ref="AE9:AE10"/>
    <mergeCell ref="C1:I3"/>
    <mergeCell ref="A8:D8"/>
    <mergeCell ref="W46:Z46"/>
    <mergeCell ref="K9:K10"/>
    <mergeCell ref="L9:L10"/>
    <mergeCell ref="M9:M10"/>
    <mergeCell ref="L3:M3"/>
    <mergeCell ref="J1:O1"/>
    <mergeCell ref="J2:O2"/>
    <mergeCell ref="P2:V2"/>
    <mergeCell ref="AN3:AO3"/>
    <mergeCell ref="L4:M4"/>
    <mergeCell ref="P4:V4"/>
    <mergeCell ref="J5:L5"/>
    <mergeCell ref="M5:V5"/>
    <mergeCell ref="AI5:AI7"/>
    <mergeCell ref="J4:K4"/>
    <mergeCell ref="R7:V7"/>
    <mergeCell ref="A56:P56"/>
    <mergeCell ref="Q56:AC56"/>
    <mergeCell ref="AD56:AM56"/>
    <mergeCell ref="AN56:AY56"/>
    <mergeCell ref="X48:AJ48"/>
    <mergeCell ref="AD49:AE49"/>
    <mergeCell ref="W4:AB4"/>
    <mergeCell ref="W5:Y5"/>
    <mergeCell ref="Z5:AB5"/>
    <mergeCell ref="AJ4:AM5"/>
    <mergeCell ref="J7:M7"/>
    <mergeCell ref="R6:V6"/>
    <mergeCell ref="Z6:AB6"/>
    <mergeCell ref="AC6:AD6"/>
    <mergeCell ref="AJ6:AM7"/>
    <mergeCell ref="AF5:AH7"/>
    <mergeCell ref="A48:E48"/>
    <mergeCell ref="F48:K55"/>
    <mergeCell ref="A49:E55"/>
    <mergeCell ref="AC5:AD5"/>
    <mergeCell ref="C4:H4"/>
    <mergeCell ref="C9:C10"/>
    <mergeCell ref="D9:D10"/>
    <mergeCell ref="AM9:AM10"/>
    <mergeCell ref="AN8:AQ8"/>
    <mergeCell ref="AZ55:BP55"/>
    <mergeCell ref="X52:AJ55"/>
    <mergeCell ref="J9:J10"/>
    <mergeCell ref="O9:O10"/>
    <mergeCell ref="AB9:AB10"/>
    <mergeCell ref="AL9:AL10"/>
    <mergeCell ref="AK9:AK10"/>
    <mergeCell ref="Z9:Z10"/>
    <mergeCell ref="AD9:AD10"/>
    <mergeCell ref="AC9:AC10"/>
    <mergeCell ref="AJ9:AJ10"/>
    <mergeCell ref="AF9:AF10"/>
    <mergeCell ref="L54:Q55"/>
    <mergeCell ref="R49:V51"/>
    <mergeCell ref="L49:Q51"/>
    <mergeCell ref="R53:V55"/>
    <mergeCell ref="P9:P10"/>
    <mergeCell ref="X50:AA50"/>
    <mergeCell ref="AI49:AJ49"/>
    <mergeCell ref="AF49:AH49"/>
    <mergeCell ref="W45:Z45"/>
    <mergeCell ref="X49:AA49"/>
    <mergeCell ref="AN9:AQ47"/>
    <mergeCell ref="AB49:AC49"/>
    <mergeCell ref="E8:F8"/>
    <mergeCell ref="G8:P8"/>
    <mergeCell ref="Q8:V8"/>
    <mergeCell ref="E9:E10"/>
    <mergeCell ref="F9:F10"/>
    <mergeCell ref="X8:AM8"/>
    <mergeCell ref="G9:G10"/>
    <mergeCell ref="H9:H10"/>
    <mergeCell ref="I9:I10"/>
    <mergeCell ref="AI9:AI10"/>
    <mergeCell ref="Y9:Y10"/>
    <mergeCell ref="AA9:AA10"/>
    <mergeCell ref="R9:R10"/>
    <mergeCell ref="AH9:AH10"/>
  </mergeCells>
  <printOptions horizontalCentered="1" verticalCentered="1"/>
  <pageMargins left="0.25" right="0.25" top="0.1" bottom="0.1" header="0.05" footer="0.05"/>
  <pageSetup fitToWidth="0" horizontalDpi="600" verticalDpi="600" orientation="portrait" scale="71" r:id="rId4"/>
  <colBreaks count="2" manualBreakCount="2">
    <brk id="22" max="16383" man="1"/>
    <brk id="46" max="16383"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Activated Sludge MRO w/page 5 - 2008</dc:title>
  <dc:subject/>
  <dc:creator>D. Daily</dc:creator>
  <cp:keywords/>
  <dc:description>April fixed.</dc:description>
  <cp:lastModifiedBy>Painton, Marcus D</cp:lastModifiedBy>
  <cp:lastPrinted>2024-04-24T18:41:58Z</cp:lastPrinted>
  <dcterms:created xsi:type="dcterms:W3CDTF">2001-12-31T16:19:03Z</dcterms:created>
  <dcterms:modified xsi:type="dcterms:W3CDTF">2024-04-25T16:58:28Z</dcterms:modified>
  <cp:category/>
  <cp:version/>
  <cp:contentType/>
  <cp:contentStatus/>
</cp:coreProperties>
</file>