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workbookProtection workbookAlgorithmName="SHA-512" workbookHashValue="y9ThauAM5P8Bb3KGQj6Fy+Ih8CyrxcSrz8Zi65bGk4kElymG68ysO1ri7WeBoCtw2Ov1cn1zAAmLiEPOKHRy/Q==" workbookSpinCount="100000" workbookSaltValue="1fornT7RcDNiA8Fzr7K4BQ==" lockStructure="1"/>
  <bookViews>
    <workbookView xWindow="65428" yWindow="65428" windowWidth="23256" windowHeight="14976" tabRatio="684" activeTab="2"/>
  </bookViews>
  <sheets>
    <sheet name="Instructions" sheetId="25" r:id="rId1"/>
    <sheet name="NetDMR NODI Codes" sheetId="29" r:id="rId2"/>
    <sheet name="Jan" sheetId="7" r:id="rId3"/>
    <sheet name="Feb" sheetId="15" r:id="rId4"/>
    <sheet name="Mar" sheetId="16" r:id="rId5"/>
    <sheet name="Apr" sheetId="17" r:id="rId6"/>
    <sheet name="May" sheetId="18" r:id="rId7"/>
    <sheet name="Jun" sheetId="19" r:id="rId8"/>
    <sheet name="Jul" sheetId="20" r:id="rId9"/>
    <sheet name="Aug" sheetId="21" r:id="rId10"/>
    <sheet name="Sep" sheetId="22" r:id="rId11"/>
    <sheet name="Oct" sheetId="23" r:id="rId12"/>
    <sheet name="Nov" sheetId="24" r:id="rId13"/>
    <sheet name="Dec" sheetId="14" r:id="rId14"/>
    <sheet name="Summary" sheetId="27" r:id="rId15"/>
    <sheet name="E.coli Standalone worksheet" sheetId="28" state="hidden" r:id="rId16"/>
  </sheets>
  <externalReferences>
    <externalReference r:id="rId19"/>
  </externalReferences>
  <definedNames>
    <definedName name="_xlnm.Print_Area" localSheetId="5">'Apr'!$A$1:$BW$55</definedName>
    <definedName name="_xlnm.Print_Area" localSheetId="9">'Aug'!$A$1:$BF$56</definedName>
    <definedName name="_xlnm.Print_Area" localSheetId="13">'Dec'!$A$1:$BW$59</definedName>
    <definedName name="_xlnm.Print_Area" localSheetId="3">'Feb'!$A$1:$BW$54</definedName>
    <definedName name="_xlnm.Print_Area" localSheetId="0">'Instructions'!$B$2:$L$158</definedName>
    <definedName name="_xlnm.Print_Area" localSheetId="2">'Jan'!$A$1:$BW$59</definedName>
    <definedName name="_xlnm.Print_Area" localSheetId="8">'Jul'!$A$1:$BF$56</definedName>
    <definedName name="_xlnm.Print_Area" localSheetId="7">'Jun'!$A$1:$BF$55</definedName>
    <definedName name="_xlnm.Print_Area" localSheetId="4">'Mar'!$A$1:$BW$56</definedName>
    <definedName name="_xlnm.Print_Area" localSheetId="6">'May'!$A$1:$BF$56</definedName>
    <definedName name="_xlnm.Print_Area" localSheetId="12">'Nov'!$A$1:$BF$55</definedName>
    <definedName name="_xlnm.Print_Area" localSheetId="11">'Oct'!$A$1:$BF$56</definedName>
    <definedName name="_xlnm.Print_Area" localSheetId="10">'Sep'!$A$1:$BF$55</definedName>
  </definedNames>
  <calcPr calcId="191029"/>
  <extLst/>
</workbook>
</file>

<file path=xl/comments10.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2"/>
            <rFont val="Tahoma"/>
            <family val="2"/>
          </rPr>
          <t>GeoMetric Mean
Parameter 51041 1(CV2)</t>
        </r>
        <r>
          <rPr>
            <b/>
            <sz val="9"/>
            <rFont val="Tahoma"/>
            <family val="2"/>
          </rPr>
          <t xml:space="preserve">
</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U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text>
    </comment>
    <comment ref="U46" authorId="0">
      <text>
        <r>
          <rPr>
            <b/>
            <sz val="12"/>
            <rFont val="Tahoma"/>
            <family val="2"/>
          </rPr>
          <t>E.Coli Only
Ecoli 10% Rule</t>
        </r>
        <r>
          <rPr>
            <sz val="9"/>
            <rFont val="Tahoma"/>
            <family val="2"/>
          </rPr>
          <t xml:space="preserve">
</t>
        </r>
      </text>
    </comment>
  </commentList>
</comments>
</file>

<file path=xl/comments11.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2"/>
            <rFont val="Tahoma"/>
            <family val="2"/>
          </rPr>
          <t>GeoMetric Mean
Parameter 51041 1(CV2)</t>
        </r>
        <r>
          <rPr>
            <b/>
            <sz val="9"/>
            <rFont val="Tahoma"/>
            <family val="2"/>
          </rPr>
          <t xml:space="preserve">
</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U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text>
    </comment>
    <comment ref="U45" authorId="0">
      <text>
        <r>
          <rPr>
            <b/>
            <sz val="12"/>
            <rFont val="Tahoma"/>
            <family val="2"/>
          </rPr>
          <t>E.Coli Only
Ecoli 10% Rule</t>
        </r>
        <r>
          <rPr>
            <sz val="9"/>
            <rFont val="Tahoma"/>
            <family val="2"/>
          </rPr>
          <t xml:space="preserve">
</t>
        </r>
      </text>
    </comment>
  </commentList>
</comments>
</file>

<file path=xl/comments12.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2"/>
            <rFont val="Tahoma"/>
            <family val="2"/>
          </rPr>
          <t>GeoMetric Mean
Parameter 51041 1(CV2)</t>
        </r>
        <r>
          <rPr>
            <b/>
            <sz val="9"/>
            <rFont val="Tahoma"/>
            <family val="2"/>
          </rPr>
          <t xml:space="preserve">
</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U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text>
    </comment>
    <comment ref="U46" authorId="0">
      <text>
        <r>
          <rPr>
            <b/>
            <sz val="12"/>
            <rFont val="Tahoma"/>
            <family val="2"/>
          </rPr>
          <t>E.Coli Only
Ecoli 10% Rule</t>
        </r>
        <r>
          <rPr>
            <sz val="9"/>
            <rFont val="Tahoma"/>
            <family val="2"/>
          </rPr>
          <t xml:space="preserve">
</t>
        </r>
      </text>
    </comment>
  </commentList>
</comments>
</file>

<file path=xl/comments13.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2"/>
            <rFont val="Tahoma"/>
            <family val="2"/>
          </rPr>
          <t>GeoMetric Mean
Parameter 51041 1(CV2)</t>
        </r>
        <r>
          <rPr>
            <b/>
            <sz val="9"/>
            <rFont val="Tahoma"/>
            <family val="2"/>
          </rPr>
          <t xml:space="preserve">
</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U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text>
    </comment>
    <comment ref="U45" authorId="0">
      <text>
        <r>
          <rPr>
            <b/>
            <sz val="12"/>
            <rFont val="Tahoma"/>
            <family val="2"/>
          </rPr>
          <t>E.Coli Only
Ecoli 10% Rule</t>
        </r>
        <r>
          <rPr>
            <sz val="9"/>
            <rFont val="Tahoma"/>
            <family val="2"/>
          </rPr>
          <t xml:space="preserve">
</t>
        </r>
      </text>
    </comment>
  </commentList>
</comments>
</file>

<file path=xl/comments14.xml><?xml version="1.0" encoding="utf-8"?>
<comments xmlns="http://schemas.openxmlformats.org/spreadsheetml/2006/main">
  <authors>
    <author>Beason, Steven E</author>
  </authors>
  <commentList>
    <comment ref="AG45" authorId="0">
      <text>
        <r>
          <rPr>
            <b/>
            <sz val="12"/>
            <rFont val="Tahoma"/>
            <family val="2"/>
          </rPr>
          <t>Parameter 50060 1(CV2)</t>
        </r>
        <r>
          <rPr>
            <sz val="9"/>
            <rFont val="Tahoma"/>
            <family val="2"/>
          </rPr>
          <t xml:space="preserve">
</t>
        </r>
      </text>
    </comment>
    <comment ref="AJ45" authorId="0">
      <text>
        <r>
          <rPr>
            <b/>
            <sz val="12"/>
            <rFont val="Tahoma"/>
            <family val="2"/>
          </rPr>
          <t>GeoMetric Mean
Parameter 51041 1(CV2)</t>
        </r>
        <r>
          <rPr>
            <b/>
            <sz val="9"/>
            <rFont val="Tahoma"/>
            <family val="2"/>
          </rPr>
          <t xml:space="preserve">
</t>
        </r>
        <r>
          <rPr>
            <sz val="9"/>
            <rFont val="Tahoma"/>
            <family val="2"/>
          </rPr>
          <t xml:space="preserve">
</t>
        </r>
      </text>
    </comment>
    <comment ref="AS45" authorId="0">
      <text>
        <r>
          <rPr>
            <b/>
            <sz val="12"/>
            <rFont val="Tahoma"/>
            <family val="2"/>
          </rPr>
          <t>Parameter 80082 1(CV2)</t>
        </r>
        <r>
          <rPr>
            <sz val="9"/>
            <rFont val="Tahoma"/>
            <family val="2"/>
          </rPr>
          <t xml:space="preserve">
</t>
        </r>
      </text>
    </comment>
    <comment ref="AU45" authorId="0">
      <text>
        <r>
          <rPr>
            <b/>
            <sz val="12"/>
            <rFont val="Tahoma"/>
            <family val="2"/>
          </rPr>
          <t>Parameter 80082 1(QV1)</t>
        </r>
        <r>
          <rPr>
            <sz val="9"/>
            <rFont val="Tahoma"/>
            <family val="2"/>
          </rPr>
          <t xml:space="preserve">
</t>
        </r>
      </text>
    </comment>
    <comment ref="AW45" authorId="0">
      <text>
        <r>
          <rPr>
            <b/>
            <sz val="12"/>
            <rFont val="Tahoma"/>
            <family val="2"/>
          </rPr>
          <t>Parameter 00530 1(CV2)</t>
        </r>
        <r>
          <rPr>
            <sz val="9"/>
            <rFont val="Tahoma"/>
            <family val="2"/>
          </rPr>
          <t xml:space="preserve">
</t>
        </r>
      </text>
    </comment>
    <comment ref="AY45" authorId="0">
      <text>
        <r>
          <rPr>
            <b/>
            <sz val="12"/>
            <rFont val="Tahoma"/>
            <family val="2"/>
          </rPr>
          <t>Parameter 00530 1(QV1)</t>
        </r>
        <r>
          <rPr>
            <sz val="9"/>
            <rFont val="Tahoma"/>
            <family val="2"/>
          </rPr>
          <t xml:space="preserve">
</t>
        </r>
      </text>
    </comment>
    <comment ref="BA45" authorId="0">
      <text>
        <r>
          <rPr>
            <b/>
            <sz val="12"/>
            <rFont val="Tahoma"/>
            <family val="2"/>
          </rPr>
          <t>Parameter 00610 1(CV2)</t>
        </r>
        <r>
          <rPr>
            <sz val="9"/>
            <rFont val="Tahoma"/>
            <family val="2"/>
          </rPr>
          <t xml:space="preserve">
</t>
        </r>
      </text>
    </comment>
    <comment ref="BC45" authorId="0">
      <text>
        <r>
          <rPr>
            <b/>
            <sz val="12"/>
            <rFont val="Tahoma"/>
            <family val="2"/>
          </rPr>
          <t>Parameter 00610 1(QV1)</t>
        </r>
        <r>
          <rPr>
            <sz val="9"/>
            <rFont val="Tahoma"/>
            <family val="2"/>
          </rPr>
          <t xml:space="preserve">
</t>
        </r>
      </text>
    </comment>
    <comment ref="AG46" authorId="0">
      <text>
        <r>
          <rPr>
            <b/>
            <sz val="12"/>
            <rFont val="Tahoma"/>
            <family val="2"/>
          </rPr>
          <t>Parameter 50060 1(CV3)</t>
        </r>
        <r>
          <rPr>
            <sz val="9"/>
            <rFont val="Tahoma"/>
            <family val="2"/>
          </rPr>
          <t xml:space="preserve">
</t>
        </r>
      </text>
    </comment>
    <comment ref="AH46" authorId="0">
      <text>
        <r>
          <rPr>
            <b/>
            <sz val="12"/>
            <rFont val="Tahoma"/>
            <family val="2"/>
          </rPr>
          <t>Parameter 50060 X(CV3)</t>
        </r>
        <r>
          <rPr>
            <sz val="9"/>
            <rFont val="Tahoma"/>
            <family val="2"/>
          </rPr>
          <t xml:space="preserve">
</t>
        </r>
      </text>
    </comment>
    <comment ref="AT46" authorId="0">
      <text>
        <r>
          <rPr>
            <b/>
            <sz val="12"/>
            <rFont val="Tahoma"/>
            <family val="2"/>
          </rPr>
          <t>Parameter 80082 1(CV3)</t>
        </r>
        <r>
          <rPr>
            <sz val="9"/>
            <rFont val="Tahoma"/>
            <family val="2"/>
          </rPr>
          <t xml:space="preserve">
</t>
        </r>
      </text>
    </comment>
    <comment ref="AV46" authorId="0">
      <text>
        <r>
          <rPr>
            <b/>
            <sz val="12"/>
            <rFont val="Tahoma"/>
            <family val="2"/>
          </rPr>
          <t>Parameter 80082 1(QV2)</t>
        </r>
        <r>
          <rPr>
            <sz val="9"/>
            <rFont val="Tahoma"/>
            <family val="2"/>
          </rPr>
          <t xml:space="preserve">
</t>
        </r>
      </text>
    </comment>
    <comment ref="AX46" authorId="0">
      <text>
        <r>
          <rPr>
            <b/>
            <sz val="12"/>
            <rFont val="Tahoma"/>
            <family val="2"/>
          </rPr>
          <t>Parameter 00530 1(CV3)</t>
        </r>
        <r>
          <rPr>
            <sz val="9"/>
            <rFont val="Tahoma"/>
            <family val="2"/>
          </rPr>
          <t xml:space="preserve">
</t>
        </r>
      </text>
    </comment>
    <comment ref="AZ46" authorId="0">
      <text>
        <r>
          <rPr>
            <b/>
            <sz val="12"/>
            <rFont val="Tahoma"/>
            <family val="2"/>
          </rPr>
          <t>Parameter 00530 1(QV2)</t>
        </r>
        <r>
          <rPr>
            <sz val="9"/>
            <rFont val="Tahoma"/>
            <family val="2"/>
          </rPr>
          <t xml:space="preserve">
</t>
        </r>
      </text>
    </comment>
    <comment ref="BB46" authorId="0">
      <text>
        <r>
          <rPr>
            <b/>
            <sz val="12"/>
            <rFont val="Tahoma"/>
            <family val="2"/>
          </rPr>
          <t>Parameter 00610 1(CV3)</t>
        </r>
        <r>
          <rPr>
            <sz val="9"/>
            <rFont val="Tahoma"/>
            <family val="2"/>
          </rPr>
          <t xml:space="preserve">
</t>
        </r>
      </text>
    </comment>
    <comment ref="BD46" authorId="0">
      <text>
        <r>
          <rPr>
            <b/>
            <sz val="12"/>
            <rFont val="Tahoma"/>
            <family val="2"/>
          </rPr>
          <t>Parameter 00610 1(QV2)</t>
        </r>
        <r>
          <rPr>
            <sz val="9"/>
            <rFont val="Tahoma"/>
            <family val="2"/>
          </rPr>
          <t xml:space="preserve">
</t>
        </r>
      </text>
    </comment>
    <comment ref="AH47" authorId="0">
      <text>
        <r>
          <rPr>
            <b/>
            <sz val="12"/>
            <rFont val="Tahoma"/>
            <family val="2"/>
          </rPr>
          <t>Parameter 50060 X(CV1)</t>
        </r>
        <r>
          <rPr>
            <sz val="9"/>
            <rFont val="Tahoma"/>
            <family val="2"/>
          </rPr>
          <t xml:space="preserve">
</t>
        </r>
      </text>
    </comment>
    <comment ref="AM47" authorId="0">
      <text>
        <r>
          <rPr>
            <b/>
            <sz val="12"/>
            <rFont val="Tahoma"/>
            <family val="2"/>
          </rPr>
          <t>Parameter 00300 1(CV1)</t>
        </r>
        <r>
          <rPr>
            <sz val="9"/>
            <rFont val="Tahoma"/>
            <family val="2"/>
          </rPr>
          <t xml:space="preserve">
</t>
        </r>
      </text>
    </comment>
    <comment ref="U48" authorId="0">
      <text>
        <r>
          <rPr>
            <b/>
            <sz val="12"/>
            <rFont val="Tahoma"/>
            <family val="2"/>
          </rPr>
          <t>E.Coli Only
Ecoli 10% Rule</t>
        </r>
        <r>
          <rPr>
            <b/>
            <sz val="8"/>
            <rFont val="Tahoma"/>
            <family val="2"/>
          </rPr>
          <t xml:space="preserve">
</t>
        </r>
        <r>
          <rPr>
            <sz val="9"/>
            <rFont val="Tahoma"/>
            <family val="2"/>
          </rPr>
          <t xml:space="preserve">
</t>
        </r>
      </text>
    </comment>
    <comment ref="AJ48" authorId="0">
      <text>
        <r>
          <rPr>
            <b/>
            <sz val="12"/>
            <rFont val="Tahoma"/>
            <family val="2"/>
          </rPr>
          <t>Parameter 51041 1(CV3)</t>
        </r>
      </text>
    </comment>
    <comment ref="U49" authorId="0">
      <text>
        <r>
          <rPr>
            <b/>
            <sz val="12"/>
            <rFont val="Tahoma"/>
            <family val="2"/>
          </rPr>
          <t>E.Coli Only
Ecoli 10% Rule</t>
        </r>
        <r>
          <rPr>
            <sz val="9"/>
            <rFont val="Tahoma"/>
            <family val="2"/>
          </rPr>
          <t xml:space="preserve">
</t>
        </r>
      </text>
    </comment>
  </commentList>
</comments>
</file>

<file path=xl/comments3.xml><?xml version="1.0" encoding="utf-8"?>
<comments xmlns="http://schemas.openxmlformats.org/spreadsheetml/2006/main">
  <authors>
    <author>IDEM</author>
    <author>Don Daily</author>
    <author>Beason, Steven E</author>
  </authors>
  <commentList>
    <comment ref="L2" authorId="0">
      <text>
        <r>
          <rPr>
            <sz val="9"/>
            <rFont val="Tahoma"/>
            <family val="2"/>
          </rPr>
          <t xml:space="preserve">Information entered in these areas will also show up on other pages and other months.
</t>
        </r>
      </text>
    </comment>
    <comment ref="P4" authorId="0">
      <text>
        <r>
          <rPr>
            <sz val="9"/>
            <rFont val="Tahoma"/>
            <family val="2"/>
          </rPr>
          <t xml:space="preserve">Enter average design flow in mgd.  Current average flow will be compared to this figure and results printed on page 3.
</t>
        </r>
      </text>
    </comment>
    <comment ref="J10" authorId="0">
      <text>
        <r>
          <rPr>
            <sz val="9"/>
            <rFont val="Tahoma"/>
            <family val="2"/>
          </rPr>
          <t xml:space="preserve">Please enter new heading.  The information will then show up on the other months as well.
</t>
        </r>
      </text>
    </comment>
    <comment ref="K10" authorId="0">
      <text>
        <r>
          <rPr>
            <sz val="9"/>
            <rFont val="Tahoma"/>
            <family val="2"/>
          </rPr>
          <t>Heading entered into this space will show up on subsequent months.</t>
        </r>
      </text>
    </comment>
    <comment ref="T10" authorId="0">
      <text>
        <r>
          <rPr>
            <sz val="9"/>
            <rFont val="Tahoma"/>
            <family val="2"/>
          </rPr>
          <t>May be used for any other monitored influent parameter.  Enter title which will also appear on the other months.</t>
        </r>
      </text>
    </comment>
    <comment ref="AK10" authorId="1">
      <text>
        <r>
          <rPr>
            <sz val="10"/>
            <rFont val="Tahoma"/>
            <family val="2"/>
          </rPr>
          <t xml:space="preserve">If only one pH test is run per day, enter the result in this column only. For multiple samples, put the lowest value in this column.
</t>
        </r>
      </text>
    </comment>
    <comment ref="AL10" authorId="1">
      <text>
        <r>
          <rPr>
            <sz val="10"/>
            <rFont val="Tahoma"/>
            <family val="2"/>
          </rPr>
          <t xml:space="preserve">If only one pH test is run per day, leave this  column blank. For multiple samples, put the highest value in this column.
</t>
        </r>
      </text>
    </comment>
    <comment ref="BE10" authorId="0">
      <text>
        <r>
          <rPr>
            <sz val="9"/>
            <rFont val="Tahoma"/>
            <family val="2"/>
          </rPr>
          <t>Insert heading for additional parameter if needed.</t>
        </r>
        <r>
          <rPr>
            <sz val="9"/>
            <rFont val="Tahoma"/>
            <family val="2"/>
          </rPr>
          <t xml:space="preserve">
</t>
        </r>
      </text>
    </comment>
    <comment ref="BF10" authorId="0">
      <text>
        <r>
          <rPr>
            <sz val="9"/>
            <rFont val="Tahoma"/>
            <family val="2"/>
          </rPr>
          <t>Insert heading for additional parameter if needed.</t>
        </r>
        <r>
          <rPr>
            <sz val="9"/>
            <rFont val="Tahoma"/>
            <family val="2"/>
          </rPr>
          <t xml:space="preserve">
</t>
        </r>
      </text>
    </comment>
    <comment ref="AG45" authorId="2">
      <text>
        <r>
          <rPr>
            <b/>
            <sz val="12"/>
            <rFont val="Tahoma"/>
            <family val="2"/>
          </rPr>
          <t>Parameter 50060 1(CV2)</t>
        </r>
        <r>
          <rPr>
            <sz val="9"/>
            <rFont val="Tahoma"/>
            <family val="2"/>
          </rPr>
          <t xml:space="preserve">
</t>
        </r>
      </text>
    </comment>
    <comment ref="AJ45" authorId="2">
      <text>
        <r>
          <rPr>
            <b/>
            <sz val="12"/>
            <rFont val="Tahoma"/>
            <family val="2"/>
          </rPr>
          <t>GeoMetric Mean
Parameter 51041 1(CV2)</t>
        </r>
        <r>
          <rPr>
            <b/>
            <sz val="9"/>
            <rFont val="Tahoma"/>
            <family val="2"/>
          </rPr>
          <t xml:space="preserve">
</t>
        </r>
        <r>
          <rPr>
            <sz val="9"/>
            <rFont val="Tahoma"/>
            <family val="2"/>
          </rPr>
          <t xml:space="preserve">
</t>
        </r>
      </text>
    </comment>
    <comment ref="AS45" authorId="2">
      <text>
        <r>
          <rPr>
            <b/>
            <sz val="12"/>
            <rFont val="Tahoma"/>
            <family val="2"/>
          </rPr>
          <t>Parameter 80082 1(CV2)</t>
        </r>
        <r>
          <rPr>
            <sz val="9"/>
            <rFont val="Tahoma"/>
            <family val="2"/>
          </rPr>
          <t xml:space="preserve">
</t>
        </r>
      </text>
    </comment>
    <comment ref="AU45" authorId="2">
      <text>
        <r>
          <rPr>
            <b/>
            <sz val="12"/>
            <rFont val="Tahoma"/>
            <family val="2"/>
          </rPr>
          <t>Parameter 80082 1(QV1)</t>
        </r>
        <r>
          <rPr>
            <sz val="9"/>
            <rFont val="Tahoma"/>
            <family val="2"/>
          </rPr>
          <t xml:space="preserve">
</t>
        </r>
      </text>
    </comment>
    <comment ref="AW45" authorId="2">
      <text>
        <r>
          <rPr>
            <b/>
            <sz val="12"/>
            <rFont val="Tahoma"/>
            <family val="2"/>
          </rPr>
          <t>Parameter 00530 1(CV2)</t>
        </r>
        <r>
          <rPr>
            <sz val="9"/>
            <rFont val="Tahoma"/>
            <family val="2"/>
          </rPr>
          <t xml:space="preserve">
</t>
        </r>
      </text>
    </comment>
    <comment ref="AY45" authorId="2">
      <text>
        <r>
          <rPr>
            <b/>
            <sz val="12"/>
            <rFont val="Tahoma"/>
            <family val="2"/>
          </rPr>
          <t>Parameter 00530 1(QV1)</t>
        </r>
        <r>
          <rPr>
            <sz val="9"/>
            <rFont val="Tahoma"/>
            <family val="2"/>
          </rPr>
          <t xml:space="preserve">
</t>
        </r>
      </text>
    </comment>
    <comment ref="BA45" authorId="2">
      <text>
        <r>
          <rPr>
            <b/>
            <sz val="12"/>
            <rFont val="Tahoma"/>
            <family val="2"/>
          </rPr>
          <t>Parameter 00610 1(CV2)</t>
        </r>
        <r>
          <rPr>
            <sz val="9"/>
            <rFont val="Tahoma"/>
            <family val="2"/>
          </rPr>
          <t xml:space="preserve">
</t>
        </r>
      </text>
    </comment>
    <comment ref="BC45" authorId="2">
      <text>
        <r>
          <rPr>
            <b/>
            <sz val="12"/>
            <rFont val="Tahoma"/>
            <family val="2"/>
          </rPr>
          <t>Parameter 00610 1(QV1)</t>
        </r>
        <r>
          <rPr>
            <sz val="9"/>
            <rFont val="Tahoma"/>
            <family val="2"/>
          </rPr>
          <t xml:space="preserve">
</t>
        </r>
      </text>
    </comment>
    <comment ref="AG46" authorId="2">
      <text>
        <r>
          <rPr>
            <b/>
            <sz val="12"/>
            <rFont val="Tahoma"/>
            <family val="2"/>
          </rPr>
          <t>Parameter 50060 1(CV3)</t>
        </r>
        <r>
          <rPr>
            <sz val="9"/>
            <rFont val="Tahoma"/>
            <family val="2"/>
          </rPr>
          <t xml:space="preserve">
</t>
        </r>
      </text>
    </comment>
    <comment ref="AH46" authorId="2">
      <text>
        <r>
          <rPr>
            <b/>
            <sz val="12"/>
            <rFont val="Tahoma"/>
            <family val="2"/>
          </rPr>
          <t>Parameter 50060 X(CV3)</t>
        </r>
        <r>
          <rPr>
            <sz val="9"/>
            <rFont val="Tahoma"/>
            <family val="2"/>
          </rPr>
          <t xml:space="preserve">
</t>
        </r>
      </text>
    </comment>
    <comment ref="AT46" authorId="2">
      <text>
        <r>
          <rPr>
            <b/>
            <sz val="12"/>
            <rFont val="Tahoma"/>
            <family val="2"/>
          </rPr>
          <t>Parameter 80082 1(CV3)</t>
        </r>
        <r>
          <rPr>
            <sz val="9"/>
            <rFont val="Tahoma"/>
            <family val="2"/>
          </rPr>
          <t xml:space="preserve">
</t>
        </r>
      </text>
    </comment>
    <comment ref="AV46" authorId="2">
      <text>
        <r>
          <rPr>
            <b/>
            <sz val="12"/>
            <rFont val="Tahoma"/>
            <family val="2"/>
          </rPr>
          <t>Parameter 80082 1(QV2)</t>
        </r>
        <r>
          <rPr>
            <sz val="9"/>
            <rFont val="Tahoma"/>
            <family val="2"/>
          </rPr>
          <t xml:space="preserve">
</t>
        </r>
      </text>
    </comment>
    <comment ref="AX46" authorId="2">
      <text>
        <r>
          <rPr>
            <b/>
            <sz val="12"/>
            <rFont val="Tahoma"/>
            <family val="2"/>
          </rPr>
          <t>Parameter 00530 1(CV3)</t>
        </r>
        <r>
          <rPr>
            <sz val="9"/>
            <rFont val="Tahoma"/>
            <family val="2"/>
          </rPr>
          <t xml:space="preserve">
</t>
        </r>
      </text>
    </comment>
    <comment ref="AZ46" authorId="2">
      <text>
        <r>
          <rPr>
            <b/>
            <sz val="12"/>
            <rFont val="Tahoma"/>
            <family val="2"/>
          </rPr>
          <t>Parameter 00530 1(QV2)</t>
        </r>
        <r>
          <rPr>
            <sz val="9"/>
            <rFont val="Tahoma"/>
            <family val="2"/>
          </rPr>
          <t xml:space="preserve">
</t>
        </r>
      </text>
    </comment>
    <comment ref="BB46" authorId="2">
      <text>
        <r>
          <rPr>
            <b/>
            <sz val="12"/>
            <rFont val="Tahoma"/>
            <family val="2"/>
          </rPr>
          <t>Parameter 00610 1(CV3)</t>
        </r>
        <r>
          <rPr>
            <sz val="9"/>
            <rFont val="Tahoma"/>
            <family val="2"/>
          </rPr>
          <t xml:space="preserve">
</t>
        </r>
      </text>
    </comment>
    <comment ref="BD46" authorId="2">
      <text>
        <r>
          <rPr>
            <b/>
            <sz val="12"/>
            <rFont val="Tahoma"/>
            <family val="2"/>
          </rPr>
          <t>Parameter 00610 1(QV2)</t>
        </r>
        <r>
          <rPr>
            <sz val="9"/>
            <rFont val="Tahoma"/>
            <family val="2"/>
          </rPr>
          <t xml:space="preserve">
</t>
        </r>
      </text>
    </comment>
    <comment ref="AH47" authorId="2">
      <text>
        <r>
          <rPr>
            <b/>
            <sz val="12"/>
            <rFont val="Tahoma"/>
            <family val="2"/>
          </rPr>
          <t>Parameter 50060 X(CV1)</t>
        </r>
        <r>
          <rPr>
            <sz val="9"/>
            <rFont val="Tahoma"/>
            <family val="2"/>
          </rPr>
          <t xml:space="preserve">
</t>
        </r>
      </text>
    </comment>
    <comment ref="AM47" authorId="2">
      <text>
        <r>
          <rPr>
            <b/>
            <sz val="12"/>
            <rFont val="Tahoma"/>
            <family val="2"/>
          </rPr>
          <t>Parameter 00300 1(CV1)</t>
        </r>
        <r>
          <rPr>
            <sz val="9"/>
            <rFont val="Tahoma"/>
            <family val="2"/>
          </rPr>
          <t xml:space="preserve">
</t>
        </r>
      </text>
    </comment>
    <comment ref="U48" authorId="2">
      <text>
        <r>
          <rPr>
            <b/>
            <sz val="12"/>
            <rFont val="Tahoma"/>
            <family val="2"/>
          </rPr>
          <t>E.Coli Only
Ecoli 10% Rule</t>
        </r>
        <r>
          <rPr>
            <b/>
            <sz val="8"/>
            <rFont val="Tahoma"/>
            <family val="2"/>
          </rPr>
          <t xml:space="preserve">
</t>
        </r>
        <r>
          <rPr>
            <sz val="9"/>
            <rFont val="Tahoma"/>
            <family val="2"/>
          </rPr>
          <t xml:space="preserve">
</t>
        </r>
      </text>
    </comment>
    <comment ref="AJ48" authorId="2">
      <text>
        <r>
          <rPr>
            <b/>
            <sz val="12"/>
            <rFont val="Tahoma"/>
            <family val="2"/>
          </rPr>
          <t>Parameter 51041 1(CV3)</t>
        </r>
      </text>
    </comment>
    <comment ref="U49" authorId="2">
      <text>
        <r>
          <rPr>
            <b/>
            <sz val="12"/>
            <rFont val="Tahoma"/>
            <family val="2"/>
          </rPr>
          <t>E.Coli Only
Ecoli 10% Rule</t>
        </r>
        <r>
          <rPr>
            <sz val="9"/>
            <rFont val="Tahoma"/>
            <family val="2"/>
          </rPr>
          <t xml:space="preserve">
</t>
        </r>
      </text>
    </comment>
  </commentList>
</comments>
</file>

<file path=xl/comments4.xml><?xml version="1.0" encoding="utf-8"?>
<comments xmlns="http://schemas.openxmlformats.org/spreadsheetml/2006/main">
  <authors>
    <author>Beason, Steven E</author>
  </authors>
  <commentList>
    <comment ref="AG40" authorId="0">
      <text>
        <r>
          <rPr>
            <b/>
            <sz val="12"/>
            <rFont val="Tahoma"/>
            <family val="2"/>
          </rPr>
          <t>Parameter 50060 1(CV2)</t>
        </r>
        <r>
          <rPr>
            <sz val="9"/>
            <rFont val="Tahoma"/>
            <family val="2"/>
          </rPr>
          <t xml:space="preserve">
</t>
        </r>
      </text>
    </comment>
    <comment ref="AJ40" authorId="0">
      <text>
        <r>
          <rPr>
            <b/>
            <sz val="12"/>
            <rFont val="Tahoma"/>
            <family val="2"/>
          </rPr>
          <t>GeoMetric Mean
Parameter 51041 1(CV2)</t>
        </r>
        <r>
          <rPr>
            <b/>
            <sz val="9"/>
            <rFont val="Tahoma"/>
            <family val="2"/>
          </rPr>
          <t xml:space="preserve">
</t>
        </r>
        <r>
          <rPr>
            <sz val="9"/>
            <rFont val="Tahoma"/>
            <family val="2"/>
          </rPr>
          <t xml:space="preserve">
</t>
        </r>
      </text>
    </comment>
    <comment ref="AS40" authorId="0">
      <text>
        <r>
          <rPr>
            <b/>
            <sz val="12"/>
            <rFont val="Tahoma"/>
            <family val="2"/>
          </rPr>
          <t>Parameter 80082 1(CV2)</t>
        </r>
        <r>
          <rPr>
            <sz val="9"/>
            <rFont val="Tahoma"/>
            <family val="2"/>
          </rPr>
          <t xml:space="preserve">
</t>
        </r>
      </text>
    </comment>
    <comment ref="AU40" authorId="0">
      <text>
        <r>
          <rPr>
            <b/>
            <sz val="12"/>
            <rFont val="Tahoma"/>
            <family val="2"/>
          </rPr>
          <t>Parameter 80082 1(QV1)</t>
        </r>
        <r>
          <rPr>
            <sz val="9"/>
            <rFont val="Tahoma"/>
            <family val="2"/>
          </rPr>
          <t xml:space="preserve">
</t>
        </r>
      </text>
    </comment>
    <comment ref="AW40" authorId="0">
      <text>
        <r>
          <rPr>
            <b/>
            <sz val="12"/>
            <rFont val="Tahoma"/>
            <family val="2"/>
          </rPr>
          <t>Parameter 00530 1(CV2)</t>
        </r>
        <r>
          <rPr>
            <sz val="9"/>
            <rFont val="Tahoma"/>
            <family val="2"/>
          </rPr>
          <t xml:space="preserve">
</t>
        </r>
      </text>
    </comment>
    <comment ref="AY40" authorId="0">
      <text>
        <r>
          <rPr>
            <b/>
            <sz val="12"/>
            <rFont val="Tahoma"/>
            <family val="2"/>
          </rPr>
          <t>Parameter 00530 1(QV1)</t>
        </r>
        <r>
          <rPr>
            <sz val="9"/>
            <rFont val="Tahoma"/>
            <family val="2"/>
          </rPr>
          <t xml:space="preserve">
</t>
        </r>
      </text>
    </comment>
    <comment ref="BA40" authorId="0">
      <text>
        <r>
          <rPr>
            <b/>
            <sz val="12"/>
            <rFont val="Tahoma"/>
            <family val="2"/>
          </rPr>
          <t>Parameter 00610 1(CV2)</t>
        </r>
        <r>
          <rPr>
            <sz val="9"/>
            <rFont val="Tahoma"/>
            <family val="2"/>
          </rPr>
          <t xml:space="preserve">
</t>
        </r>
      </text>
    </comment>
    <comment ref="BC40" authorId="0">
      <text>
        <r>
          <rPr>
            <b/>
            <sz val="12"/>
            <rFont val="Tahoma"/>
            <family val="2"/>
          </rPr>
          <t>Parameter 00610 1(QV1)</t>
        </r>
        <r>
          <rPr>
            <sz val="9"/>
            <rFont val="Tahoma"/>
            <family val="2"/>
          </rPr>
          <t xml:space="preserve">
</t>
        </r>
      </text>
    </comment>
    <comment ref="AG41" authorId="0">
      <text>
        <r>
          <rPr>
            <b/>
            <sz val="12"/>
            <rFont val="Tahoma"/>
            <family val="2"/>
          </rPr>
          <t>Parameter 50060 1(CV3)</t>
        </r>
        <r>
          <rPr>
            <sz val="9"/>
            <rFont val="Tahoma"/>
            <family val="2"/>
          </rPr>
          <t xml:space="preserve">
</t>
        </r>
      </text>
    </comment>
    <comment ref="AH41" authorId="0">
      <text>
        <r>
          <rPr>
            <b/>
            <sz val="12"/>
            <rFont val="Tahoma"/>
            <family val="2"/>
          </rPr>
          <t>Parameter 50060 X(CV3)</t>
        </r>
        <r>
          <rPr>
            <sz val="9"/>
            <rFont val="Tahoma"/>
            <family val="2"/>
          </rPr>
          <t xml:space="preserve">
</t>
        </r>
      </text>
    </comment>
    <comment ref="AT41" authorId="0">
      <text>
        <r>
          <rPr>
            <b/>
            <sz val="12"/>
            <rFont val="Tahoma"/>
            <family val="2"/>
          </rPr>
          <t>Parameter 80082 1(CV3)</t>
        </r>
        <r>
          <rPr>
            <sz val="9"/>
            <rFont val="Tahoma"/>
            <family val="2"/>
          </rPr>
          <t xml:space="preserve">
</t>
        </r>
      </text>
    </comment>
    <comment ref="AV41" authorId="0">
      <text>
        <r>
          <rPr>
            <b/>
            <sz val="12"/>
            <rFont val="Tahoma"/>
            <family val="2"/>
          </rPr>
          <t>Parameter 80082 1(QV2)</t>
        </r>
        <r>
          <rPr>
            <sz val="9"/>
            <rFont val="Tahoma"/>
            <family val="2"/>
          </rPr>
          <t xml:space="preserve">
</t>
        </r>
      </text>
    </comment>
    <comment ref="AX41" authorId="0">
      <text>
        <r>
          <rPr>
            <b/>
            <sz val="12"/>
            <rFont val="Tahoma"/>
            <family val="2"/>
          </rPr>
          <t>Parameter 00530 1(CV3)</t>
        </r>
        <r>
          <rPr>
            <sz val="9"/>
            <rFont val="Tahoma"/>
            <family val="2"/>
          </rPr>
          <t xml:space="preserve">
</t>
        </r>
      </text>
    </comment>
    <comment ref="AZ41" authorId="0">
      <text>
        <r>
          <rPr>
            <b/>
            <sz val="12"/>
            <rFont val="Tahoma"/>
            <family val="2"/>
          </rPr>
          <t>Parameter 00530 1(QV2)</t>
        </r>
        <r>
          <rPr>
            <sz val="9"/>
            <rFont val="Tahoma"/>
            <family val="2"/>
          </rPr>
          <t xml:space="preserve">
</t>
        </r>
      </text>
    </comment>
    <comment ref="BB41" authorId="0">
      <text>
        <r>
          <rPr>
            <b/>
            <sz val="12"/>
            <rFont val="Tahoma"/>
            <family val="2"/>
          </rPr>
          <t>Parameter 00610 1(CV3)</t>
        </r>
        <r>
          <rPr>
            <sz val="9"/>
            <rFont val="Tahoma"/>
            <family val="2"/>
          </rPr>
          <t xml:space="preserve">
</t>
        </r>
      </text>
    </comment>
    <comment ref="BD41" authorId="0">
      <text>
        <r>
          <rPr>
            <b/>
            <sz val="12"/>
            <rFont val="Tahoma"/>
            <family val="2"/>
          </rPr>
          <t>Parameter 00610 1(QV2)</t>
        </r>
        <r>
          <rPr>
            <sz val="9"/>
            <rFont val="Tahoma"/>
            <family val="2"/>
          </rPr>
          <t xml:space="preserve">
</t>
        </r>
      </text>
    </comment>
    <comment ref="AH42" authorId="0">
      <text>
        <r>
          <rPr>
            <b/>
            <sz val="12"/>
            <rFont val="Tahoma"/>
            <family val="2"/>
          </rPr>
          <t>Parameter 50060 X(CV1)</t>
        </r>
        <r>
          <rPr>
            <sz val="9"/>
            <rFont val="Tahoma"/>
            <family val="2"/>
          </rPr>
          <t xml:space="preserve">
</t>
        </r>
      </text>
    </comment>
    <comment ref="AM42" authorId="0">
      <text>
        <r>
          <rPr>
            <b/>
            <sz val="12"/>
            <rFont val="Tahoma"/>
            <family val="2"/>
          </rPr>
          <t>Parameter 00300 1(CV1)</t>
        </r>
        <r>
          <rPr>
            <sz val="9"/>
            <rFont val="Tahoma"/>
            <family val="2"/>
          </rPr>
          <t xml:space="preserve">
</t>
        </r>
      </text>
    </comment>
    <comment ref="U43" authorId="0">
      <text>
        <r>
          <rPr>
            <b/>
            <sz val="12"/>
            <rFont val="Tahoma"/>
            <family val="2"/>
          </rPr>
          <t>E.Coli Only
Ecoli 10% Rule</t>
        </r>
        <r>
          <rPr>
            <b/>
            <sz val="8"/>
            <rFont val="Tahoma"/>
            <family val="2"/>
          </rPr>
          <t xml:space="preserve">
</t>
        </r>
        <r>
          <rPr>
            <sz val="9"/>
            <rFont val="Tahoma"/>
            <family val="2"/>
          </rPr>
          <t xml:space="preserve">
</t>
        </r>
      </text>
    </comment>
    <comment ref="AJ43" authorId="0">
      <text>
        <r>
          <rPr>
            <b/>
            <sz val="12"/>
            <rFont val="Tahoma"/>
            <family val="2"/>
          </rPr>
          <t>Parameter 51041 1(CV3)</t>
        </r>
      </text>
    </comment>
    <comment ref="U44" authorId="0">
      <text>
        <r>
          <rPr>
            <b/>
            <sz val="12"/>
            <rFont val="Tahoma"/>
            <family val="2"/>
          </rPr>
          <t>E.Coli Only
Ecoli 10% Rule</t>
        </r>
        <r>
          <rPr>
            <sz val="9"/>
            <rFont val="Tahoma"/>
            <family val="2"/>
          </rPr>
          <t xml:space="preserve">
</t>
        </r>
      </text>
    </comment>
  </commentList>
</comments>
</file>

<file path=xl/comments5.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2"/>
            <rFont val="Tahoma"/>
            <family val="2"/>
          </rPr>
          <t>GeoMetric Mean
Parameter 51041 1(CV2)</t>
        </r>
        <r>
          <rPr>
            <b/>
            <sz val="9"/>
            <rFont val="Tahoma"/>
            <family val="2"/>
          </rPr>
          <t xml:space="preserve">
</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U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text>
    </comment>
    <comment ref="U46" authorId="0">
      <text>
        <r>
          <rPr>
            <b/>
            <sz val="12"/>
            <rFont val="Tahoma"/>
            <family val="2"/>
          </rPr>
          <t>E.Coli Only
Ecoli 10% Rule</t>
        </r>
        <r>
          <rPr>
            <sz val="9"/>
            <rFont val="Tahoma"/>
            <family val="2"/>
          </rPr>
          <t xml:space="preserve">
</t>
        </r>
      </text>
    </comment>
  </commentList>
</comments>
</file>

<file path=xl/comments6.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2"/>
            <rFont val="Tahoma"/>
            <family val="2"/>
          </rPr>
          <t>GeoMetric Mean
Parameter 51041 1(CV2)</t>
        </r>
        <r>
          <rPr>
            <b/>
            <sz val="9"/>
            <rFont val="Tahoma"/>
            <family val="2"/>
          </rPr>
          <t xml:space="preserve">
</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U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text>
    </comment>
    <comment ref="U45" authorId="0">
      <text>
        <r>
          <rPr>
            <b/>
            <sz val="12"/>
            <rFont val="Tahoma"/>
            <family val="2"/>
          </rPr>
          <t>E.Coli Only
Ecoli 10% Rule</t>
        </r>
        <r>
          <rPr>
            <sz val="9"/>
            <rFont val="Tahoma"/>
            <family val="2"/>
          </rPr>
          <t xml:space="preserve">
</t>
        </r>
      </text>
    </comment>
  </commentList>
</comments>
</file>

<file path=xl/comments7.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2"/>
            <rFont val="Tahoma"/>
            <family val="2"/>
          </rPr>
          <t>GeoMetric Mean
Parameter 51041 1(CV2)</t>
        </r>
        <r>
          <rPr>
            <b/>
            <sz val="9"/>
            <rFont val="Tahoma"/>
            <family val="2"/>
          </rPr>
          <t xml:space="preserve">
</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U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text>
    </comment>
    <comment ref="U46" authorId="0">
      <text>
        <r>
          <rPr>
            <b/>
            <sz val="12"/>
            <rFont val="Tahoma"/>
            <family val="2"/>
          </rPr>
          <t>E.Coli Only
Ecoli 10% Rule</t>
        </r>
        <r>
          <rPr>
            <sz val="9"/>
            <rFont val="Tahoma"/>
            <family val="2"/>
          </rPr>
          <t xml:space="preserve">
</t>
        </r>
      </text>
    </comment>
  </commentList>
</comments>
</file>

<file path=xl/comments8.xml><?xml version="1.0" encoding="utf-8"?>
<comments xmlns="http://schemas.openxmlformats.org/spreadsheetml/2006/main">
  <authors>
    <author>Beason, Steven E</author>
  </authors>
  <commentList>
    <comment ref="AG41" authorId="0">
      <text>
        <r>
          <rPr>
            <b/>
            <sz val="12"/>
            <rFont val="Tahoma"/>
            <family val="2"/>
          </rPr>
          <t>Parameter 50060 1(CV2)</t>
        </r>
        <r>
          <rPr>
            <sz val="9"/>
            <rFont val="Tahoma"/>
            <family val="2"/>
          </rPr>
          <t xml:space="preserve">
</t>
        </r>
      </text>
    </comment>
    <comment ref="AJ41" authorId="0">
      <text>
        <r>
          <rPr>
            <b/>
            <sz val="12"/>
            <rFont val="Tahoma"/>
            <family val="2"/>
          </rPr>
          <t>GeoMetric Mean
Parameter 51041 1(CV2)</t>
        </r>
        <r>
          <rPr>
            <b/>
            <sz val="9"/>
            <rFont val="Tahoma"/>
            <family val="2"/>
          </rPr>
          <t xml:space="preserve">
</t>
        </r>
        <r>
          <rPr>
            <sz val="9"/>
            <rFont val="Tahoma"/>
            <family val="2"/>
          </rPr>
          <t xml:space="preserve">
</t>
        </r>
      </text>
    </comment>
    <comment ref="AS41" authorId="0">
      <text>
        <r>
          <rPr>
            <b/>
            <sz val="12"/>
            <rFont val="Tahoma"/>
            <family val="2"/>
          </rPr>
          <t>Parameter 80082 1(CV2)</t>
        </r>
        <r>
          <rPr>
            <sz val="9"/>
            <rFont val="Tahoma"/>
            <family val="2"/>
          </rPr>
          <t xml:space="preserve">
</t>
        </r>
      </text>
    </comment>
    <comment ref="AU41" authorId="0">
      <text>
        <r>
          <rPr>
            <b/>
            <sz val="12"/>
            <rFont val="Tahoma"/>
            <family val="2"/>
          </rPr>
          <t>Parameter 80082 1(QV1)</t>
        </r>
        <r>
          <rPr>
            <sz val="9"/>
            <rFont val="Tahoma"/>
            <family val="2"/>
          </rPr>
          <t xml:space="preserve">
</t>
        </r>
      </text>
    </comment>
    <comment ref="AW41" authorId="0">
      <text>
        <r>
          <rPr>
            <b/>
            <sz val="12"/>
            <rFont val="Tahoma"/>
            <family val="2"/>
          </rPr>
          <t>Parameter 00530 1(CV2)</t>
        </r>
        <r>
          <rPr>
            <sz val="9"/>
            <rFont val="Tahoma"/>
            <family val="2"/>
          </rPr>
          <t xml:space="preserve">
</t>
        </r>
      </text>
    </comment>
    <comment ref="AY41" authorId="0">
      <text>
        <r>
          <rPr>
            <b/>
            <sz val="12"/>
            <rFont val="Tahoma"/>
            <family val="2"/>
          </rPr>
          <t>Parameter 00530 1(QV1)</t>
        </r>
        <r>
          <rPr>
            <sz val="9"/>
            <rFont val="Tahoma"/>
            <family val="2"/>
          </rPr>
          <t xml:space="preserve">
</t>
        </r>
      </text>
    </comment>
    <comment ref="BA41" authorId="0">
      <text>
        <r>
          <rPr>
            <b/>
            <sz val="12"/>
            <rFont val="Tahoma"/>
            <family val="2"/>
          </rPr>
          <t>Parameter 00610 1(CV2)</t>
        </r>
        <r>
          <rPr>
            <sz val="9"/>
            <rFont val="Tahoma"/>
            <family val="2"/>
          </rPr>
          <t xml:space="preserve">
</t>
        </r>
      </text>
    </comment>
    <comment ref="BC41" authorId="0">
      <text>
        <r>
          <rPr>
            <b/>
            <sz val="12"/>
            <rFont val="Tahoma"/>
            <family val="2"/>
          </rPr>
          <t>Parameter 00610 1(QV1)</t>
        </r>
        <r>
          <rPr>
            <sz val="9"/>
            <rFont val="Tahoma"/>
            <family val="2"/>
          </rPr>
          <t xml:space="preserve">
</t>
        </r>
      </text>
    </comment>
    <comment ref="AG42" authorId="0">
      <text>
        <r>
          <rPr>
            <b/>
            <sz val="12"/>
            <rFont val="Tahoma"/>
            <family val="2"/>
          </rPr>
          <t>Parameter 50060 1(CV3)</t>
        </r>
        <r>
          <rPr>
            <sz val="9"/>
            <rFont val="Tahoma"/>
            <family val="2"/>
          </rPr>
          <t xml:space="preserve">
</t>
        </r>
      </text>
    </comment>
    <comment ref="AH42" authorId="0">
      <text>
        <r>
          <rPr>
            <b/>
            <sz val="12"/>
            <rFont val="Tahoma"/>
            <family val="2"/>
          </rPr>
          <t>Parameter 50060 X(CV3)</t>
        </r>
        <r>
          <rPr>
            <sz val="9"/>
            <rFont val="Tahoma"/>
            <family val="2"/>
          </rPr>
          <t xml:space="preserve">
</t>
        </r>
      </text>
    </comment>
    <comment ref="AT42" authorId="0">
      <text>
        <r>
          <rPr>
            <b/>
            <sz val="12"/>
            <rFont val="Tahoma"/>
            <family val="2"/>
          </rPr>
          <t>Parameter 80082 1(CV3)</t>
        </r>
        <r>
          <rPr>
            <sz val="9"/>
            <rFont val="Tahoma"/>
            <family val="2"/>
          </rPr>
          <t xml:space="preserve">
</t>
        </r>
      </text>
    </comment>
    <comment ref="AV42" authorId="0">
      <text>
        <r>
          <rPr>
            <b/>
            <sz val="12"/>
            <rFont val="Tahoma"/>
            <family val="2"/>
          </rPr>
          <t>Parameter 80082 1(QV2)</t>
        </r>
        <r>
          <rPr>
            <sz val="9"/>
            <rFont val="Tahoma"/>
            <family val="2"/>
          </rPr>
          <t xml:space="preserve">
</t>
        </r>
      </text>
    </comment>
    <comment ref="AX42" authorId="0">
      <text>
        <r>
          <rPr>
            <b/>
            <sz val="12"/>
            <rFont val="Tahoma"/>
            <family val="2"/>
          </rPr>
          <t>Parameter 00530 1(CV3)</t>
        </r>
        <r>
          <rPr>
            <sz val="9"/>
            <rFont val="Tahoma"/>
            <family val="2"/>
          </rPr>
          <t xml:space="preserve">
</t>
        </r>
      </text>
    </comment>
    <comment ref="AZ42" authorId="0">
      <text>
        <r>
          <rPr>
            <b/>
            <sz val="12"/>
            <rFont val="Tahoma"/>
            <family val="2"/>
          </rPr>
          <t>Parameter 00530 1(QV2)</t>
        </r>
        <r>
          <rPr>
            <sz val="9"/>
            <rFont val="Tahoma"/>
            <family val="2"/>
          </rPr>
          <t xml:space="preserve">
</t>
        </r>
      </text>
    </comment>
    <comment ref="BB42" authorId="0">
      <text>
        <r>
          <rPr>
            <b/>
            <sz val="12"/>
            <rFont val="Tahoma"/>
            <family val="2"/>
          </rPr>
          <t>Parameter 00610 1(CV3)</t>
        </r>
        <r>
          <rPr>
            <sz val="9"/>
            <rFont val="Tahoma"/>
            <family val="2"/>
          </rPr>
          <t xml:space="preserve">
</t>
        </r>
      </text>
    </comment>
    <comment ref="BD42" authorId="0">
      <text>
        <r>
          <rPr>
            <b/>
            <sz val="12"/>
            <rFont val="Tahoma"/>
            <family val="2"/>
          </rPr>
          <t>Parameter 00610 1(QV2)</t>
        </r>
        <r>
          <rPr>
            <sz val="9"/>
            <rFont val="Tahoma"/>
            <family val="2"/>
          </rPr>
          <t xml:space="preserve">
</t>
        </r>
      </text>
    </comment>
    <comment ref="AH43" authorId="0">
      <text>
        <r>
          <rPr>
            <b/>
            <sz val="12"/>
            <rFont val="Tahoma"/>
            <family val="2"/>
          </rPr>
          <t>Parameter 50060 X(CV1)</t>
        </r>
        <r>
          <rPr>
            <sz val="9"/>
            <rFont val="Tahoma"/>
            <family val="2"/>
          </rPr>
          <t xml:space="preserve">
</t>
        </r>
      </text>
    </comment>
    <comment ref="AM43" authorId="0">
      <text>
        <r>
          <rPr>
            <b/>
            <sz val="12"/>
            <rFont val="Tahoma"/>
            <family val="2"/>
          </rPr>
          <t>Parameter 00300 1(CV1)</t>
        </r>
        <r>
          <rPr>
            <sz val="9"/>
            <rFont val="Tahoma"/>
            <family val="2"/>
          </rPr>
          <t xml:space="preserve">
</t>
        </r>
      </text>
    </comment>
    <comment ref="U44" authorId="0">
      <text>
        <r>
          <rPr>
            <b/>
            <sz val="12"/>
            <rFont val="Tahoma"/>
            <family val="2"/>
          </rPr>
          <t>E.Coli Only
Ecoli 10% Rule</t>
        </r>
        <r>
          <rPr>
            <b/>
            <sz val="8"/>
            <rFont val="Tahoma"/>
            <family val="2"/>
          </rPr>
          <t xml:space="preserve">
</t>
        </r>
        <r>
          <rPr>
            <sz val="9"/>
            <rFont val="Tahoma"/>
            <family val="2"/>
          </rPr>
          <t xml:space="preserve">
</t>
        </r>
      </text>
    </comment>
    <comment ref="AJ44" authorId="0">
      <text>
        <r>
          <rPr>
            <b/>
            <sz val="12"/>
            <rFont val="Tahoma"/>
            <family val="2"/>
          </rPr>
          <t>Parameter 51041 1(CV3)</t>
        </r>
      </text>
    </comment>
    <comment ref="U45" authorId="0">
      <text>
        <r>
          <rPr>
            <b/>
            <sz val="12"/>
            <rFont val="Tahoma"/>
            <family val="2"/>
          </rPr>
          <t>E.Coli Only
Ecoli 10% Rule</t>
        </r>
        <r>
          <rPr>
            <sz val="9"/>
            <rFont val="Tahoma"/>
            <family val="2"/>
          </rPr>
          <t xml:space="preserve">
</t>
        </r>
      </text>
    </comment>
  </commentList>
</comments>
</file>

<file path=xl/comments9.xml><?xml version="1.0" encoding="utf-8"?>
<comments xmlns="http://schemas.openxmlformats.org/spreadsheetml/2006/main">
  <authors>
    <author>Beason, Steven E</author>
  </authors>
  <commentList>
    <comment ref="AG42" authorId="0">
      <text>
        <r>
          <rPr>
            <b/>
            <sz val="12"/>
            <rFont val="Tahoma"/>
            <family val="2"/>
          </rPr>
          <t>Parameter 50060 1(CV2)</t>
        </r>
        <r>
          <rPr>
            <sz val="9"/>
            <rFont val="Tahoma"/>
            <family val="2"/>
          </rPr>
          <t xml:space="preserve">
</t>
        </r>
      </text>
    </comment>
    <comment ref="AJ42" authorId="0">
      <text>
        <r>
          <rPr>
            <b/>
            <sz val="12"/>
            <rFont val="Tahoma"/>
            <family val="2"/>
          </rPr>
          <t>GeoMetric Mean
Parameter 51041 1(CV2)</t>
        </r>
        <r>
          <rPr>
            <b/>
            <sz val="9"/>
            <rFont val="Tahoma"/>
            <family val="2"/>
          </rPr>
          <t xml:space="preserve">
</t>
        </r>
        <r>
          <rPr>
            <sz val="9"/>
            <rFont val="Tahoma"/>
            <family val="2"/>
          </rPr>
          <t xml:space="preserve">
</t>
        </r>
      </text>
    </comment>
    <comment ref="AS42" authorId="0">
      <text>
        <r>
          <rPr>
            <b/>
            <sz val="12"/>
            <rFont val="Tahoma"/>
            <family val="2"/>
          </rPr>
          <t>Parameter 80082 1(CV2)</t>
        </r>
        <r>
          <rPr>
            <sz val="9"/>
            <rFont val="Tahoma"/>
            <family val="2"/>
          </rPr>
          <t xml:space="preserve">
</t>
        </r>
      </text>
    </comment>
    <comment ref="AU42" authorId="0">
      <text>
        <r>
          <rPr>
            <b/>
            <sz val="12"/>
            <rFont val="Tahoma"/>
            <family val="2"/>
          </rPr>
          <t>Parameter 80082 1(QV1)</t>
        </r>
        <r>
          <rPr>
            <sz val="9"/>
            <rFont val="Tahoma"/>
            <family val="2"/>
          </rPr>
          <t xml:space="preserve">
</t>
        </r>
      </text>
    </comment>
    <comment ref="AW42" authorId="0">
      <text>
        <r>
          <rPr>
            <b/>
            <sz val="12"/>
            <rFont val="Tahoma"/>
            <family val="2"/>
          </rPr>
          <t>Parameter 00530 1(CV2)</t>
        </r>
        <r>
          <rPr>
            <sz val="9"/>
            <rFont val="Tahoma"/>
            <family val="2"/>
          </rPr>
          <t xml:space="preserve">
</t>
        </r>
      </text>
    </comment>
    <comment ref="AY42" authorId="0">
      <text>
        <r>
          <rPr>
            <b/>
            <sz val="12"/>
            <rFont val="Tahoma"/>
            <family val="2"/>
          </rPr>
          <t>Parameter 00530 1(QV1)</t>
        </r>
        <r>
          <rPr>
            <sz val="9"/>
            <rFont val="Tahoma"/>
            <family val="2"/>
          </rPr>
          <t xml:space="preserve">
</t>
        </r>
      </text>
    </comment>
    <comment ref="BA42" authorId="0">
      <text>
        <r>
          <rPr>
            <b/>
            <sz val="12"/>
            <rFont val="Tahoma"/>
            <family val="2"/>
          </rPr>
          <t>Parameter 00610 1(CV2)</t>
        </r>
        <r>
          <rPr>
            <sz val="9"/>
            <rFont val="Tahoma"/>
            <family val="2"/>
          </rPr>
          <t xml:space="preserve">
</t>
        </r>
      </text>
    </comment>
    <comment ref="BC42" authorId="0">
      <text>
        <r>
          <rPr>
            <b/>
            <sz val="12"/>
            <rFont val="Tahoma"/>
            <family val="2"/>
          </rPr>
          <t>Parameter 00610 1(QV1)</t>
        </r>
        <r>
          <rPr>
            <sz val="9"/>
            <rFont val="Tahoma"/>
            <family val="2"/>
          </rPr>
          <t xml:space="preserve">
</t>
        </r>
      </text>
    </comment>
    <comment ref="AG43" authorId="0">
      <text>
        <r>
          <rPr>
            <b/>
            <sz val="12"/>
            <rFont val="Tahoma"/>
            <family val="2"/>
          </rPr>
          <t>Parameter 50060 1(CV3)</t>
        </r>
        <r>
          <rPr>
            <sz val="9"/>
            <rFont val="Tahoma"/>
            <family val="2"/>
          </rPr>
          <t xml:space="preserve">
</t>
        </r>
      </text>
    </comment>
    <comment ref="AH43" authorId="0">
      <text>
        <r>
          <rPr>
            <b/>
            <sz val="12"/>
            <rFont val="Tahoma"/>
            <family val="2"/>
          </rPr>
          <t>Parameter 50060 X(CV3)</t>
        </r>
        <r>
          <rPr>
            <sz val="9"/>
            <rFont val="Tahoma"/>
            <family val="2"/>
          </rPr>
          <t xml:space="preserve">
</t>
        </r>
      </text>
    </comment>
    <comment ref="AT43" authorId="0">
      <text>
        <r>
          <rPr>
            <b/>
            <sz val="12"/>
            <rFont val="Tahoma"/>
            <family val="2"/>
          </rPr>
          <t>Parameter 80082 1(CV3)</t>
        </r>
        <r>
          <rPr>
            <sz val="9"/>
            <rFont val="Tahoma"/>
            <family val="2"/>
          </rPr>
          <t xml:space="preserve">
</t>
        </r>
      </text>
    </comment>
    <comment ref="AV43" authorId="0">
      <text>
        <r>
          <rPr>
            <b/>
            <sz val="12"/>
            <rFont val="Tahoma"/>
            <family val="2"/>
          </rPr>
          <t>Parameter 80082 1(QV2)</t>
        </r>
        <r>
          <rPr>
            <sz val="9"/>
            <rFont val="Tahoma"/>
            <family val="2"/>
          </rPr>
          <t xml:space="preserve">
</t>
        </r>
      </text>
    </comment>
    <comment ref="AX43" authorId="0">
      <text>
        <r>
          <rPr>
            <b/>
            <sz val="12"/>
            <rFont val="Tahoma"/>
            <family val="2"/>
          </rPr>
          <t>Parameter 00530 1(CV3)</t>
        </r>
        <r>
          <rPr>
            <sz val="9"/>
            <rFont val="Tahoma"/>
            <family val="2"/>
          </rPr>
          <t xml:space="preserve">
</t>
        </r>
      </text>
    </comment>
    <comment ref="AZ43" authorId="0">
      <text>
        <r>
          <rPr>
            <b/>
            <sz val="12"/>
            <rFont val="Tahoma"/>
            <family val="2"/>
          </rPr>
          <t>Parameter 00530 1(QV2)</t>
        </r>
        <r>
          <rPr>
            <sz val="9"/>
            <rFont val="Tahoma"/>
            <family val="2"/>
          </rPr>
          <t xml:space="preserve">
</t>
        </r>
      </text>
    </comment>
    <comment ref="BB43" authorId="0">
      <text>
        <r>
          <rPr>
            <b/>
            <sz val="12"/>
            <rFont val="Tahoma"/>
            <family val="2"/>
          </rPr>
          <t>Parameter 00610 1(CV3)</t>
        </r>
        <r>
          <rPr>
            <sz val="9"/>
            <rFont val="Tahoma"/>
            <family val="2"/>
          </rPr>
          <t xml:space="preserve">
</t>
        </r>
      </text>
    </comment>
    <comment ref="BD43" authorId="0">
      <text>
        <r>
          <rPr>
            <b/>
            <sz val="12"/>
            <rFont val="Tahoma"/>
            <family val="2"/>
          </rPr>
          <t>Parameter 00610 1(QV2)</t>
        </r>
        <r>
          <rPr>
            <sz val="9"/>
            <rFont val="Tahoma"/>
            <family val="2"/>
          </rPr>
          <t xml:space="preserve">
</t>
        </r>
      </text>
    </comment>
    <comment ref="AH44" authorId="0">
      <text>
        <r>
          <rPr>
            <b/>
            <sz val="12"/>
            <rFont val="Tahoma"/>
            <family val="2"/>
          </rPr>
          <t>Parameter 50060 X(CV1)</t>
        </r>
        <r>
          <rPr>
            <sz val="9"/>
            <rFont val="Tahoma"/>
            <family val="2"/>
          </rPr>
          <t xml:space="preserve">
</t>
        </r>
      </text>
    </comment>
    <comment ref="AM44" authorId="0">
      <text>
        <r>
          <rPr>
            <b/>
            <sz val="12"/>
            <rFont val="Tahoma"/>
            <family val="2"/>
          </rPr>
          <t>Parameter 00300 1(CV1)</t>
        </r>
        <r>
          <rPr>
            <sz val="9"/>
            <rFont val="Tahoma"/>
            <family val="2"/>
          </rPr>
          <t xml:space="preserve">
</t>
        </r>
      </text>
    </comment>
    <comment ref="U45" authorId="0">
      <text>
        <r>
          <rPr>
            <b/>
            <sz val="12"/>
            <rFont val="Tahoma"/>
            <family val="2"/>
          </rPr>
          <t>E.Coli Only
Ecoli 10% Rule</t>
        </r>
        <r>
          <rPr>
            <b/>
            <sz val="8"/>
            <rFont val="Tahoma"/>
            <family val="2"/>
          </rPr>
          <t xml:space="preserve">
</t>
        </r>
        <r>
          <rPr>
            <sz val="9"/>
            <rFont val="Tahoma"/>
            <family val="2"/>
          </rPr>
          <t xml:space="preserve">
</t>
        </r>
      </text>
    </comment>
    <comment ref="AJ45" authorId="0">
      <text>
        <r>
          <rPr>
            <b/>
            <sz val="12"/>
            <rFont val="Tahoma"/>
            <family val="2"/>
          </rPr>
          <t>Parameter 51041 1(CV3)</t>
        </r>
      </text>
    </comment>
    <comment ref="U46" authorId="0">
      <text>
        <r>
          <rPr>
            <b/>
            <sz val="12"/>
            <rFont val="Tahoma"/>
            <family val="2"/>
          </rPr>
          <t>E.Coli Only
Ecoli 10% Rule</t>
        </r>
        <r>
          <rPr>
            <sz val="9"/>
            <rFont val="Tahoma"/>
            <family val="2"/>
          </rPr>
          <t xml:space="preserve">
</t>
        </r>
      </text>
    </comment>
  </commentList>
</comments>
</file>

<file path=xl/sharedStrings.xml><?xml version="1.0" encoding="utf-8"?>
<sst xmlns="http://schemas.openxmlformats.org/spreadsheetml/2006/main" count="1511" uniqueCount="232">
  <si>
    <t>Monthly Report of Operation</t>
  </si>
  <si>
    <t>Name of Facility</t>
  </si>
  <si>
    <t>Permit Number</t>
  </si>
  <si>
    <t>IN0000000</t>
  </si>
  <si>
    <t>For Month Of:</t>
  </si>
  <si>
    <t>Year</t>
  </si>
  <si>
    <t>January</t>
  </si>
  <si>
    <t>Certificate Number</t>
  </si>
  <si>
    <t>CHEMICALS</t>
  </si>
  <si>
    <t>RAW SEWAGE</t>
  </si>
  <si>
    <t xml:space="preserve"> </t>
  </si>
  <si>
    <t>AERATION</t>
  </si>
  <si>
    <t>SECONDARY</t>
  </si>
  <si>
    <t>FINAL EFFLUENT</t>
  </si>
  <si>
    <t>EFFLUENT</t>
  </si>
  <si>
    <t>USED</t>
  </si>
  <si>
    <t>MIXED LIQUOR</t>
  </si>
  <si>
    <t>Day Of Month</t>
  </si>
  <si>
    <t>Day of Week</t>
  </si>
  <si>
    <t>Precipitation - Inches</t>
  </si>
  <si>
    <t>CBOD5 - mg/l</t>
  </si>
  <si>
    <t>Susp. Solids - mg/l</t>
  </si>
  <si>
    <t xml:space="preserve">Phosphorus - mg/l </t>
  </si>
  <si>
    <t>Ammonia - mg/l</t>
  </si>
  <si>
    <t>Dissolved Oxygen - mg/l</t>
  </si>
  <si>
    <t>Residual Chlorine - Contact Tank</t>
  </si>
  <si>
    <t>Residual Chlorine - Final</t>
  </si>
  <si>
    <t>E. Coli - colony/100 ml</t>
  </si>
  <si>
    <t>CBOD5 - lbs</t>
  </si>
  <si>
    <t>Susp. Solids - lbs</t>
  </si>
  <si>
    <t>Average</t>
  </si>
  <si>
    <t>Avg.</t>
  </si>
  <si>
    <t>Maximum</t>
  </si>
  <si>
    <t>Max.</t>
  </si>
  <si>
    <t>Minimum</t>
  </si>
  <si>
    <t>Min.</t>
  </si>
  <si>
    <t>No. of Data</t>
  </si>
  <si>
    <t xml:space="preserve">Comments for the Month (major repairs, breakdowns, process upsets and their causes, inplant treatment process bypass, etc.):  </t>
  </si>
  <si>
    <t>MONTHLY REMOVAL SUMMARY</t>
  </si>
  <si>
    <t>Percent Removal</t>
  </si>
  <si>
    <t>BOD5</t>
  </si>
  <si>
    <t>S.S.</t>
  </si>
  <si>
    <t>Ammonia</t>
  </si>
  <si>
    <t>Phosphorus</t>
  </si>
  <si>
    <t xml:space="preserve">  </t>
  </si>
  <si>
    <t>Percent Capacity</t>
  </si>
  <si>
    <t>Overall Treatment</t>
  </si>
  <si>
    <t>February</t>
  </si>
  <si>
    <t>March</t>
  </si>
  <si>
    <t>April</t>
  </si>
  <si>
    <t>May</t>
  </si>
  <si>
    <t>June</t>
  </si>
  <si>
    <t>July</t>
  </si>
  <si>
    <t>August</t>
  </si>
  <si>
    <t>September</t>
  </si>
  <si>
    <t>October</t>
  </si>
  <si>
    <t>Data</t>
  </si>
  <si>
    <t>BOD</t>
  </si>
  <si>
    <t>Total Suspended Solids</t>
  </si>
  <si>
    <t>Flow</t>
  </si>
  <si>
    <t>Avg</t>
  </si>
  <si>
    <t>Max</t>
  </si>
  <si>
    <t>Min</t>
  </si>
  <si>
    <t>Other</t>
  </si>
  <si>
    <t>Total=</t>
  </si>
  <si>
    <t>pH</t>
  </si>
  <si>
    <t>E. Coli (hidden)</t>
  </si>
  <si>
    <t>PERCENT REMOVAL SUMMARY</t>
  </si>
  <si>
    <t>Annual Summation of Monthly Reports of Operation</t>
  </si>
  <si>
    <t>Totals</t>
  </si>
  <si>
    <t xml:space="preserve"> mgd</t>
  </si>
  <si>
    <t>Lbs/Day  or
Gal./Day</t>
  </si>
  <si>
    <t>Effluent Flow
Weekly Average</t>
  </si>
  <si>
    <t>CBOD5 - mg/l
Weekly Average</t>
  </si>
  <si>
    <t>CBOD5 - lbs/day
Weekly Average</t>
  </si>
  <si>
    <t>Susp. Solids - mg/l
Weekly Average</t>
  </si>
  <si>
    <t>Susp. Solids - lbs/day
Weekly Average</t>
  </si>
  <si>
    <t>Ammonia - mg/l
Weekly Average</t>
  </si>
  <si>
    <t>Ammonia - lbs/day
Weekly Average</t>
  </si>
  <si>
    <t>Man-Hours at Plant
(Plants less than 1 MGD only)</t>
  </si>
  <si>
    <t>Bypass At Plant Site
("x" If Occurred)</t>
  </si>
  <si>
    <t>Telephone Number</t>
  </si>
  <si>
    <t>Expiration Date</t>
  </si>
  <si>
    <t>Class</t>
  </si>
  <si>
    <t>V</t>
  </si>
  <si>
    <t>Plant Design Flow</t>
  </si>
  <si>
    <t>Certified Operator:  Name</t>
  </si>
  <si>
    <t>Exampleville</t>
  </si>
  <si>
    <t>Chris A. Operator</t>
  </si>
  <si>
    <t>Month</t>
  </si>
  <si>
    <t>November</t>
  </si>
  <si>
    <t>December</t>
  </si>
  <si>
    <t>Chlorine - Lbs</t>
  </si>
  <si>
    <t>Ammonia - lbs</t>
  </si>
  <si>
    <t>Effluent Flow Rate (MGD)</t>
  </si>
  <si>
    <t>Estimated Annual Totals (Average X 365)</t>
  </si>
  <si>
    <t>wwtp@city.org</t>
  </si>
  <si>
    <t>555/555-5555</t>
  </si>
  <si>
    <t>Fill in January's effluent data on page 3 as needed for weekly average calculations.</t>
  </si>
  <si>
    <t>Fill in December's effluent data on page 3 as necessary for correct weekly average calculations.</t>
  </si>
  <si>
    <t>Oil &amp; Grease (mg/l)</t>
  </si>
  <si>
    <t>Capacity Used</t>
  </si>
  <si>
    <t>Influent Flow Rate 
(if metered) MGD</t>
  </si>
  <si>
    <t>Air Temperature (optional)</t>
  </si>
  <si>
    <t>pH - daily low 
(or single sample)</t>
  </si>
  <si>
    <t>pH - daily high  
(if multiple samples)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</si>
  <si>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</si>
  <si>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</si>
  <si>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Ammonia - mg/l
Test Weekly</t>
  </si>
  <si>
    <t>Upstream Gage Reading (in.)</t>
  </si>
  <si>
    <t>Upstream Flow (MGD)</t>
  </si>
  <si>
    <t>Dilution Ratio (Discharge / Upstream)</t>
  </si>
  <si>
    <t>Last Cell Water Level (ft.)</t>
  </si>
  <si>
    <t>TERTIARY</t>
  </si>
  <si>
    <t>INFLUENT</t>
  </si>
  <si>
    <t>Total Monthly Flow: (million gallons)</t>
  </si>
  <si>
    <t>Influent</t>
  </si>
  <si>
    <t>Effluent</t>
  </si>
  <si>
    <t>(influent flow/design)</t>
  </si>
  <si>
    <t>Page 3 of 3</t>
  </si>
  <si>
    <t>Page 1 of 3</t>
  </si>
  <si>
    <t>Page 2 of 3</t>
  </si>
  <si>
    <r>
      <t xml:space="preserve">Date </t>
    </r>
    <r>
      <rPr>
        <i/>
        <sz val="9"/>
        <rFont val="Arial Narrow"/>
        <family val="2"/>
      </rPr>
      <t>(month, day, year)</t>
    </r>
  </si>
  <si>
    <t>Average Influent Flow</t>
  </si>
  <si>
    <t>Primary Cell Effluent CBOD5 mg/l - Test Monthly</t>
  </si>
  <si>
    <t>Primary Cell Sludge Depth (ft) Measure Annually in June</t>
  </si>
  <si>
    <t>CONTROLLED DISCHARGE</t>
  </si>
  <si>
    <t>MONTHLY REPORT OF OPERATION</t>
  </si>
  <si>
    <t>WASTEWATER TREATMENT PLANT</t>
  </si>
  <si>
    <t>LAGOON TYPE</t>
  </si>
  <si>
    <t>E-mail address:</t>
  </si>
  <si>
    <t>IDEM Office of Water Quality                                                                                                                  Ecoli 10% Worksheet</t>
  </si>
  <si>
    <t>.</t>
  </si>
  <si>
    <t>Ecoli</t>
  </si>
  <si>
    <t>Day of Month</t>
  </si>
  <si>
    <t>Example</t>
  </si>
  <si>
    <t>Jan</t>
  </si>
  <si>
    <t>Feb</t>
  </si>
  <si>
    <t>Mar</t>
  </si>
  <si>
    <t>Apr</t>
  </si>
  <si>
    <t>Jun</t>
  </si>
  <si>
    <t>Jul</t>
  </si>
  <si>
    <t>Aug</t>
  </si>
  <si>
    <t>Sep</t>
  </si>
  <si>
    <t>Oct</t>
  </si>
  <si>
    <t>Nov</t>
  </si>
  <si>
    <t>Dec</t>
  </si>
  <si>
    <t>NetDMR Paramter</t>
  </si>
  <si>
    <t>51041 1(CV2)</t>
  </si>
  <si>
    <t>GeoMean</t>
  </si>
  <si>
    <t>51041 1(CV3)</t>
  </si>
  <si>
    <t>Daily Max</t>
  </si>
  <si>
    <t>51041 Y(CV3)</t>
  </si>
  <si>
    <t>Maxinium Daily Sample Result</t>
  </si>
  <si>
    <t>51484 Y(QV2)</t>
  </si>
  <si>
    <t>Total Days Sampled</t>
  </si>
  <si>
    <t>51484 Y(CV3)</t>
  </si>
  <si>
    <t># of Days above 235</t>
  </si>
  <si>
    <t>Num &gt; 234</t>
  </si>
  <si>
    <t>Num &gt; 235</t>
  </si>
  <si>
    <t>&lt;10</t>
  </si>
  <si>
    <t>10-20</t>
  </si>
  <si>
    <t>20-30</t>
  </si>
  <si>
    <t>30, 31</t>
  </si>
  <si>
    <t>Case</t>
  </si>
  <si>
    <t>Total Num</t>
  </si>
  <si>
    <t>Num&gt; 235</t>
  </si>
  <si>
    <t>Formula</t>
  </si>
  <si>
    <t>&lt; 10</t>
  </si>
  <si>
    <t>----</t>
  </si>
  <si>
    <t>10 - 19</t>
  </si>
  <si>
    <t>&gt;=1</t>
  </si>
  <si>
    <t>20 - 29</t>
  </si>
  <si>
    <t>&gt;=2</t>
  </si>
  <si>
    <t>&gt;=3</t>
  </si>
  <si>
    <t># of Days   above 235</t>
  </si>
  <si>
    <t>NetDMR NODI Codes - Indiana</t>
  </si>
  <si>
    <t>NODI Code</t>
  </si>
  <si>
    <t>Description</t>
  </si>
  <si>
    <t>Places Permit in Noncompliance Status</t>
  </si>
  <si>
    <t>YES</t>
  </si>
  <si>
    <t>NO</t>
  </si>
  <si>
    <t>Conditional Monitoring - Not Required This Period</t>
  </si>
  <si>
    <t>A</t>
  </si>
  <si>
    <t>C</t>
  </si>
  <si>
    <t>No Discharge</t>
  </si>
  <si>
    <t>E</t>
  </si>
  <si>
    <t>N</t>
  </si>
  <si>
    <t>Not Constructed</t>
  </si>
  <si>
    <t>Water Temperture</t>
  </si>
  <si>
    <t>Outfall</t>
  </si>
  <si>
    <t>001</t>
  </si>
  <si>
    <t>Prepared by or under the direction of (Certified Operator):</t>
  </si>
  <si>
    <t>Signature of principal executive officer or authorized agent</t>
  </si>
  <si>
    <t>(or attested by NetDMR subscriber agreement)</t>
  </si>
  <si>
    <t>&lt;</t>
  </si>
  <si>
    <t>Sanitary Sewer Overflow
("x" If Occurred)</t>
  </si>
  <si>
    <r>
      <t xml:space="preserve">Below is a list of </t>
    </r>
    <r>
      <rPr>
        <b/>
        <sz val="14"/>
        <rFont val="Arial"/>
        <family val="2"/>
      </rPr>
      <t>No Discharge Indicator</t>
    </r>
    <r>
      <rPr>
        <sz val="14"/>
        <rFont val="Arial"/>
        <family val="2"/>
      </rPr>
      <t xml:space="preserve"> (NODI) codes that should be used to report missing measurement data on the netDMR if there is no measurement data for a parameter/outfall for an entire monitoring period.  For the majority of permits/outfalls/parameters this should be rare.  In order to maintain NPDES data integrity, reduce confusion, and prevent false violations, </t>
    </r>
    <r>
      <rPr>
        <u val="single"/>
        <sz val="14"/>
        <rFont val="Arial"/>
        <family val="2"/>
      </rPr>
      <t xml:space="preserve">IDEM recommends that the permittee uses the codes in </t>
    </r>
    <r>
      <rPr>
        <b/>
        <u val="single"/>
        <sz val="14"/>
        <rFont val="Arial"/>
        <family val="2"/>
      </rPr>
      <t>bold</t>
    </r>
    <r>
      <rPr>
        <u val="single"/>
        <sz val="14"/>
        <rFont val="Arial"/>
        <family val="2"/>
      </rPr>
      <t xml:space="preserve"> type and highlighted yellow on an Indiana NPDES netDMR </t>
    </r>
    <r>
      <rPr>
        <sz val="14"/>
        <rFont val="Arial"/>
        <family val="2"/>
      </rPr>
      <t>to help explain why there is no measurement data for a parameter (or an entire outfall) for an entire monitoring period (i.e., month).  Also, the table indicates if the code results in a non-receipt permit violation.  Except for the use of NODI code “C” (no discharge for entire monitoring period - for that outfall), the use of a NODI code should be explained in the NetDMR “Comments” field.</t>
    </r>
  </si>
  <si>
    <t>Operation Shutdown</t>
  </si>
  <si>
    <t>Special Report Attached</t>
  </si>
  <si>
    <t>No Influent</t>
  </si>
  <si>
    <t>General Permit Exemption</t>
  </si>
  <si>
    <t>B</t>
  </si>
  <si>
    <t>Below Detection Limit/No Detection</t>
  </si>
  <si>
    <t xml:space="preserve">Failed to Sample/Required Analysis Not Conducted </t>
  </si>
  <si>
    <t>F</t>
  </si>
  <si>
    <t>Insufficient Flow for Sampling</t>
  </si>
  <si>
    <t>I</t>
  </si>
  <si>
    <t>Land Applied</t>
  </si>
  <si>
    <t>P</t>
  </si>
  <si>
    <t>Laboratory Error or  Invalid Test</t>
  </si>
  <si>
    <t>Q</t>
  </si>
  <si>
    <t>Not Quantifiable</t>
  </si>
  <si>
    <t>T</t>
  </si>
  <si>
    <t>Environmental Conditions - Monitoring Not Possible</t>
  </si>
  <si>
    <t>W</t>
  </si>
  <si>
    <t>Dry Lysimeter / Well</t>
  </si>
  <si>
    <t>unknown</t>
  </si>
  <si>
    <t>Z</t>
  </si>
  <si>
    <t>COVID19 valid Mar-Aug 2020 monitoring</t>
  </si>
  <si>
    <t>Note: Use of any NODI code other than the ones highlighted above will require permission from the IDEM Compliance Data Section.</t>
  </si>
  <si>
    <t>Substitute for State Form 30530</t>
  </si>
  <si>
    <t>Final Effluent</t>
  </si>
  <si>
    <t xml:space="preserve"> Total Nitrogen</t>
  </si>
  <si>
    <t>Total Nitrogen- mg/l</t>
  </si>
  <si>
    <t>Total Nitrogen- lbs/day</t>
  </si>
  <si>
    <t>Phosphorus - lbs/day</t>
  </si>
  <si>
    <t>Page 1 of 4</t>
  </si>
  <si>
    <t>Page 2 of 4</t>
  </si>
  <si>
    <t>Page 3 of 4</t>
  </si>
  <si>
    <t>Page 4 of 4</t>
  </si>
  <si>
    <t>State Form 53343 (R7 / 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</si>
</sst>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0"/>
      <name val="Arial"/>
      <family val="2"/>
    </font>
    <font>
      <b/>
      <sz val="12"/>
      <name val="Arial"/>
      <family val="2"/>
    </font>
    <font>
      <sz val="12"/>
      <name val="Arial"/>
      <family val="2"/>
    </font>
    <font>
      <sz val="6"/>
      <name val="Arial"/>
      <family val="2"/>
    </font>
    <font>
      <u val="single"/>
      <sz val="8"/>
      <name val="Arial"/>
      <family val="2"/>
    </font>
    <font>
      <u val="single"/>
      <sz val="10"/>
      <name val="Arial"/>
      <family val="2"/>
    </font>
    <font>
      <sz val="8"/>
      <name val="Arial"/>
      <family val="2"/>
    </font>
    <font>
      <b/>
      <sz val="10"/>
      <name val="Arial"/>
      <family val="2"/>
    </font>
    <font>
      <sz val="9"/>
      <name val="Arial"/>
      <family val="2"/>
    </font>
    <font>
      <b/>
      <sz val="8"/>
      <name val="Arial"/>
      <family val="2"/>
    </font>
    <font>
      <sz val="7"/>
      <name val="Arial"/>
      <family val="2"/>
    </font>
    <font>
      <b/>
      <sz val="9"/>
      <name val="Arial"/>
      <family val="2"/>
    </font>
    <font>
      <sz val="9"/>
      <name val="Tahoma"/>
      <family val="2"/>
    </font>
    <font>
      <b/>
      <sz val="12"/>
      <color indexed="9"/>
      <name val="Arial"/>
      <family val="2"/>
    </font>
    <font>
      <b/>
      <sz val="18"/>
      <name val="Arial"/>
      <family val="2"/>
    </font>
    <font>
      <sz val="18"/>
      <name val="Arial"/>
      <family val="2"/>
    </font>
    <font>
      <sz val="10"/>
      <name val="Tahoma"/>
      <family val="2"/>
    </font>
    <font>
      <sz val="9"/>
      <name val="Arial Narrow"/>
      <family val="2"/>
    </font>
    <font>
      <i/>
      <sz val="9"/>
      <name val="Arial Narrow"/>
      <family val="2"/>
    </font>
    <font>
      <b/>
      <sz val="11"/>
      <name val="Arial"/>
      <family val="2"/>
    </font>
    <font>
      <b/>
      <sz val="12"/>
      <name val="Tahoma"/>
      <family val="2"/>
    </font>
    <font>
      <b/>
      <sz val="8"/>
      <name val="Tahoma"/>
      <family val="2"/>
    </font>
    <font>
      <b/>
      <sz val="9"/>
      <name val="Tahoma"/>
      <family val="2"/>
    </font>
    <font>
      <b/>
      <sz val="16"/>
      <name val="Arial"/>
      <family val="2"/>
    </font>
    <font>
      <sz val="16"/>
      <name val="Arial"/>
      <family val="2"/>
    </font>
    <font>
      <b/>
      <u val="single"/>
      <sz val="16"/>
      <name val="Arial"/>
      <family val="2"/>
    </font>
    <font>
      <sz val="14"/>
      <name val="Arial"/>
      <family val="2"/>
    </font>
    <font>
      <b/>
      <sz val="14"/>
      <name val="Arial"/>
      <family val="2"/>
    </font>
    <font>
      <u val="single"/>
      <sz val="14"/>
      <name val="Arial"/>
      <family val="2"/>
    </font>
    <font>
      <b/>
      <u val="single"/>
      <sz val="14"/>
      <name val="Arial"/>
      <family val="2"/>
    </font>
    <font>
      <b/>
      <sz val="11"/>
      <color theme="1"/>
      <name val="Calibri"/>
      <family val="2"/>
      <scheme val="minor"/>
    </font>
    <font>
      <sz val="9"/>
      <color rgb="FF000000"/>
      <name val="Arial Narrow"/>
      <family val="2"/>
    </font>
    <font>
      <sz val="11"/>
      <name val="Arial"/>
      <family val="2"/>
    </font>
    <font>
      <b/>
      <u val="single"/>
      <sz val="11"/>
      <color theme="1"/>
      <name val="Calibri"/>
      <family val="2"/>
    </font>
    <font>
      <b/>
      <sz val="11"/>
      <color theme="1"/>
      <name val="Calibri"/>
      <family val="2"/>
    </font>
    <font>
      <sz val="11"/>
      <color theme="1"/>
      <name val="Calibri"/>
      <family val="2"/>
    </font>
    <font>
      <b/>
      <i/>
      <sz val="11"/>
      <color theme="1"/>
      <name val="Calibri"/>
      <family val="2"/>
    </font>
    <font>
      <u val="single"/>
      <sz val="11"/>
      <color theme="1"/>
      <name val="Calibri"/>
      <family val="2"/>
    </font>
    <font>
      <sz val="10"/>
      <color theme="1"/>
      <name val="Arial"/>
      <family val="2"/>
      <scheme val="minor"/>
    </font>
    <font>
      <i/>
      <sz val="11"/>
      <color theme="1"/>
      <name val="Calibri"/>
      <family val="2"/>
    </font>
    <font>
      <i/>
      <u val="single"/>
      <sz val="11"/>
      <color theme="1"/>
      <name val="Calibri"/>
      <family val="2"/>
    </font>
  </fonts>
  <fills count="21">
    <fill>
      <patternFill/>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110">
    <border>
      <left/>
      <right/>
      <top/>
      <bottom/>
      <diagonal/>
    </border>
    <border>
      <left/>
      <right style="thin"/>
      <top/>
      <bottom style="thin"/>
    </border>
    <border>
      <left/>
      <right/>
      <top style="medium"/>
      <bottom/>
    </border>
    <border>
      <left style="medium"/>
      <right/>
      <top style="medium"/>
      <bottom/>
    </border>
    <border>
      <left/>
      <right style="medium"/>
      <top style="medium"/>
      <bottom/>
    </border>
    <border>
      <left/>
      <right/>
      <top/>
      <bottom style="thin"/>
    </border>
    <border>
      <left/>
      <right style="medium"/>
      <top/>
      <bottom style="thin"/>
    </border>
    <border>
      <left style="medium"/>
      <right/>
      <top/>
      <bottom style="thin"/>
    </border>
    <border>
      <left style="medium"/>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bottom style="thin"/>
    </border>
    <border>
      <left style="thin"/>
      <right/>
      <top style="thin"/>
      <bottom style="thin"/>
    </border>
    <border>
      <left style="medium"/>
      <right/>
      <top style="thin"/>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style="thin"/>
      <right style="thin"/>
      <top/>
      <bottom style="medium"/>
    </border>
    <border>
      <left/>
      <right/>
      <top style="thin"/>
      <bottom style="thin"/>
    </border>
    <border>
      <left style="thin"/>
      <right style="thin"/>
      <top style="thin"/>
      <bottom/>
    </border>
    <border>
      <left style="thin"/>
      <right style="medium"/>
      <top style="thin"/>
      <bottom/>
    </border>
    <border>
      <left style="thin"/>
      <right/>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style="medium"/>
      <right/>
      <top/>
      <bottom/>
    </border>
    <border>
      <left style="thin"/>
      <right style="medium"/>
      <top/>
      <bottom style="medium"/>
    </border>
    <border>
      <left/>
      <right/>
      <top style="thin"/>
      <bottom/>
    </border>
    <border>
      <left/>
      <right style="medium"/>
      <top/>
      <bottom/>
    </border>
    <border>
      <left style="medium"/>
      <right style="medium"/>
      <top style="thin"/>
      <bottom style="thin"/>
    </border>
    <border>
      <left style="medium"/>
      <right style="medium"/>
      <top/>
      <bottom style="thin"/>
    </border>
    <border>
      <left style="medium"/>
      <right/>
      <top style="thin"/>
      <bottom/>
    </border>
    <border>
      <left style="medium"/>
      <right style="medium"/>
      <top style="thin"/>
      <bottom/>
    </border>
    <border>
      <left style="medium"/>
      <right style="thin"/>
      <top style="thin"/>
      <bottom/>
    </border>
    <border>
      <left style="medium"/>
      <right style="medium"/>
      <top style="thin"/>
      <bottom style="medium"/>
    </border>
    <border>
      <left style="medium"/>
      <right style="medium"/>
      <top style="medium"/>
      <bottom/>
    </border>
    <border>
      <left style="medium"/>
      <right style="medium"/>
      <top/>
      <bottom/>
    </border>
    <border>
      <left/>
      <right style="thin"/>
      <top style="thin"/>
      <bottom/>
    </border>
    <border>
      <left/>
      <right/>
      <top/>
      <bottom style="medium"/>
    </border>
    <border>
      <left style="medium"/>
      <right/>
      <top/>
      <bottom style="medium"/>
    </border>
    <border>
      <left/>
      <right style="medium"/>
      <top/>
      <bottom style="medium"/>
    </border>
    <border>
      <left style="thin"/>
      <right/>
      <top style="medium"/>
      <bottom/>
    </border>
    <border>
      <left style="medium"/>
      <right style="thin"/>
      <top style="medium"/>
      <bottom/>
    </border>
    <border>
      <left style="thin"/>
      <right style="thin"/>
      <top style="medium"/>
      <bottom/>
    </border>
    <border>
      <left style="medium"/>
      <right style="thin"/>
      <top/>
      <bottom/>
    </border>
    <border>
      <left style="thin"/>
      <right style="thin"/>
      <top/>
      <bottom/>
    </border>
    <border>
      <left/>
      <right style="thin"/>
      <top style="medium"/>
      <bottom/>
    </border>
    <border>
      <left/>
      <right style="thin"/>
      <top style="medium"/>
      <bottom style="thin"/>
    </border>
    <border>
      <left style="thin"/>
      <right style="medium"/>
      <top style="medium"/>
      <bottom style="thin"/>
    </border>
    <border>
      <left style="hair"/>
      <right style="hair"/>
      <top/>
      <bottom style="medium"/>
    </border>
    <border>
      <left style="medium"/>
      <right/>
      <top style="medium"/>
      <bottom style="medium"/>
    </border>
    <border>
      <left/>
      <right/>
      <top style="medium"/>
      <bottom style="medium"/>
    </border>
    <border>
      <left style="medium"/>
      <right style="thin"/>
      <top style="medium"/>
      <bottom style="thin"/>
    </border>
    <border>
      <left style="thin"/>
      <right style="medium"/>
      <top/>
      <bottom/>
    </border>
    <border>
      <left style="medium"/>
      <right style="thin"/>
      <top/>
      <bottom style="medium"/>
    </border>
    <border>
      <left style="thin"/>
      <right/>
      <top/>
      <bottom/>
    </border>
    <border>
      <left style="thin"/>
      <right/>
      <top/>
      <bottom style="medium"/>
    </border>
    <border>
      <left style="thin"/>
      <right style="medium"/>
      <top style="medium"/>
      <bottom/>
    </border>
    <border>
      <left style="medium"/>
      <right style="medium"/>
      <top style="medium"/>
      <bottom style="thin"/>
    </border>
    <border>
      <left/>
      <right style="medium"/>
      <top style="thin"/>
      <bottom/>
    </border>
    <border>
      <left style="thin"/>
      <right style="thin"/>
      <top style="medium"/>
      <bottom style="thin"/>
    </border>
    <border>
      <left style="thick"/>
      <right/>
      <top style="thin"/>
      <bottom style="thin"/>
    </border>
    <border>
      <left/>
      <right/>
      <top/>
      <bottom style="thick"/>
    </border>
    <border>
      <left/>
      <right/>
      <top style="thick"/>
      <bottom/>
    </border>
    <border>
      <left/>
      <right style="thin"/>
      <top/>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ck"/>
      <right style="thick"/>
      <top style="thin"/>
      <bottom style="thin"/>
    </border>
    <border>
      <left style="thick"/>
      <right style="thick"/>
      <top style="thin"/>
      <bottom style="medium"/>
    </border>
    <border>
      <left style="thick"/>
      <right style="thick"/>
      <top style="thick"/>
      <bottom style="thick"/>
    </border>
    <border>
      <left style="thick"/>
      <right style="thick"/>
      <top style="medium"/>
      <bottom style="thick"/>
    </border>
    <border>
      <left/>
      <right style="thick"/>
      <top style="thick"/>
      <bottom style="thick"/>
    </border>
    <border>
      <left/>
      <right style="thick"/>
      <top style="medium"/>
      <bottom style="medium"/>
    </border>
    <border>
      <left style="medium"/>
      <right style="thin"/>
      <top style="thick"/>
      <bottom style="thin"/>
    </border>
    <border>
      <left style="thick"/>
      <right/>
      <top style="thick"/>
      <bottom/>
    </border>
    <border>
      <left style="thick"/>
      <right style="medium"/>
      <top/>
      <bottom style="thin"/>
    </border>
    <border>
      <left style="medium"/>
      <right style="thick"/>
      <top style="thick"/>
      <bottom style="thin"/>
    </border>
    <border>
      <left style="thick"/>
      <right style="thick"/>
      <top style="thick"/>
      <bottom style="thin"/>
    </border>
    <border>
      <left style="thin"/>
      <right style="thin"/>
      <top style="thick"/>
      <bottom style="thin"/>
    </border>
    <border>
      <left style="thin"/>
      <right style="medium"/>
      <top style="thick"/>
      <bottom style="thin"/>
    </border>
    <border>
      <left style="thin"/>
      <right style="thick"/>
      <top style="thick"/>
      <bottom style="thin"/>
    </border>
    <border>
      <left/>
      <right style="thin"/>
      <top/>
      <bottom style="medium"/>
    </border>
    <border>
      <left style="medium"/>
      <right style="thick"/>
      <top style="medium"/>
      <bottom style="thin"/>
    </border>
    <border>
      <left/>
      <right style="thick"/>
      <top style="thick"/>
      <bottom/>
    </border>
    <border>
      <left style="thick"/>
      <right/>
      <top style="thin"/>
      <bottom/>
    </border>
    <border>
      <left style="thin"/>
      <right style="medium"/>
      <top style="medium"/>
      <bottom style="medium"/>
    </border>
    <border>
      <left/>
      <right style="medium"/>
      <top style="medium"/>
      <bottom style="medium"/>
    </border>
    <border>
      <left style="thick"/>
      <right style="thin"/>
      <top style="medium"/>
      <bottom style="thin"/>
    </border>
    <border>
      <left style="medium"/>
      <right style="medium"/>
      <top/>
      <bottom style="medium"/>
    </border>
    <border>
      <left/>
      <right style="thin"/>
      <top style="medium"/>
      <bottom style="medium"/>
    </border>
    <border>
      <left style="thin"/>
      <right/>
      <top style="medium"/>
      <bottom style="medium"/>
    </border>
    <border>
      <left style="hair"/>
      <right/>
      <top/>
      <bottom style="medium"/>
    </border>
    <border>
      <left/>
      <right style="hair"/>
      <top/>
      <bottom style="medium"/>
    </border>
    <border>
      <left/>
      <right style="medium">
        <color indexed="8"/>
      </right>
      <top style="medium"/>
      <bottom/>
    </border>
    <border>
      <left/>
      <right style="medium">
        <color indexed="8"/>
      </right>
      <top/>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right style="medium">
        <color indexed="8"/>
      </right>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94">
    <xf numFmtId="0" fontId="0" fillId="0" borderId="0" xfId="0"/>
    <xf numFmtId="0" fontId="0" fillId="0" borderId="0" xfId="0" applyAlignment="1">
      <alignment vertical="top"/>
    </xf>
    <xf numFmtId="0" fontId="6" fillId="0" borderId="0" xfId="0" applyFont="1"/>
    <xf numFmtId="0" fontId="0" fillId="2" borderId="1" xfId="0" applyFill="1" applyBorder="1"/>
    <xf numFmtId="0" fontId="7" fillId="0" borderId="0" xfId="0" applyFont="1"/>
    <xf numFmtId="0" fontId="7" fillId="0" borderId="2" xfId="0" applyFont="1" applyBorder="1" applyAlignment="1" applyProtection="1">
      <alignment horizontal="centerContinuous"/>
      <protection locked="0"/>
    </xf>
    <xf numFmtId="0" fontId="7" fillId="0" borderId="3" xfId="0" applyFont="1" applyBorder="1" applyAlignment="1" applyProtection="1">
      <alignment horizontal="centerContinuous"/>
      <protection locked="0"/>
    </xf>
    <xf numFmtId="0" fontId="7" fillId="0" borderId="4" xfId="0" applyFont="1" applyBorder="1" applyAlignment="1" applyProtection="1">
      <alignment horizontal="centerContinuous"/>
      <protection locked="0"/>
    </xf>
    <xf numFmtId="0" fontId="7" fillId="0" borderId="5" xfId="0" applyFont="1" applyBorder="1" applyAlignment="1" applyProtection="1">
      <alignment horizontal="centerContinuous"/>
      <protection locked="0"/>
    </xf>
    <xf numFmtId="0" fontId="7" fillId="0" borderId="6" xfId="0" applyFont="1" applyBorder="1" applyAlignment="1" applyProtection="1">
      <alignment horizontal="centerContinuous"/>
      <protection locked="0"/>
    </xf>
    <xf numFmtId="0" fontId="0" fillId="0" borderId="0" xfId="0" applyProtection="1">
      <protection locked="0"/>
    </xf>
    <xf numFmtId="0" fontId="7" fillId="0" borderId="7" xfId="0" applyFont="1" applyBorder="1" applyAlignment="1" applyProtection="1">
      <alignment horizontal="centerContinuous"/>
      <protection locked="0"/>
    </xf>
    <xf numFmtId="0" fontId="0" fillId="0" borderId="8" xfId="0" applyBorder="1" applyAlignment="1" applyProtection="1">
      <alignment horizontal="center" textRotation="90" wrapText="1"/>
      <protection locked="0"/>
    </xf>
    <xf numFmtId="0" fontId="0" fillId="0" borderId="9" xfId="0" applyBorder="1" applyAlignment="1" applyProtection="1">
      <alignment horizontal="center" textRotation="90" wrapText="1"/>
      <protection locked="0"/>
    </xf>
    <xf numFmtId="0" fontId="0" fillId="0" borderId="10" xfId="0" applyBorder="1" applyAlignment="1" applyProtection="1">
      <alignment horizontal="center" textRotation="90" wrapText="1"/>
      <protection locked="0"/>
    </xf>
    <xf numFmtId="0" fontId="0" fillId="0" borderId="11" xfId="0" applyBorder="1" applyAlignment="1" applyProtection="1">
      <alignment horizontal="center" textRotation="90"/>
      <protection locked="0"/>
    </xf>
    <xf numFmtId="0" fontId="0" fillId="0" borderId="12" xfId="0" applyBorder="1" applyAlignment="1" applyProtection="1">
      <alignment horizontal="center" textRotation="90" wrapText="1"/>
      <protection locked="0"/>
    </xf>
    <xf numFmtId="0" fontId="0" fillId="0" borderId="13" xfId="0" applyBorder="1" applyAlignment="1" applyProtection="1">
      <alignment horizontal="center" textRotation="90" wrapText="1"/>
      <protection locked="0"/>
    </xf>
    <xf numFmtId="0" fontId="0" fillId="0" borderId="14" xfId="0" applyBorder="1" applyAlignment="1" applyProtection="1">
      <alignment horizontal="center" textRotation="90" wrapText="1"/>
      <protection locked="0"/>
    </xf>
    <xf numFmtId="0" fontId="0" fillId="0" borderId="15" xfId="0" applyBorder="1" applyAlignment="1" applyProtection="1">
      <alignment horizontal="center" textRotation="90" wrapText="1"/>
      <protection locked="0"/>
    </xf>
    <xf numFmtId="0" fontId="8" fillId="0" borderId="0" xfId="0" applyFont="1" applyAlignment="1" applyProtection="1">
      <alignment horizontal="center"/>
      <protection locked="0"/>
    </xf>
    <xf numFmtId="0" fontId="0" fillId="0" borderId="0" xfId="0" applyAlignment="1" applyProtection="1">
      <alignment textRotation="90" wrapText="1"/>
      <protection locked="0"/>
    </xf>
    <xf numFmtId="0" fontId="0" fillId="0" borderId="11" xfId="0" applyFont="1" applyBorder="1" applyAlignment="1" applyProtection="1">
      <alignment horizontal="center" textRotation="90" wrapText="1"/>
      <protection locked="0"/>
    </xf>
    <xf numFmtId="0" fontId="0" fillId="0" borderId="12" xfId="0" applyFont="1" applyBorder="1" applyAlignment="1" applyProtection="1">
      <alignment horizontal="center" textRotation="90" wrapText="1"/>
      <protection locked="0"/>
    </xf>
    <xf numFmtId="0" fontId="0" fillId="0" borderId="16" xfId="0" applyBorder="1" applyAlignment="1" applyProtection="1">
      <alignment horizontal="center" textRotation="90" wrapText="1"/>
      <protection locked="0"/>
    </xf>
    <xf numFmtId="0" fontId="0" fillId="0" borderId="1" xfId="0" applyFont="1" applyBorder="1" applyProtection="1">
      <protection locked="0"/>
    </xf>
    <xf numFmtId="0" fontId="0" fillId="0" borderId="10" xfId="0" applyBorder="1" applyProtection="1">
      <protection locked="0"/>
    </xf>
    <xf numFmtId="0" fontId="0" fillId="0" borderId="8"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 xfId="0" applyBorder="1" applyProtection="1">
      <protection locked="0"/>
    </xf>
    <xf numFmtId="0" fontId="0" fillId="0" borderId="9" xfId="0" applyBorder="1" applyProtection="1">
      <protection locked="0"/>
    </xf>
    <xf numFmtId="0" fontId="0" fillId="0" borderId="8" xfId="0" applyBorder="1" applyProtection="1">
      <protection locked="0"/>
    </xf>
    <xf numFmtId="0" fontId="0" fillId="0" borderId="15" xfId="0" applyBorder="1" applyProtection="1">
      <protection locked="0"/>
    </xf>
    <xf numFmtId="0" fontId="0" fillId="2" borderId="8" xfId="0" applyFill="1" applyBorder="1"/>
    <xf numFmtId="0" fontId="0" fillId="2" borderId="9" xfId="0" applyFill="1" applyBorder="1"/>
    <xf numFmtId="0" fontId="0" fillId="2" borderId="14" xfId="0" applyFill="1" applyBorder="1"/>
    <xf numFmtId="0" fontId="0" fillId="2" borderId="9" xfId="0" applyFont="1" applyFill="1" applyBorder="1"/>
    <xf numFmtId="0" fontId="0" fillId="0" borderId="12" xfId="0" applyBorder="1" applyProtection="1">
      <protection locked="0"/>
    </xf>
    <xf numFmtId="0" fontId="0" fillId="0" borderId="16" xfId="0" applyBorder="1" applyProtection="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1"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2" borderId="13" xfId="0" applyFill="1" applyBorder="1"/>
    <xf numFmtId="0" fontId="0" fillId="2" borderId="17" xfId="0" applyFill="1" applyBorder="1"/>
    <xf numFmtId="0" fontId="0" fillId="2" borderId="15" xfId="0" applyFill="1" applyBorder="1"/>
    <xf numFmtId="0" fontId="0" fillId="0" borderId="18" xfId="0" applyBorder="1" applyProtection="1">
      <protection locked="0"/>
    </xf>
    <xf numFmtId="0" fontId="0" fillId="0" borderId="19" xfId="0" applyBorder="1" applyProtection="1">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2" borderId="20" xfId="0" applyFill="1" applyBorder="1"/>
    <xf numFmtId="0" fontId="0" fillId="2" borderId="23" xfId="0" applyFill="1" applyBorder="1"/>
    <xf numFmtId="0" fontId="0" fillId="2" borderId="18" xfId="0" applyFill="1" applyBorder="1"/>
    <xf numFmtId="0" fontId="0" fillId="2" borderId="21" xfId="0" applyFill="1" applyBorder="1"/>
    <xf numFmtId="0" fontId="0" fillId="2" borderId="18" xfId="0" applyFont="1" applyFill="1" applyBorder="1"/>
    <xf numFmtId="0" fontId="0" fillId="2" borderId="10" xfId="0" applyFill="1" applyBorder="1"/>
    <xf numFmtId="0" fontId="0" fillId="2" borderId="12" xfId="0" applyFill="1" applyBorder="1"/>
    <xf numFmtId="0" fontId="0" fillId="2" borderId="16" xfId="0" applyFill="1" applyBorder="1"/>
    <xf numFmtId="0" fontId="0" fillId="2" borderId="19" xfId="0" applyFill="1" applyBorder="1"/>
    <xf numFmtId="0" fontId="0" fillId="2" borderId="24" xfId="0" applyFill="1" applyBorder="1"/>
    <xf numFmtId="0" fontId="0" fillId="3" borderId="8" xfId="0" applyFill="1" applyBorder="1" applyProtection="1">
      <protection locked="0"/>
    </xf>
    <xf numFmtId="0" fontId="0" fillId="3" borderId="15" xfId="0" applyFill="1" applyBorder="1" applyProtection="1">
      <protection locked="0"/>
    </xf>
    <xf numFmtId="0" fontId="0" fillId="0" borderId="17" xfId="0" applyBorder="1"/>
    <xf numFmtId="0" fontId="0" fillId="0" borderId="25" xfId="0" applyBorder="1"/>
    <xf numFmtId="0" fontId="0" fillId="0" borderId="11" xfId="0" applyBorder="1"/>
    <xf numFmtId="0" fontId="0" fillId="3" borderId="13" xfId="0" applyFill="1" applyBorder="1" applyProtection="1">
      <protection locked="0"/>
    </xf>
    <xf numFmtId="0" fontId="0" fillId="3" borderId="14" xfId="0" applyFill="1" applyBorder="1" applyProtection="1">
      <protection locked="0"/>
    </xf>
    <xf numFmtId="0" fontId="0" fillId="2" borderId="11" xfId="0" applyFill="1" applyBorder="1"/>
    <xf numFmtId="0" fontId="0" fillId="2" borderId="26" xfId="0" applyFill="1" applyBorder="1"/>
    <xf numFmtId="0" fontId="0" fillId="2" borderId="27" xfId="0" applyFill="1" applyBorder="1"/>
    <xf numFmtId="0" fontId="0" fillId="2" borderId="28" xfId="0" applyFill="1" applyBorder="1"/>
    <xf numFmtId="0" fontId="0" fillId="0" borderId="23" xfId="0" applyBorder="1"/>
    <xf numFmtId="0" fontId="0" fillId="0" borderId="29" xfId="0" applyBorder="1"/>
    <xf numFmtId="0" fontId="0" fillId="0" borderId="22" xfId="0" applyBorder="1"/>
    <xf numFmtId="0" fontId="8" fillId="0" borderId="0" xfId="0" applyFont="1"/>
    <xf numFmtId="0" fontId="7" fillId="4" borderId="30" xfId="0" applyFont="1" applyFill="1" applyBorder="1" applyAlignment="1">
      <alignment horizontal="centerContinuous"/>
    </xf>
    <xf numFmtId="0" fontId="0" fillId="4" borderId="31" xfId="0" applyFill="1" applyBorder="1" applyAlignment="1">
      <alignment horizontal="centerContinuous"/>
    </xf>
    <xf numFmtId="0" fontId="0" fillId="4" borderId="32" xfId="0" applyFill="1" applyBorder="1" applyAlignment="1">
      <alignment horizontal="centerContinuous"/>
    </xf>
    <xf numFmtId="0" fontId="8" fillId="0" borderId="17" xfId="0" applyFont="1" applyBorder="1"/>
    <xf numFmtId="0" fontId="0" fillId="0" borderId="16" xfId="0" applyBorder="1" applyAlignment="1">
      <alignment horizontal="centerContinuous"/>
    </xf>
    <xf numFmtId="0" fontId="0" fillId="0" borderId="11" xfId="0" applyBorder="1" applyAlignment="1">
      <alignment horizontal="centerContinuous"/>
    </xf>
    <xf numFmtId="0" fontId="0" fillId="0" borderId="16" xfId="0" applyFont="1" applyBorder="1" applyAlignment="1">
      <alignment horizontal="centerContinuous"/>
    </xf>
    <xf numFmtId="0" fontId="0" fillId="0" borderId="11" xfId="0" applyFont="1" applyBorder="1" applyAlignment="1">
      <alignment horizontal="centerContinuous"/>
    </xf>
    <xf numFmtId="0" fontId="0" fillId="0" borderId="33" xfId="0" applyFont="1" applyBorder="1" applyAlignment="1">
      <alignment horizontal="centerContinuous"/>
    </xf>
    <xf numFmtId="0" fontId="8" fillId="0" borderId="25" xfId="0" applyFont="1" applyBorder="1"/>
    <xf numFmtId="0" fontId="8" fillId="0" borderId="11" xfId="0" applyFont="1" applyBorder="1"/>
    <xf numFmtId="164" fontId="0" fillId="2" borderId="16" xfId="0" applyNumberFormat="1" applyFill="1" applyBorder="1" applyAlignment="1">
      <alignment horizontal="centerContinuous"/>
    </xf>
    <xf numFmtId="164" fontId="0" fillId="2" borderId="11" xfId="0" applyNumberFormat="1" applyFill="1" applyBorder="1" applyAlignment="1">
      <alignment horizontal="centerContinuous"/>
    </xf>
    <xf numFmtId="164" fontId="0" fillId="5" borderId="16" xfId="0" applyNumberFormat="1" applyFill="1" applyBorder="1" applyAlignment="1">
      <alignment horizontal="centerContinuous"/>
    </xf>
    <xf numFmtId="164" fontId="0" fillId="5" borderId="33" xfId="0" applyNumberFormat="1" applyFill="1" applyBorder="1" applyAlignment="1">
      <alignment horizontal="centerContinuous"/>
    </xf>
    <xf numFmtId="0" fontId="8" fillId="0" borderId="23" xfId="0" applyFont="1" applyBorder="1"/>
    <xf numFmtId="0" fontId="8" fillId="0" borderId="29" xfId="0" applyFont="1" applyBorder="1"/>
    <xf numFmtId="0" fontId="8" fillId="0" borderId="22" xfId="0" applyFont="1" applyBorder="1"/>
    <xf numFmtId="164" fontId="0" fillId="2" borderId="19" xfId="0" applyNumberFormat="1" applyFill="1" applyBorder="1" applyAlignment="1">
      <alignment horizontal="centerContinuous"/>
    </xf>
    <xf numFmtId="164" fontId="0" fillId="2" borderId="22" xfId="0" applyNumberFormat="1" applyFill="1" applyBorder="1" applyAlignment="1">
      <alignment horizontal="centerContinuous"/>
    </xf>
    <xf numFmtId="164" fontId="0" fillId="2" borderId="34" xfId="0" applyNumberFormat="1" applyFill="1" applyBorder="1" applyAlignment="1">
      <alignment horizontal="centerContinuous"/>
    </xf>
    <xf numFmtId="0" fontId="0" fillId="0" borderId="3" xfId="0" applyBorder="1" applyProtection="1">
      <protection locked="0"/>
    </xf>
    <xf numFmtId="0" fontId="0" fillId="0" borderId="35" xfId="0" applyBorder="1" applyProtection="1">
      <protection locked="0"/>
    </xf>
    <xf numFmtId="0" fontId="0" fillId="0" borderId="7" xfId="0" applyBorder="1" applyAlignment="1" applyProtection="1">
      <alignment horizontal="center" textRotation="90" wrapText="1"/>
      <protection locked="0"/>
    </xf>
    <xf numFmtId="0" fontId="7" fillId="0" borderId="17" xfId="0" applyFont="1" applyBorder="1" applyAlignment="1" applyProtection="1">
      <alignment horizontal="centerContinuous"/>
      <protection locked="0"/>
    </xf>
    <xf numFmtId="0" fontId="0" fillId="0" borderId="33" xfId="0" applyBorder="1" applyAlignment="1" applyProtection="1">
      <alignment horizontal="centerContinuous"/>
      <protection locked="0"/>
    </xf>
    <xf numFmtId="0" fontId="7" fillId="0" borderId="25" xfId="0" applyFont="1" applyBorder="1" applyAlignment="1" applyProtection="1">
      <alignment horizontal="centerContinuous"/>
      <protection locked="0"/>
    </xf>
    <xf numFmtId="0" fontId="0" fillId="2" borderId="36" xfId="0" applyFill="1" applyBorder="1"/>
    <xf numFmtId="0" fontId="7" fillId="0" borderId="33" xfId="0" applyFont="1" applyBorder="1" applyAlignment="1" applyProtection="1">
      <alignment horizontal="centerContinuous"/>
      <protection locked="0"/>
    </xf>
    <xf numFmtId="0" fontId="0" fillId="0" borderId="12" xfId="0" applyBorder="1" applyAlignment="1" applyProtection="1">
      <alignment horizontal="center" vertical="top" textRotation="90" wrapText="1"/>
      <protection locked="0"/>
    </xf>
    <xf numFmtId="0" fontId="0" fillId="0" borderId="15" xfId="0" applyBorder="1"/>
    <xf numFmtId="0" fontId="0" fillId="0" borderId="37" xfId="0" applyBorder="1"/>
    <xf numFmtId="0" fontId="0" fillId="0" borderId="27" xfId="0" applyBorder="1"/>
    <xf numFmtId="0" fontId="0" fillId="0" borderId="14" xfId="0" applyBorder="1"/>
    <xf numFmtId="0" fontId="7" fillId="0" borderId="17" xfId="0" applyFont="1" applyBorder="1" applyAlignment="1" applyProtection="1">
      <alignment horizontal="centerContinuous" wrapText="1"/>
      <protection locked="0"/>
    </xf>
    <xf numFmtId="0" fontId="11" fillId="0" borderId="33" xfId="0" applyFont="1" applyBorder="1" applyAlignment="1" applyProtection="1">
      <alignment horizontal="centerContinuous" wrapText="1"/>
      <protection locked="0"/>
    </xf>
    <xf numFmtId="0" fontId="0" fillId="0" borderId="9" xfId="0" applyFont="1" applyBorder="1" applyAlignment="1" applyProtection="1">
      <alignment horizontal="center" textRotation="90" wrapText="1"/>
      <protection locked="0"/>
    </xf>
    <xf numFmtId="0" fontId="8" fillId="0" borderId="15" xfId="0" applyFont="1" applyBorder="1" applyAlignment="1" applyProtection="1">
      <alignment horizontal="center" textRotation="90"/>
      <protection locked="0"/>
    </xf>
    <xf numFmtId="0" fontId="0" fillId="0" borderId="14" xfId="0" applyBorder="1" applyAlignment="1" applyProtection="1">
      <alignment horizontal="center" vertical="top" textRotation="90" wrapText="1"/>
      <protection locked="0"/>
    </xf>
    <xf numFmtId="0" fontId="0" fillId="2" borderId="12" xfId="0" applyFont="1" applyFill="1" applyBorder="1"/>
    <xf numFmtId="0" fontId="7" fillId="0" borderId="30" xfId="0" applyFont="1" applyBorder="1" applyAlignment="1">
      <alignment horizontal="centerContinuous"/>
    </xf>
    <xf numFmtId="0" fontId="0" fillId="0" borderId="31" xfId="0" applyBorder="1" applyAlignment="1">
      <alignment horizontal="centerContinuous"/>
    </xf>
    <xf numFmtId="0" fontId="0" fillId="0" borderId="32" xfId="0" applyBorder="1" applyAlignment="1">
      <alignment horizontal="centerContinuous"/>
    </xf>
    <xf numFmtId="0" fontId="4" fillId="0" borderId="0" xfId="0" applyFont="1" applyProtection="1">
      <protection locked="0"/>
    </xf>
    <xf numFmtId="0" fontId="5" fillId="0" borderId="0" xfId="0" applyFont="1" applyProtection="1">
      <protection locked="0"/>
    </xf>
    <xf numFmtId="0" fontId="1" fillId="0" borderId="0" xfId="0" applyFont="1" applyAlignment="1" applyProtection="1">
      <alignment horizontal="left"/>
      <protection locked="0"/>
    </xf>
    <xf numFmtId="0" fontId="0" fillId="0" borderId="0" xfId="0" applyAlignment="1" applyProtection="1">
      <alignment vertical="top"/>
      <protection locked="0"/>
    </xf>
    <xf numFmtId="164" fontId="0" fillId="0" borderId="11" xfId="0" applyNumberFormat="1" applyBorder="1" applyAlignment="1">
      <alignment horizontal="centerContinuous"/>
    </xf>
    <xf numFmtId="0" fontId="6"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lignment vertical="top"/>
    </xf>
    <xf numFmtId="164" fontId="0" fillId="6" borderId="0" xfId="0" applyNumberFormat="1" applyFill="1" applyAlignment="1">
      <alignment horizontal="centerContinuous"/>
    </xf>
    <xf numFmtId="164" fontId="0" fillId="6" borderId="38" xfId="0" applyNumberFormat="1" applyFill="1" applyBorder="1" applyAlignment="1">
      <alignment horizontal="centerContinuous"/>
    </xf>
    <xf numFmtId="164" fontId="0" fillId="6" borderId="5" xfId="0" applyNumberFormat="1" applyFill="1" applyBorder="1" applyAlignment="1">
      <alignment horizontal="centerContinuous"/>
    </xf>
    <xf numFmtId="164" fontId="0" fillId="6" borderId="6" xfId="0" applyNumberFormat="1" applyFill="1" applyBorder="1" applyAlignment="1">
      <alignment horizontal="centerContinuous"/>
    </xf>
    <xf numFmtId="0" fontId="3" fillId="0" borderId="0" xfId="0" applyFont="1" applyAlignment="1" applyProtection="1">
      <alignment vertical="top"/>
      <protection locked="0"/>
    </xf>
    <xf numFmtId="164" fontId="0" fillId="0" borderId="22" xfId="0" applyNumberFormat="1" applyBorder="1" applyAlignment="1">
      <alignment horizontal="centerContinuous"/>
    </xf>
    <xf numFmtId="164" fontId="0" fillId="0" borderId="34" xfId="0" applyNumberFormat="1" applyBorder="1" applyAlignment="1">
      <alignment horizontal="centerContinuous"/>
    </xf>
    <xf numFmtId="0" fontId="0" fillId="0" borderId="0" xfId="0" applyAlignment="1" applyProtection="1">
      <alignment horizontal="center"/>
      <protection locked="0"/>
    </xf>
    <xf numFmtId="0" fontId="7" fillId="0" borderId="0" xfId="0" applyFont="1" applyProtection="1">
      <protection locked="0"/>
    </xf>
    <xf numFmtId="0" fontId="6" fillId="0" borderId="0" xfId="0" applyFont="1" applyAlignment="1" applyProtection="1">
      <alignment horizontal="left"/>
      <protection locked="0"/>
    </xf>
    <xf numFmtId="0" fontId="0" fillId="0" borderId="3" xfId="0" applyBorder="1" applyAlignment="1" applyProtection="1">
      <alignment horizontal="center"/>
      <protection locked="0"/>
    </xf>
    <xf numFmtId="0" fontId="0" fillId="0" borderId="0" xfId="0" applyAlignment="1" applyProtection="1">
      <alignment horizontal="center" textRotation="90"/>
      <protection locked="0"/>
    </xf>
    <xf numFmtId="0" fontId="0" fillId="0" borderId="35" xfId="0" applyBorder="1" applyAlignment="1" applyProtection="1">
      <alignment horizontal="center"/>
      <protection locked="0"/>
    </xf>
    <xf numFmtId="0" fontId="8" fillId="0" borderId="0" xfId="0" applyFont="1" applyAlignment="1" applyProtection="1">
      <alignment horizontal="center" textRotation="90"/>
      <protection locked="0"/>
    </xf>
    <xf numFmtId="0" fontId="0" fillId="0" borderId="39" xfId="0" applyBorder="1"/>
    <xf numFmtId="0" fontId="0" fillId="6" borderId="40"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8" xfId="0" applyBorder="1"/>
    <xf numFmtId="0" fontId="0" fillId="0" borderId="9" xfId="0" applyBorder="1"/>
    <xf numFmtId="0" fontId="0" fillId="0" borderId="10" xfId="0" applyBorder="1"/>
    <xf numFmtId="0" fontId="0" fillId="6" borderId="9" xfId="0" applyFill="1" applyBorder="1"/>
    <xf numFmtId="0" fontId="0" fillId="0" borderId="13" xfId="0" applyBorder="1"/>
    <xf numFmtId="0" fontId="0" fillId="6" borderId="39" xfId="0" applyFill="1" applyBorder="1"/>
    <xf numFmtId="0" fontId="0" fillId="0" borderId="12" xfId="0" applyBorder="1"/>
    <xf numFmtId="0" fontId="0" fillId="0" borderId="16" xfId="0" applyBorder="1"/>
    <xf numFmtId="0" fontId="0" fillId="0" borderId="26" xfId="0" applyBorder="1"/>
    <xf numFmtId="0" fontId="0" fillId="6" borderId="39" xfId="0" applyFill="1" applyBorder="1" applyProtection="1">
      <protection locked="0"/>
    </xf>
    <xf numFmtId="0" fontId="0" fillId="0" borderId="41" xfId="0" applyBorder="1"/>
    <xf numFmtId="0" fontId="0" fillId="0" borderId="42" xfId="0" applyBorder="1"/>
    <xf numFmtId="0" fontId="0" fillId="0" borderId="43" xfId="0" applyBorder="1"/>
    <xf numFmtId="0" fontId="0" fillId="6" borderId="26" xfId="0" applyFill="1" applyBorder="1"/>
    <xf numFmtId="0" fontId="0" fillId="6" borderId="27" xfId="0" applyFill="1" applyBorder="1"/>
    <xf numFmtId="0" fontId="0" fillId="6" borderId="43" xfId="0" applyFill="1" applyBorder="1"/>
    <xf numFmtId="0" fontId="0" fillId="6" borderId="44" xfId="0" applyFill="1" applyBorder="1"/>
    <xf numFmtId="0" fontId="0" fillId="0" borderId="44" xfId="0" applyBorder="1"/>
    <xf numFmtId="0" fontId="0" fillId="6" borderId="20" xfId="0" applyFill="1" applyBorder="1"/>
    <xf numFmtId="0" fontId="0" fillId="6" borderId="21" xfId="0" applyFill="1" applyBorder="1"/>
    <xf numFmtId="0" fontId="8" fillId="0" borderId="0" xfId="0" applyFont="1" applyProtection="1">
      <protection locked="0"/>
    </xf>
    <xf numFmtId="0" fontId="9" fillId="0" borderId="3" xfId="0" applyFont="1" applyBorder="1" applyAlignment="1" applyProtection="1">
      <alignment horizontal="centerContinuous"/>
      <protection locked="0"/>
    </xf>
    <xf numFmtId="0" fontId="0" fillId="0" borderId="45" xfId="0" applyFont="1" applyBorder="1" applyAlignment="1" applyProtection="1">
      <alignment horizontal="center" textRotation="90" wrapText="1"/>
      <protection locked="0"/>
    </xf>
    <xf numFmtId="0" fontId="0" fillId="0" borderId="0" xfId="0" applyFont="1"/>
    <xf numFmtId="0" fontId="9" fillId="0" borderId="7" xfId="0" applyFont="1" applyBorder="1" applyAlignment="1" applyProtection="1">
      <alignment horizontal="centerContinuous"/>
      <protection locked="0"/>
    </xf>
    <xf numFmtId="0" fontId="0" fillId="0" borderId="46" xfId="0" applyFont="1" applyBorder="1" applyAlignment="1">
      <alignment textRotation="90" wrapText="1"/>
    </xf>
    <xf numFmtId="0" fontId="0" fillId="0" borderId="40" xfId="0" applyFont="1" applyBorder="1" applyAlignment="1">
      <alignment textRotation="90" wrapText="1"/>
    </xf>
    <xf numFmtId="0" fontId="0" fillId="0" borderId="1" xfId="0" applyBorder="1" applyAlignment="1" applyProtection="1">
      <alignment horizontal="center" textRotation="90" wrapText="1"/>
      <protection locked="0"/>
    </xf>
    <xf numFmtId="0" fontId="0" fillId="0" borderId="1" xfId="0" applyBorder="1"/>
    <xf numFmtId="0" fontId="0" fillId="6" borderId="15" xfId="0" applyFill="1" applyBorder="1"/>
    <xf numFmtId="0" fontId="0" fillId="0" borderId="1" xfId="0" applyFont="1" applyBorder="1"/>
    <xf numFmtId="0" fontId="0" fillId="0" borderId="9" xfId="0" applyFont="1" applyBorder="1"/>
    <xf numFmtId="0" fontId="0" fillId="6" borderId="10" xfId="0" applyFill="1" applyBorder="1"/>
    <xf numFmtId="0" fontId="0" fillId="0" borderId="47" xfId="0" applyFont="1" applyBorder="1"/>
    <xf numFmtId="0" fontId="0" fillId="0" borderId="26" xfId="0" applyFont="1" applyBorder="1"/>
    <xf numFmtId="0" fontId="0" fillId="0" borderId="28" xfId="0" applyBorder="1"/>
    <xf numFmtId="0" fontId="0" fillId="0" borderId="12" xfId="0" applyFont="1" applyBorder="1"/>
    <xf numFmtId="0" fontId="0" fillId="6" borderId="42" xfId="0" applyFill="1" applyBorder="1"/>
    <xf numFmtId="0" fontId="0" fillId="6" borderId="47" xfId="0" applyFill="1" applyBorder="1"/>
    <xf numFmtId="0" fontId="0" fillId="6" borderId="14" xfId="0" applyFill="1" applyBorder="1"/>
    <xf numFmtId="0" fontId="0" fillId="6" borderId="13" xfId="0" applyFill="1" applyBorder="1"/>
    <xf numFmtId="0" fontId="0" fillId="6" borderId="12" xfId="0" applyFill="1" applyBorder="1"/>
    <xf numFmtId="0" fontId="0" fillId="6" borderId="12" xfId="0" applyFont="1" applyFill="1" applyBorder="1"/>
    <xf numFmtId="0" fontId="0" fillId="7" borderId="0" xfId="0" applyFill="1"/>
    <xf numFmtId="0" fontId="1" fillId="7" borderId="0" xfId="0" applyFont="1" applyFill="1" applyAlignment="1">
      <alignment horizontal="left"/>
    </xf>
    <xf numFmtId="14" fontId="13" fillId="7" borderId="0" xfId="0" applyNumberFormat="1" applyFont="1" applyFill="1" applyAlignment="1">
      <alignment horizontal="left"/>
    </xf>
    <xf numFmtId="0" fontId="6" fillId="7" borderId="0" xfId="0" applyFont="1" applyFill="1" applyAlignment="1">
      <alignment horizontal="left"/>
    </xf>
    <xf numFmtId="0" fontId="0" fillId="7" borderId="0" xfId="0" applyFill="1" applyAlignment="1">
      <alignment horizontal="left"/>
    </xf>
    <xf numFmtId="0" fontId="7" fillId="7" borderId="0" xfId="0" applyFont="1" applyFill="1"/>
    <xf numFmtId="0" fontId="0" fillId="7" borderId="2" xfId="0" applyFill="1" applyBorder="1" applyAlignment="1">
      <alignment vertical="top"/>
    </xf>
    <xf numFmtId="0" fontId="0" fillId="7" borderId="2" xfId="0" applyFill="1" applyBorder="1"/>
    <xf numFmtId="0" fontId="0" fillId="7" borderId="4" xfId="0" applyFill="1" applyBorder="1" applyAlignment="1">
      <alignment vertical="top"/>
    </xf>
    <xf numFmtId="0" fontId="0" fillId="7" borderId="38" xfId="0" applyFill="1" applyBorder="1" applyAlignment="1">
      <alignment vertical="top"/>
    </xf>
    <xf numFmtId="0" fontId="0" fillId="7" borderId="6" xfId="0" applyFill="1" applyBorder="1" applyAlignment="1">
      <alignment vertical="top"/>
    </xf>
    <xf numFmtId="0" fontId="0" fillId="7" borderId="0" xfId="0" applyFill="1" applyAlignment="1">
      <alignment vertical="top"/>
    </xf>
    <xf numFmtId="0" fontId="0" fillId="7" borderId="8" xfId="0" applyFill="1" applyBorder="1"/>
    <xf numFmtId="0" fontId="6" fillId="7" borderId="12" xfId="0" applyFont="1" applyFill="1" applyBorder="1" applyAlignment="1">
      <alignment horizontal="center"/>
    </xf>
    <xf numFmtId="0" fontId="0" fillId="7" borderId="13" xfId="0" applyFill="1" applyBorder="1"/>
    <xf numFmtId="0" fontId="0" fillId="7" borderId="20" xfId="0" applyFill="1" applyBorder="1"/>
    <xf numFmtId="0" fontId="6" fillId="7" borderId="18" xfId="0" applyFont="1" applyFill="1" applyBorder="1" applyAlignment="1">
      <alignment horizontal="center"/>
    </xf>
    <xf numFmtId="0" fontId="6" fillId="7" borderId="9" xfId="0" applyFont="1" applyFill="1" applyBorder="1" applyAlignment="1">
      <alignment horizontal="center"/>
    </xf>
    <xf numFmtId="0" fontId="0" fillId="7" borderId="7" xfId="0" applyFill="1" applyBorder="1"/>
    <xf numFmtId="0" fontId="0" fillId="7" borderId="5" xfId="0" applyFill="1" applyBorder="1"/>
    <xf numFmtId="0" fontId="0" fillId="7" borderId="17" xfId="0" applyFill="1" applyBorder="1"/>
    <xf numFmtId="0" fontId="0" fillId="7" borderId="25" xfId="0" applyFill="1" applyBorder="1"/>
    <xf numFmtId="0" fontId="0" fillId="7" borderId="23" xfId="0" applyFill="1" applyBorder="1"/>
    <xf numFmtId="0" fontId="0" fillId="7" borderId="29" xfId="0" applyFill="1" applyBorder="1"/>
    <xf numFmtId="0" fontId="0" fillId="7" borderId="48" xfId="0" applyFill="1" applyBorder="1" applyAlignment="1">
      <alignment wrapText="1"/>
    </xf>
    <xf numFmtId="0" fontId="0" fillId="7" borderId="37" xfId="0" applyFill="1" applyBorder="1"/>
    <xf numFmtId="0" fontId="0" fillId="7" borderId="5" xfId="0" applyFill="1" applyBorder="1" applyAlignment="1">
      <alignment vertical="top"/>
    </xf>
    <xf numFmtId="0" fontId="0" fillId="7" borderId="1" xfId="0" applyFill="1" applyBorder="1" applyAlignment="1">
      <alignment vertical="top"/>
    </xf>
    <xf numFmtId="0" fontId="0" fillId="7" borderId="10" xfId="0" applyFont="1" applyFill="1" applyBorder="1" applyAlignment="1">
      <alignment vertical="top"/>
    </xf>
    <xf numFmtId="0" fontId="0" fillId="7" borderId="1" xfId="0" applyFill="1" applyBorder="1"/>
    <xf numFmtId="0" fontId="0" fillId="7" borderId="10" xfId="0" applyFill="1" applyBorder="1" applyAlignment="1">
      <alignment vertical="top"/>
    </xf>
    <xf numFmtId="0" fontId="0" fillId="7" borderId="48" xfId="0" applyFill="1" applyBorder="1"/>
    <xf numFmtId="0" fontId="2" fillId="7" borderId="0" xfId="0" applyFont="1" applyFill="1" applyAlignment="1">
      <alignment horizontal="centerContinuous"/>
    </xf>
    <xf numFmtId="0" fontId="0" fillId="7" borderId="4" xfId="0" applyFill="1" applyBorder="1"/>
    <xf numFmtId="0" fontId="0" fillId="7" borderId="6" xfId="0" applyFill="1" applyBorder="1"/>
    <xf numFmtId="0" fontId="6" fillId="7" borderId="0" xfId="0" applyFont="1" applyFill="1"/>
    <xf numFmtId="0" fontId="6" fillId="7" borderId="0" xfId="0" applyFont="1" applyFill="1" applyAlignment="1">
      <alignment horizontal="center"/>
    </xf>
    <xf numFmtId="0" fontId="0" fillId="7" borderId="38" xfId="0" applyFill="1" applyBorder="1"/>
    <xf numFmtId="0" fontId="0" fillId="7" borderId="49" xfId="0" applyFill="1" applyBorder="1"/>
    <xf numFmtId="0" fontId="0" fillId="7" borderId="50" xfId="0" applyFill="1" applyBorder="1"/>
    <xf numFmtId="0" fontId="0" fillId="7" borderId="40" xfId="0" applyFill="1" applyBorder="1"/>
    <xf numFmtId="0" fontId="0" fillId="7" borderId="39" xfId="0" applyFill="1" applyBorder="1"/>
    <xf numFmtId="0" fontId="0" fillId="7" borderId="44" xfId="0" applyFill="1" applyBorder="1"/>
    <xf numFmtId="0" fontId="8" fillId="7" borderId="23" xfId="0" applyFont="1" applyFill="1" applyBorder="1"/>
    <xf numFmtId="0" fontId="8" fillId="7" borderId="17" xfId="0" applyFont="1" applyFill="1" applyBorder="1"/>
    <xf numFmtId="0" fontId="0" fillId="7" borderId="11" xfId="0" applyFill="1" applyBorder="1"/>
    <xf numFmtId="0" fontId="8" fillId="7" borderId="25" xfId="0" applyFont="1" applyFill="1" applyBorder="1"/>
    <xf numFmtId="0" fontId="8" fillId="7" borderId="11" xfId="0" applyFont="1" applyFill="1" applyBorder="1"/>
    <xf numFmtId="0" fontId="8" fillId="7" borderId="29" xfId="0" applyFont="1" applyFill="1" applyBorder="1"/>
    <xf numFmtId="0" fontId="8" fillId="7" borderId="22" xfId="0" applyFont="1" applyFill="1" applyBorder="1"/>
    <xf numFmtId="0" fontId="0" fillId="7" borderId="16" xfId="0" applyFill="1" applyBorder="1" applyAlignment="1">
      <alignment horizontal="centerContinuous"/>
    </xf>
    <xf numFmtId="0" fontId="0" fillId="7" borderId="11" xfId="0" applyFill="1" applyBorder="1" applyAlignment="1">
      <alignment horizontal="centerContinuous"/>
    </xf>
    <xf numFmtId="0" fontId="0" fillId="7" borderId="16" xfId="0" applyFont="1" applyFill="1" applyBorder="1" applyAlignment="1">
      <alignment horizontal="centerContinuous"/>
    </xf>
    <xf numFmtId="0" fontId="0" fillId="7" borderId="11" xfId="0" applyFont="1" applyFill="1" applyBorder="1" applyAlignment="1">
      <alignment horizontal="centerContinuous"/>
    </xf>
    <xf numFmtId="0" fontId="0" fillId="7" borderId="33" xfId="0" applyFont="1" applyFill="1" applyBorder="1" applyAlignment="1">
      <alignment horizontal="centerContinuous"/>
    </xf>
    <xf numFmtId="0" fontId="6" fillId="2" borderId="51" xfId="0" applyFont="1" applyFill="1" applyBorder="1" applyAlignment="1">
      <alignment horizontal="center"/>
    </xf>
    <xf numFmtId="0" fontId="6" fillId="2" borderId="15" xfId="0" applyFont="1" applyFill="1" applyBorder="1" applyAlignment="1">
      <alignment horizontal="center"/>
    </xf>
    <xf numFmtId="0" fontId="0" fillId="7" borderId="52" xfId="0" applyFill="1" applyBorder="1" applyAlignment="1" applyProtection="1">
      <alignment horizontal="center"/>
      <protection locked="0"/>
    </xf>
    <xf numFmtId="0" fontId="0" fillId="7" borderId="53" xfId="0" applyFill="1" applyBorder="1" applyAlignment="1" applyProtection="1">
      <alignment horizontal="center"/>
      <protection locked="0"/>
    </xf>
    <xf numFmtId="0" fontId="0" fillId="7" borderId="54" xfId="0" applyFill="1" applyBorder="1" applyAlignment="1" applyProtection="1">
      <alignment horizontal="center"/>
      <protection locked="0"/>
    </xf>
    <xf numFmtId="0" fontId="0" fillId="7" borderId="55" xfId="0" applyFill="1" applyBorder="1" applyAlignment="1" applyProtection="1">
      <alignment horizontal="center"/>
      <protection locked="0"/>
    </xf>
    <xf numFmtId="0" fontId="0" fillId="7" borderId="8" xfId="0" applyFill="1" applyBorder="1" applyAlignment="1" applyProtection="1">
      <alignment horizontal="center" textRotation="90" wrapText="1"/>
      <protection locked="0"/>
    </xf>
    <xf numFmtId="0" fontId="0" fillId="7" borderId="9" xfId="0" applyFill="1" applyBorder="1" applyAlignment="1" applyProtection="1">
      <alignment horizontal="center" textRotation="90" wrapText="1"/>
      <protection locked="0"/>
    </xf>
    <xf numFmtId="0" fontId="0" fillId="7" borderId="3" xfId="0" applyFill="1" applyBorder="1" applyProtection="1">
      <protection locked="0"/>
    </xf>
    <xf numFmtId="0" fontId="0" fillId="7" borderId="35" xfId="0" applyFill="1" applyBorder="1" applyProtection="1">
      <protection locked="0"/>
    </xf>
    <xf numFmtId="0" fontId="0" fillId="7" borderId="7" xfId="0" applyFill="1" applyBorder="1" applyAlignment="1" applyProtection="1">
      <alignment horizontal="center" textRotation="90" wrapText="1"/>
      <protection locked="0"/>
    </xf>
    <xf numFmtId="0" fontId="0" fillId="0" borderId="10" xfId="0" applyFont="1" applyBorder="1" applyAlignment="1" applyProtection="1">
      <alignment horizontal="center" textRotation="90" wrapText="1"/>
      <protection locked="0"/>
    </xf>
    <xf numFmtId="0" fontId="0" fillId="7" borderId="1" xfId="0" applyFill="1" applyBorder="1" applyAlignment="1">
      <alignment vertical="center"/>
    </xf>
    <xf numFmtId="0" fontId="0" fillId="7" borderId="7" xfId="0" applyFill="1" applyBorder="1" applyAlignment="1">
      <alignment horizontal="left" vertical="center"/>
    </xf>
    <xf numFmtId="0" fontId="0" fillId="7" borderId="5" xfId="0" applyFill="1" applyBorder="1" applyAlignment="1">
      <alignment horizontal="left" vertical="center"/>
    </xf>
    <xf numFmtId="0" fontId="0" fillId="7" borderId="10" xfId="0" applyFont="1" applyFill="1" applyBorder="1" applyAlignment="1">
      <alignment horizontal="left" vertical="center"/>
    </xf>
    <xf numFmtId="0" fontId="0" fillId="7" borderId="1" xfId="0" applyFont="1" applyFill="1" applyBorder="1" applyAlignment="1">
      <alignment horizontal="left" vertical="center"/>
    </xf>
    <xf numFmtId="0" fontId="10" fillId="7" borderId="41" xfId="0" applyFont="1" applyFill="1" applyBorder="1" applyAlignment="1">
      <alignment vertical="top"/>
    </xf>
    <xf numFmtId="0" fontId="10" fillId="7" borderId="37" xfId="0" applyFont="1" applyFill="1" applyBorder="1" applyAlignment="1">
      <alignment vertical="top"/>
    </xf>
    <xf numFmtId="0" fontId="10" fillId="7" borderId="28" xfId="0" applyFont="1" applyFill="1" applyBorder="1" applyAlignment="1">
      <alignment vertical="top"/>
    </xf>
    <xf numFmtId="0" fontId="10" fillId="7" borderId="47" xfId="0" applyFont="1" applyFill="1" applyBorder="1"/>
    <xf numFmtId="0" fontId="10" fillId="8" borderId="28" xfId="0" applyFont="1" applyFill="1" applyBorder="1" applyAlignment="1">
      <alignment vertical="top"/>
    </xf>
    <xf numFmtId="0" fontId="10" fillId="8" borderId="47" xfId="0" applyFont="1" applyFill="1" applyBorder="1"/>
    <xf numFmtId="0" fontId="10" fillId="8" borderId="0" xfId="0" applyFont="1" applyFill="1" applyAlignment="1">
      <alignment vertical="top"/>
    </xf>
    <xf numFmtId="0" fontId="10" fillId="7" borderId="3" xfId="0" applyFont="1" applyFill="1" applyBorder="1" applyAlignment="1">
      <alignment vertical="top"/>
    </xf>
    <xf numFmtId="0" fontId="10" fillId="7" borderId="2" xfId="0" applyFont="1" applyFill="1" applyBorder="1" applyAlignment="1">
      <alignment vertical="top"/>
    </xf>
    <xf numFmtId="0" fontId="10" fillId="7" borderId="2" xfId="0" applyFont="1" applyFill="1" applyBorder="1"/>
    <xf numFmtId="0" fontId="10" fillId="7" borderId="56" xfId="0" applyFont="1" applyFill="1" applyBorder="1" applyAlignment="1">
      <alignment vertical="top"/>
    </xf>
    <xf numFmtId="0" fontId="10" fillId="7" borderId="51" xfId="0" applyFont="1" applyFill="1" applyBorder="1" applyAlignment="1">
      <alignment vertical="top"/>
    </xf>
    <xf numFmtId="0" fontId="0" fillId="0" borderId="30" xfId="0" applyBorder="1"/>
    <xf numFmtId="0" fontId="0" fillId="0" borderId="31" xfId="0" applyBorder="1"/>
    <xf numFmtId="0" fontId="0" fillId="0" borderId="57" xfId="0" applyBorder="1"/>
    <xf numFmtId="0" fontId="0" fillId="0" borderId="58" xfId="0" applyBorder="1"/>
    <xf numFmtId="9" fontId="0" fillId="0" borderId="21" xfId="0" applyNumberFormat="1" applyBorder="1"/>
    <xf numFmtId="0" fontId="10" fillId="7" borderId="2" xfId="0" applyFont="1" applyFill="1" applyBorder="1" applyAlignment="1">
      <alignment horizontal="center" vertical="top"/>
    </xf>
    <xf numFmtId="0" fontId="0" fillId="0" borderId="59" xfId="0" applyBorder="1" applyAlignment="1" applyProtection="1">
      <alignment horizontal="center"/>
      <protection locked="0"/>
    </xf>
    <xf numFmtId="164" fontId="0" fillId="0" borderId="9" xfId="0" applyNumberFormat="1" applyBorder="1" applyProtection="1">
      <protection locked="0"/>
    </xf>
    <xf numFmtId="164" fontId="0" fillId="0" borderId="12" xfId="0" applyNumberFormat="1" applyBorder="1" applyProtection="1">
      <protection locked="0"/>
    </xf>
    <xf numFmtId="164" fontId="0" fillId="0" borderId="18" xfId="0" applyNumberFormat="1" applyBorder="1" applyProtection="1">
      <protection locked="0"/>
    </xf>
    <xf numFmtId="164" fontId="0" fillId="3" borderId="9" xfId="0" applyNumberFormat="1" applyFill="1" applyBorder="1"/>
    <xf numFmtId="164" fontId="0" fillId="2" borderId="12" xfId="0" applyNumberFormat="1" applyFill="1" applyBorder="1"/>
    <xf numFmtId="164" fontId="0" fillId="0" borderId="12" xfId="0" applyNumberFormat="1" applyBorder="1"/>
    <xf numFmtId="0" fontId="0" fillId="7" borderId="59" xfId="0" applyFill="1" applyBorder="1" applyAlignment="1" applyProtection="1">
      <alignment horizontal="center"/>
      <protection locked="0"/>
    </xf>
    <xf numFmtId="0" fontId="8" fillId="7" borderId="3" xfId="0" applyFont="1" applyFill="1" applyBorder="1"/>
    <xf numFmtId="0" fontId="0" fillId="7" borderId="3" xfId="0" applyFont="1" applyFill="1" applyBorder="1"/>
    <xf numFmtId="0" fontId="6" fillId="7" borderId="35" xfId="0" applyFont="1" applyFill="1" applyBorder="1"/>
    <xf numFmtId="0" fontId="0" fillId="0" borderId="60" xfId="0" applyBorder="1"/>
    <xf numFmtId="0" fontId="0" fillId="0" borderId="61" xfId="0" applyBorder="1"/>
    <xf numFmtId="1" fontId="0" fillId="2" borderId="9" xfId="0" applyNumberFormat="1" applyFill="1" applyBorder="1"/>
    <xf numFmtId="0" fontId="0" fillId="6" borderId="29" xfId="0" applyFill="1" applyBorder="1"/>
    <xf numFmtId="0" fontId="0" fillId="6" borderId="34" xfId="0" applyFill="1" applyBorder="1"/>
    <xf numFmtId="3" fontId="8" fillId="0" borderId="18" xfId="0" applyNumberFormat="1" applyFont="1" applyBorder="1"/>
    <xf numFmtId="3" fontId="8" fillId="0" borderId="20" xfId="0" applyNumberFormat="1" applyFont="1" applyBorder="1"/>
    <xf numFmtId="1" fontId="0" fillId="0" borderId="5" xfId="0" applyNumberFormat="1" applyBorder="1" applyProtection="1">
      <protection locked="0"/>
    </xf>
    <xf numFmtId="164" fontId="0" fillId="2" borderId="9" xfId="0" applyNumberFormat="1" applyFill="1" applyBorder="1"/>
    <xf numFmtId="1" fontId="0" fillId="0" borderId="9" xfId="0" applyNumberFormat="1" applyBorder="1"/>
    <xf numFmtId="164" fontId="0" fillId="0" borderId="9" xfId="0" applyNumberFormat="1" applyBorder="1"/>
    <xf numFmtId="1" fontId="0" fillId="0" borderId="13" xfId="0" applyNumberFormat="1" applyBorder="1"/>
    <xf numFmtId="1" fontId="0" fillId="0" borderId="14" xfId="0" applyNumberFormat="1" applyBorder="1"/>
    <xf numFmtId="1" fontId="0" fillId="0" borderId="8" xfId="0" applyNumberFormat="1" applyBorder="1"/>
    <xf numFmtId="1" fontId="0" fillId="0" borderId="15" xfId="0" applyNumberFormat="1" applyBorder="1"/>
    <xf numFmtId="164" fontId="0" fillId="0" borderId="8" xfId="0" applyNumberFormat="1" applyBorder="1"/>
    <xf numFmtId="164" fontId="0" fillId="0" borderId="15" xfId="0" applyNumberFormat="1" applyBorder="1"/>
    <xf numFmtId="2" fontId="0" fillId="0" borderId="8" xfId="0" applyNumberFormat="1" applyBorder="1"/>
    <xf numFmtId="164" fontId="0" fillId="2" borderId="62" xfId="0" applyNumberFormat="1" applyFill="1" applyBorder="1"/>
    <xf numFmtId="1" fontId="0" fillId="2" borderId="15" xfId="0" applyNumberFormat="1" applyFill="1" applyBorder="1"/>
    <xf numFmtId="164" fontId="0" fillId="2" borderId="8" xfId="0" applyNumberFormat="1" applyFill="1" applyBorder="1"/>
    <xf numFmtId="164" fontId="0" fillId="2" borderId="15" xfId="0" applyNumberFormat="1" applyFill="1" applyBorder="1"/>
    <xf numFmtId="1" fontId="0" fillId="0" borderId="16" xfId="0" applyNumberFormat="1" applyBorder="1" applyAlignment="1">
      <alignment horizontal="centerContinuous"/>
    </xf>
    <xf numFmtId="1" fontId="0" fillId="0" borderId="19" xfId="0" applyNumberFormat="1" applyBorder="1" applyAlignment="1">
      <alignment horizontal="centerContinuous"/>
    </xf>
    <xf numFmtId="0" fontId="0" fillId="6" borderId="48" xfId="0" applyFill="1" applyBorder="1"/>
    <xf numFmtId="0" fontId="10" fillId="7" borderId="8" xfId="0" applyFont="1" applyFill="1" applyBorder="1" applyAlignment="1">
      <alignment vertical="center"/>
    </xf>
    <xf numFmtId="0" fontId="10" fillId="7" borderId="9" xfId="0" applyFont="1" applyFill="1" applyBorder="1" applyAlignment="1">
      <alignment horizontal="center" vertical="center"/>
    </xf>
    <xf numFmtId="0" fontId="0" fillId="9" borderId="14" xfId="0" applyFill="1" applyBorder="1" applyProtection="1">
      <protection locked="0"/>
    </xf>
    <xf numFmtId="0" fontId="10" fillId="0" borderId="8" xfId="0" applyFont="1" applyBorder="1" applyAlignment="1" applyProtection="1">
      <alignment vertical="center"/>
      <protection locked="0"/>
    </xf>
    <xf numFmtId="0" fontId="0" fillId="9" borderId="12" xfId="0" applyFill="1" applyBorder="1" applyProtection="1">
      <protection locked="0"/>
    </xf>
    <xf numFmtId="0" fontId="10" fillId="0" borderId="1"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0" fillId="0" borderId="5" xfId="0" applyBorder="1"/>
    <xf numFmtId="0" fontId="10" fillId="7" borderId="12" xfId="0" applyFont="1" applyFill="1" applyBorder="1" applyAlignment="1">
      <alignment horizontal="center"/>
    </xf>
    <xf numFmtId="0" fontId="10" fillId="7" borderId="18" xfId="0" applyFont="1" applyFill="1" applyBorder="1" applyAlignment="1">
      <alignment horizontal="center"/>
    </xf>
    <xf numFmtId="0" fontId="10" fillId="7" borderId="13" xfId="0" applyFont="1" applyFill="1" applyBorder="1"/>
    <xf numFmtId="0" fontId="10" fillId="7" borderId="20" xfId="0" applyFont="1" applyFill="1" applyBorder="1"/>
    <xf numFmtId="0" fontId="10" fillId="0" borderId="7" xfId="0" applyFont="1" applyBorder="1" applyProtection="1">
      <protection locked="0"/>
    </xf>
    <xf numFmtId="0" fontId="10" fillId="0" borderId="5" xfId="0" applyFont="1" applyBorder="1" applyProtection="1">
      <protection locked="0"/>
    </xf>
    <xf numFmtId="0" fontId="10" fillId="0" borderId="1" xfId="0" applyFont="1" applyBorder="1" applyProtection="1">
      <protection locked="0"/>
    </xf>
    <xf numFmtId="0" fontId="10" fillId="0" borderId="8" xfId="0" applyFont="1" applyBorder="1" applyProtection="1">
      <protection locked="0"/>
    </xf>
    <xf numFmtId="0" fontId="10" fillId="0" borderId="17" xfId="0" applyFont="1" applyBorder="1" applyProtection="1">
      <protection locked="0"/>
    </xf>
    <xf numFmtId="0" fontId="10" fillId="0" borderId="25" xfId="0" applyFont="1" applyBorder="1" applyProtection="1">
      <protection locked="0"/>
    </xf>
    <xf numFmtId="0" fontId="6" fillId="2" borderId="25" xfId="0" applyFont="1" applyFill="1" applyBorder="1"/>
    <xf numFmtId="0" fontId="10" fillId="0" borderId="11" xfId="0" applyFont="1" applyBorder="1" applyProtection="1">
      <protection locked="0"/>
    </xf>
    <xf numFmtId="0" fontId="6" fillId="2" borderId="12" xfId="0" applyFont="1" applyFill="1" applyBorder="1"/>
    <xf numFmtId="0" fontId="10" fillId="0" borderId="13" xfId="0" applyFont="1" applyBorder="1" applyProtection="1">
      <protection locked="0"/>
    </xf>
    <xf numFmtId="0" fontId="10" fillId="0" borderId="23" xfId="0" applyFont="1" applyBorder="1" applyProtection="1">
      <protection locked="0"/>
    </xf>
    <xf numFmtId="0" fontId="10" fillId="0" borderId="29" xfId="0" applyFont="1" applyBorder="1" applyProtection="1">
      <protection locked="0"/>
    </xf>
    <xf numFmtId="0" fontId="6" fillId="2" borderId="29" xfId="0" applyFont="1" applyFill="1" applyBorder="1"/>
    <xf numFmtId="0" fontId="10" fillId="0" borderId="22" xfId="0" applyFont="1" applyBorder="1" applyProtection="1">
      <protection locked="0"/>
    </xf>
    <xf numFmtId="0" fontId="6" fillId="2" borderId="18" xfId="0" applyFont="1" applyFill="1" applyBorder="1"/>
    <xf numFmtId="0" fontId="10" fillId="0" borderId="20" xfId="0" applyFont="1" applyBorder="1" applyProtection="1">
      <protection locked="0"/>
    </xf>
    <xf numFmtId="0" fontId="10" fillId="0" borderId="14" xfId="0" applyFont="1" applyBorder="1" applyProtection="1">
      <protection locked="0"/>
    </xf>
    <xf numFmtId="0" fontId="10" fillId="0" borderId="63" xfId="0" applyFont="1" applyBorder="1" applyProtection="1">
      <protection locked="0"/>
    </xf>
    <xf numFmtId="0" fontId="10" fillId="0" borderId="21" xfId="0" applyFont="1" applyBorder="1" applyProtection="1">
      <protection locked="0"/>
    </xf>
    <xf numFmtId="0" fontId="10" fillId="9" borderId="9" xfId="0" applyFont="1" applyFill="1" applyBorder="1" applyAlignment="1">
      <alignment vertical="center"/>
    </xf>
    <xf numFmtId="0" fontId="10" fillId="9" borderId="15" xfId="0" applyFont="1" applyFill="1" applyBorder="1" applyAlignment="1">
      <alignment vertical="center"/>
    </xf>
    <xf numFmtId="0" fontId="0" fillId="9" borderId="7" xfId="0" applyFill="1" applyBorder="1" applyAlignment="1">
      <alignment horizontal="center" textRotation="90" wrapText="1"/>
    </xf>
    <xf numFmtId="0" fontId="0" fillId="9" borderId="8" xfId="0" applyFill="1" applyBorder="1" applyAlignment="1">
      <alignment horizontal="center" textRotation="90" wrapText="1"/>
    </xf>
    <xf numFmtId="0" fontId="0" fillId="9" borderId="15" xfId="0" applyFill="1" applyBorder="1" applyAlignment="1">
      <alignment horizontal="center" textRotation="90" wrapText="1"/>
    </xf>
    <xf numFmtId="0" fontId="8" fillId="9" borderId="1" xfId="0" applyFont="1" applyFill="1" applyBorder="1" applyAlignment="1">
      <alignment horizontal="center" textRotation="90" wrapText="1"/>
    </xf>
    <xf numFmtId="0" fontId="0" fillId="9" borderId="9" xfId="0" applyFill="1" applyBorder="1" applyAlignment="1">
      <alignment horizontal="center" textRotation="90" wrapText="1"/>
    </xf>
    <xf numFmtId="0" fontId="8" fillId="9" borderId="9" xfId="0" applyFont="1" applyFill="1" applyBorder="1" applyAlignment="1">
      <alignment horizontal="center" textRotation="90" wrapText="1"/>
    </xf>
    <xf numFmtId="0" fontId="0" fillId="9" borderId="0" xfId="0" applyFill="1" applyAlignment="1">
      <alignment horizontal="center" textRotation="90" wrapText="1"/>
    </xf>
    <xf numFmtId="0" fontId="0" fillId="9" borderId="15" xfId="0" applyFill="1" applyBorder="1"/>
    <xf numFmtId="0" fontId="0" fillId="9" borderId="14" xfId="0" applyFill="1" applyBorder="1"/>
    <xf numFmtId="0" fontId="0" fillId="9" borderId="9" xfId="0" applyFill="1" applyBorder="1"/>
    <xf numFmtId="0" fontId="0" fillId="9" borderId="12" xfId="0" applyFill="1" applyBorder="1"/>
    <xf numFmtId="0" fontId="10" fillId="2" borderId="9" xfId="0" applyFont="1" applyFill="1" applyBorder="1"/>
    <xf numFmtId="0" fontId="10" fillId="9" borderId="10" xfId="0" applyFont="1" applyFill="1" applyBorder="1" applyAlignment="1">
      <alignment vertical="center"/>
    </xf>
    <xf numFmtId="0" fontId="6" fillId="0" borderId="54" xfId="0" applyFont="1" applyBorder="1" applyProtection="1">
      <protection locked="0"/>
    </xf>
    <xf numFmtId="0" fontId="6" fillId="0" borderId="64" xfId="0" applyFont="1" applyBorder="1" applyProtection="1">
      <protection locked="0"/>
    </xf>
    <xf numFmtId="0" fontId="6" fillId="0" borderId="13" xfId="0" applyFont="1" applyBorder="1" applyProtection="1">
      <protection locked="0"/>
    </xf>
    <xf numFmtId="0" fontId="6" fillId="6" borderId="55" xfId="0" applyFont="1" applyFill="1" applyBorder="1"/>
    <xf numFmtId="0" fontId="6" fillId="6" borderId="65" xfId="0" applyFont="1" applyFill="1" applyBorder="1"/>
    <xf numFmtId="0" fontId="6" fillId="6" borderId="24" xfId="0" applyFont="1" applyFill="1" applyBorder="1"/>
    <xf numFmtId="0" fontId="6" fillId="6" borderId="66" xfId="0" applyFont="1" applyFill="1" applyBorder="1"/>
    <xf numFmtId="164" fontId="6" fillId="6" borderId="55" xfId="0" applyNumberFormat="1" applyFont="1" applyFill="1" applyBorder="1"/>
    <xf numFmtId="0" fontId="6" fillId="6" borderId="63" xfId="0" applyFont="1" applyFill="1" applyBorder="1"/>
    <xf numFmtId="0" fontId="6" fillId="6" borderId="35" xfId="0" applyFont="1" applyFill="1" applyBorder="1"/>
    <xf numFmtId="0" fontId="6" fillId="6" borderId="54" xfId="0" applyFont="1" applyFill="1" applyBorder="1"/>
    <xf numFmtId="0" fontId="6" fillId="6" borderId="0" xfId="0" applyFont="1" applyFill="1"/>
    <xf numFmtId="164" fontId="6" fillId="6" borderId="24" xfId="0" applyNumberFormat="1" applyFont="1" applyFill="1" applyBorder="1"/>
    <xf numFmtId="0" fontId="6" fillId="6" borderId="36" xfId="0" applyFont="1" applyFill="1" applyBorder="1"/>
    <xf numFmtId="0" fontId="6" fillId="6" borderId="49" xfId="0" applyFont="1" applyFill="1" applyBorder="1"/>
    <xf numFmtId="0" fontId="6" fillId="6" borderId="64" xfId="0" applyFont="1" applyFill="1" applyBorder="1"/>
    <xf numFmtId="0" fontId="6" fillId="6" borderId="48" xfId="0" applyFont="1" applyFill="1" applyBorder="1"/>
    <xf numFmtId="0" fontId="6" fillId="2" borderId="5" xfId="0" applyFont="1" applyFill="1" applyBorder="1"/>
    <xf numFmtId="0" fontId="6" fillId="2" borderId="9" xfId="0" applyFont="1" applyFill="1" applyBorder="1"/>
    <xf numFmtId="1" fontId="0" fillId="0" borderId="12" xfId="0" applyNumberFormat="1" applyBorder="1"/>
    <xf numFmtId="0" fontId="0" fillId="7" borderId="52" xfId="0" applyFill="1" applyBorder="1"/>
    <xf numFmtId="0" fontId="0" fillId="7" borderId="67" xfId="0" applyFill="1" applyBorder="1"/>
    <xf numFmtId="0" fontId="7" fillId="7" borderId="54" xfId="0" applyFont="1" applyFill="1" applyBorder="1" applyProtection="1">
      <protection locked="0"/>
    </xf>
    <xf numFmtId="0" fontId="7" fillId="7" borderId="63" xfId="0" applyFont="1" applyFill="1" applyBorder="1" applyProtection="1">
      <protection locked="0"/>
    </xf>
    <xf numFmtId="0" fontId="0" fillId="7" borderId="8" xfId="0" applyFill="1" applyBorder="1" applyAlignment="1" applyProtection="1">
      <alignment textRotation="90" wrapText="1"/>
      <protection locked="0"/>
    </xf>
    <xf numFmtId="0" fontId="0" fillId="7" borderId="15" xfId="0" applyFill="1" applyBorder="1" applyAlignment="1" applyProtection="1">
      <alignment textRotation="90" wrapText="1"/>
      <protection locked="0"/>
    </xf>
    <xf numFmtId="0" fontId="10" fillId="7" borderId="8" xfId="0" applyFont="1" applyFill="1" applyBorder="1"/>
    <xf numFmtId="0" fontId="10" fillId="7" borderId="15" xfId="0" applyFont="1" applyFill="1" applyBorder="1"/>
    <xf numFmtId="0" fontId="10" fillId="7" borderId="21" xfId="0" applyFont="1" applyFill="1" applyBorder="1"/>
    <xf numFmtId="0" fontId="6" fillId="7" borderId="13" xfId="0" applyFont="1" applyFill="1" applyBorder="1"/>
    <xf numFmtId="0" fontId="6" fillId="7" borderId="20" xfId="0" applyFont="1" applyFill="1" applyBorder="1"/>
    <xf numFmtId="0" fontId="0" fillId="0" borderId="7" xfId="0" applyBorder="1"/>
    <xf numFmtId="0" fontId="4" fillId="7" borderId="0" xfId="0" applyFont="1" applyFill="1"/>
    <xf numFmtId="0" fontId="5" fillId="7" borderId="0" xfId="0" applyFont="1" applyFill="1"/>
    <xf numFmtId="0" fontId="0" fillId="7" borderId="41" xfId="0" applyFill="1" applyBorder="1"/>
    <xf numFmtId="0" fontId="0" fillId="0" borderId="47" xfId="0" applyBorder="1"/>
    <xf numFmtId="0" fontId="0" fillId="0" borderId="43" xfId="0" applyBorder="1" applyProtection="1">
      <protection locked="0"/>
    </xf>
    <xf numFmtId="0" fontId="0" fillId="0" borderId="27" xfId="0" applyBorder="1" applyProtection="1">
      <protection locked="0"/>
    </xf>
    <xf numFmtId="0" fontId="0" fillId="2" borderId="43" xfId="0" applyFill="1" applyBorder="1"/>
    <xf numFmtId="0" fontId="0" fillId="7" borderId="28" xfId="0" applyFill="1" applyBorder="1"/>
    <xf numFmtId="0" fontId="0" fillId="0" borderId="5" xfId="0" applyBorder="1" applyAlignment="1">
      <alignment horizontal="centerContinuous"/>
    </xf>
    <xf numFmtId="0" fontId="0" fillId="0" borderId="38" xfId="0" applyBorder="1" applyAlignment="1">
      <alignment horizontal="centerContinuous"/>
    </xf>
    <xf numFmtId="0" fontId="0" fillId="0" borderId="0" xfId="0" applyAlignment="1">
      <alignment horizontal="centerContinuous"/>
    </xf>
    <xf numFmtId="0" fontId="0" fillId="7" borderId="15" xfId="0" applyFill="1" applyBorder="1" applyAlignment="1">
      <alignment vertical="top"/>
    </xf>
    <xf numFmtId="0" fontId="7" fillId="7" borderId="49" xfId="0" applyFont="1" applyFill="1" applyBorder="1"/>
    <xf numFmtId="0" fontId="7" fillId="7" borderId="48" xfId="0" applyFont="1" applyFill="1" applyBorder="1"/>
    <xf numFmtId="0" fontId="6" fillId="7" borderId="48" xfId="0" applyFont="1" applyFill="1" applyBorder="1" applyAlignment="1">
      <alignment horizontal="left"/>
    </xf>
    <xf numFmtId="0" fontId="0" fillId="7" borderId="34" xfId="0" applyFill="1" applyBorder="1"/>
    <xf numFmtId="0" fontId="0" fillId="7" borderId="35" xfId="0" applyFont="1" applyFill="1" applyBorder="1"/>
    <xf numFmtId="0" fontId="0" fillId="7" borderId="68" xfId="0" applyFill="1" applyBorder="1"/>
    <xf numFmtId="0" fontId="0" fillId="7" borderId="69" xfId="0" applyFill="1" applyBorder="1"/>
    <xf numFmtId="0" fontId="0" fillId="0" borderId="17" xfId="0" applyFont="1" applyBorder="1" applyAlignment="1" applyProtection="1">
      <alignment horizontal="center" textRotation="90" wrapText="1"/>
      <protection locked="0"/>
    </xf>
    <xf numFmtId="0" fontId="0" fillId="0" borderId="16" xfId="0" applyFont="1" applyBorder="1" applyAlignment="1" applyProtection="1">
      <alignment horizontal="center" textRotation="90" wrapText="1"/>
      <protection locked="0"/>
    </xf>
    <xf numFmtId="0" fontId="0" fillId="0" borderId="14" xfId="0" applyFont="1" applyBorder="1" applyAlignment="1" applyProtection="1">
      <alignment horizontal="center" textRotation="90" wrapText="1"/>
      <protection locked="0"/>
    </xf>
    <xf numFmtId="1" fontId="0" fillId="0" borderId="1" xfId="0" applyNumberFormat="1" applyBorder="1" applyProtection="1">
      <protection locked="0"/>
    </xf>
    <xf numFmtId="1" fontId="0" fillId="0" borderId="11" xfId="0" applyNumberFormat="1" applyBorder="1" applyProtection="1">
      <protection locked="0"/>
    </xf>
    <xf numFmtId="1" fontId="0" fillId="0" borderId="22" xfId="0" applyNumberFormat="1" applyBorder="1" applyProtection="1">
      <protection locked="0"/>
    </xf>
    <xf numFmtId="0" fontId="0" fillId="9" borderId="13" xfId="0" applyFill="1" applyBorder="1" applyAlignment="1">
      <alignment horizontal="center" textRotation="90" wrapText="1"/>
    </xf>
    <xf numFmtId="0" fontId="0" fillId="9" borderId="12" xfId="0" applyFill="1" applyBorder="1" applyAlignment="1">
      <alignment horizontal="center" textRotation="90" wrapText="1"/>
    </xf>
    <xf numFmtId="0" fontId="8" fillId="9" borderId="12" xfId="0" applyFont="1" applyFill="1" applyBorder="1" applyAlignment="1">
      <alignment horizontal="center" textRotation="90" wrapText="1"/>
    </xf>
    <xf numFmtId="0" fontId="0" fillId="9" borderId="14" xfId="0" applyFill="1" applyBorder="1" applyAlignment="1">
      <alignment horizontal="center" textRotation="90" wrapText="1"/>
    </xf>
    <xf numFmtId="0" fontId="0" fillId="0" borderId="9" xfId="0" applyFont="1" applyBorder="1" applyProtection="1">
      <protection locked="0"/>
    </xf>
    <xf numFmtId="1" fontId="0" fillId="2" borderId="1" xfId="0" applyNumberFormat="1" applyFill="1" applyBorder="1"/>
    <xf numFmtId="1" fontId="0" fillId="2" borderId="11" xfId="0" applyNumberFormat="1" applyFill="1" applyBorder="1"/>
    <xf numFmtId="1" fontId="0" fillId="2" borderId="22" xfId="0" applyNumberFormat="1" applyFill="1" applyBorder="1"/>
    <xf numFmtId="164" fontId="0" fillId="2" borderId="70" xfId="0" applyNumberFormat="1" applyFill="1" applyBorder="1"/>
    <xf numFmtId="1" fontId="0" fillId="2" borderId="58" xfId="0" applyNumberFormat="1" applyFill="1" applyBorder="1"/>
    <xf numFmtId="0" fontId="0" fillId="7" borderId="7" xfId="0" applyFont="1" applyFill="1" applyBorder="1"/>
    <xf numFmtId="9" fontId="0" fillId="2" borderId="0" xfId="0" applyNumberFormat="1" applyFill="1"/>
    <xf numFmtId="0" fontId="6" fillId="6" borderId="43" xfId="0" applyFont="1" applyFill="1" applyBorder="1"/>
    <xf numFmtId="0" fontId="6" fillId="6" borderId="26" xfId="0" applyFont="1" applyFill="1" applyBorder="1"/>
    <xf numFmtId="0" fontId="6" fillId="6" borderId="37" xfId="0" applyFont="1" applyFill="1" applyBorder="1"/>
    <xf numFmtId="164" fontId="6" fillId="6" borderId="26" xfId="0" applyNumberFormat="1" applyFont="1" applyFill="1" applyBorder="1"/>
    <xf numFmtId="0" fontId="6" fillId="6" borderId="27" xfId="0" applyFont="1" applyFill="1" applyBorder="1"/>
    <xf numFmtId="0" fontId="0" fillId="6" borderId="28" xfId="0" applyFill="1" applyBorder="1"/>
    <xf numFmtId="1" fontId="0" fillId="0" borderId="1" xfId="0" applyNumberFormat="1" applyBorder="1"/>
    <xf numFmtId="1" fontId="0" fillId="0" borderId="11" xfId="0" applyNumberFormat="1" applyBorder="1"/>
    <xf numFmtId="1" fontId="0" fillId="0" borderId="47" xfId="0" applyNumberFormat="1" applyBorder="1"/>
    <xf numFmtId="0" fontId="0" fillId="0" borderId="17" xfId="0" applyFont="1" applyBorder="1"/>
    <xf numFmtId="0" fontId="0" fillId="10" borderId="9" xfId="0" applyFill="1" applyBorder="1"/>
    <xf numFmtId="0" fontId="0" fillId="10" borderId="12" xfId="0" applyFill="1" applyBorder="1"/>
    <xf numFmtId="0" fontId="0" fillId="10" borderId="18" xfId="0" applyFill="1" applyBorder="1"/>
    <xf numFmtId="0" fontId="0" fillId="0" borderId="12" xfId="0" applyFont="1" applyBorder="1" applyProtection="1">
      <protection locked="0"/>
    </xf>
    <xf numFmtId="0" fontId="0" fillId="0" borderId="8" xfId="0" applyFont="1" applyBorder="1" applyProtection="1">
      <protection locked="0"/>
    </xf>
    <xf numFmtId="0" fontId="0" fillId="2" borderId="0" xfId="0" applyFill="1"/>
    <xf numFmtId="0" fontId="0" fillId="2" borderId="5" xfId="0" applyFill="1" applyBorder="1"/>
    <xf numFmtId="0" fontId="19" fillId="7" borderId="0" xfId="0" applyFont="1" applyFill="1" applyAlignment="1">
      <alignment horizontal="left"/>
    </xf>
    <xf numFmtId="0" fontId="0" fillId="0" borderId="10" xfId="0" applyFont="1" applyBorder="1" applyAlignment="1" applyProtection="1" quotePrefix="1">
      <alignment horizontal="right" vertical="center"/>
      <protection locked="0"/>
    </xf>
    <xf numFmtId="0" fontId="0" fillId="7" borderId="7" xfId="0" applyFont="1" applyFill="1" applyBorder="1" applyAlignment="1">
      <alignment horizontal="left" vertical="center"/>
    </xf>
    <xf numFmtId="0" fontId="31" fillId="0" borderId="0" xfId="0" applyFont="1" applyAlignment="1">
      <alignment horizontal="left" readingOrder="2"/>
    </xf>
    <xf numFmtId="0" fontId="17" fillId="7" borderId="0" xfId="0" applyFont="1" applyFill="1"/>
    <xf numFmtId="0" fontId="31" fillId="0" borderId="0" xfId="0" applyFont="1"/>
    <xf numFmtId="0" fontId="3" fillId="7" borderId="3" xfId="0" applyFont="1" applyFill="1" applyBorder="1" applyAlignment="1">
      <alignment vertical="top"/>
    </xf>
    <xf numFmtId="0" fontId="0" fillId="7" borderId="56" xfId="0" applyFill="1" applyBorder="1" applyAlignment="1">
      <alignment vertical="top"/>
    </xf>
    <xf numFmtId="0" fontId="3" fillId="7" borderId="51" xfId="0" applyFont="1" applyFill="1" applyBorder="1" applyAlignment="1">
      <alignment vertical="top"/>
    </xf>
    <xf numFmtId="0" fontId="0" fillId="7" borderId="56" xfId="0" applyFill="1" applyBorder="1"/>
    <xf numFmtId="0" fontId="3" fillId="7" borderId="67" xfId="0" applyFont="1" applyFill="1" applyBorder="1" applyAlignment="1">
      <alignment vertical="top"/>
    </xf>
    <xf numFmtId="0" fontId="6" fillId="7" borderId="7" xfId="0" applyFont="1" applyFill="1" applyBorder="1" applyAlignment="1">
      <alignment vertical="top"/>
    </xf>
    <xf numFmtId="0" fontId="0" fillId="7" borderId="48" xfId="0" applyFill="1" applyBorder="1" applyAlignment="1">
      <alignment vertical="top"/>
    </xf>
    <xf numFmtId="0" fontId="3" fillId="8" borderId="3" xfId="0" applyFont="1" applyFill="1" applyBorder="1" applyAlignment="1">
      <alignment vertical="top"/>
    </xf>
    <xf numFmtId="0" fontId="3" fillId="8" borderId="2" xfId="0" applyFont="1" applyFill="1" applyBorder="1" applyAlignment="1">
      <alignment vertical="top"/>
    </xf>
    <xf numFmtId="0" fontId="0" fillId="8" borderId="2" xfId="0" applyFill="1" applyBorder="1"/>
    <xf numFmtId="0" fontId="0" fillId="8" borderId="56" xfId="0" applyFill="1" applyBorder="1"/>
    <xf numFmtId="0" fontId="0" fillId="0" borderId="49" xfId="0" applyBorder="1"/>
    <xf numFmtId="0" fontId="17" fillId="0" borderId="3" xfId="0" applyFont="1" applyBorder="1"/>
    <xf numFmtId="0" fontId="17" fillId="7" borderId="56" xfId="0" applyFont="1" applyFill="1" applyBorder="1" applyAlignment="1">
      <alignment horizontal="center"/>
    </xf>
    <xf numFmtId="0" fontId="17" fillId="7" borderId="51" xfId="0" applyFont="1" applyFill="1" applyBorder="1" applyAlignment="1">
      <alignment horizontal="left"/>
    </xf>
    <xf numFmtId="0" fontId="6" fillId="7" borderId="65" xfId="0" applyFont="1" applyFill="1" applyBorder="1" applyAlignment="1">
      <alignment horizontal="center"/>
    </xf>
    <xf numFmtId="0" fontId="6" fillId="7" borderId="2" xfId="0" applyFont="1" applyFill="1" applyBorder="1"/>
    <xf numFmtId="0" fontId="0" fillId="7" borderId="2" xfId="0" applyFill="1" applyBorder="1" applyAlignment="1">
      <alignment horizontal="center"/>
    </xf>
    <xf numFmtId="0" fontId="17" fillId="0" borderId="35" xfId="0" applyFont="1" applyBorder="1" applyAlignment="1">
      <alignment vertical="top"/>
    </xf>
    <xf numFmtId="0" fontId="0" fillId="7" borderId="66" xfId="0" applyFill="1" applyBorder="1"/>
    <xf numFmtId="0" fontId="7" fillId="0" borderId="2" xfId="0" applyFont="1" applyBorder="1" applyAlignment="1" applyProtection="1">
      <alignment horizontal="left"/>
      <protection locked="0"/>
    </xf>
    <xf numFmtId="0" fontId="0" fillId="0" borderId="0" xfId="0" applyAlignment="1">
      <alignment horizontal="center"/>
    </xf>
    <xf numFmtId="0" fontId="0" fillId="0" borderId="0" xfId="0" applyAlignment="1">
      <alignment horizontal="left"/>
    </xf>
    <xf numFmtId="0" fontId="30" fillId="0" borderId="0" xfId="0" applyFont="1" applyAlignment="1">
      <alignment horizontal="center"/>
    </xf>
    <xf numFmtId="0" fontId="0" fillId="0" borderId="45" xfId="0" applyBorder="1"/>
    <xf numFmtId="0" fontId="0" fillId="0" borderId="0" xfId="0" applyAlignment="1">
      <alignment horizontal="left" indent="17"/>
    </xf>
    <xf numFmtId="0" fontId="0" fillId="0" borderId="46" xfId="0" applyBorder="1" applyAlignment="1">
      <alignment horizontal="center"/>
    </xf>
    <xf numFmtId="0" fontId="0" fillId="10" borderId="25" xfId="0" applyFill="1" applyBorder="1" applyProtection="1">
      <protection locked="0"/>
    </xf>
    <xf numFmtId="0" fontId="0" fillId="10" borderId="71" xfId="0" applyFill="1" applyBorder="1" applyProtection="1">
      <protection locked="0"/>
    </xf>
    <xf numFmtId="0" fontId="0" fillId="0" borderId="0" xfId="0" applyAlignment="1">
      <alignment horizontal="left" indent="16"/>
    </xf>
    <xf numFmtId="0" fontId="0" fillId="0" borderId="72" xfId="0" applyBorder="1" applyAlignment="1">
      <alignment horizontal="left" indent="16"/>
    </xf>
    <xf numFmtId="0" fontId="0" fillId="0" borderId="73" xfId="0" applyBorder="1"/>
    <xf numFmtId="1" fontId="30" fillId="11" borderId="68" xfId="0" applyNumberFormat="1" applyFont="1" applyFill="1" applyBorder="1" applyAlignment="1">
      <alignment horizontal="center"/>
    </xf>
    <xf numFmtId="0" fontId="0" fillId="0" borderId="73" xfId="0" applyBorder="1" applyAlignment="1">
      <alignment horizontal="center"/>
    </xf>
    <xf numFmtId="1" fontId="30" fillId="11" borderId="39" xfId="0" applyNumberFormat="1" applyFont="1" applyFill="1" applyBorder="1" applyAlignment="1">
      <alignment horizontal="center"/>
    </xf>
    <xf numFmtId="1" fontId="30" fillId="11" borderId="11" xfId="0" applyNumberFormat="1" applyFont="1" applyFill="1" applyBorder="1" applyAlignment="1">
      <alignment horizontal="center"/>
    </xf>
    <xf numFmtId="1" fontId="30" fillId="11" borderId="12" xfId="0" applyNumberFormat="1" applyFont="1" applyFill="1" applyBorder="1" applyAlignment="1">
      <alignment horizontal="center"/>
    </xf>
    <xf numFmtId="0" fontId="30" fillId="11" borderId="39" xfId="0" applyFont="1" applyFill="1" applyBorder="1" applyAlignment="1">
      <alignment horizontal="center"/>
    </xf>
    <xf numFmtId="0" fontId="30" fillId="11" borderId="11" xfId="0" applyFont="1" applyFill="1" applyBorder="1" applyAlignment="1">
      <alignment horizontal="center"/>
    </xf>
    <xf numFmtId="0" fontId="30" fillId="11" borderId="12" xfId="0" applyFont="1" applyFill="1" applyBorder="1" applyAlignment="1">
      <alignment horizontal="center"/>
    </xf>
    <xf numFmtId="1" fontId="30" fillId="11" borderId="44" xfId="0" applyNumberFormat="1" applyFont="1" applyFill="1" applyBorder="1" applyAlignment="1" quotePrefix="1">
      <alignment horizontal="center"/>
    </xf>
    <xf numFmtId="1" fontId="30" fillId="11" borderId="11" xfId="0" applyNumberFormat="1" applyFont="1" applyFill="1" applyBorder="1" applyAlignment="1" quotePrefix="1">
      <alignment horizontal="center"/>
    </xf>
    <xf numFmtId="1" fontId="30" fillId="11" borderId="12" xfId="0" applyNumberFormat="1" applyFont="1" applyFill="1" applyBorder="1" applyAlignment="1" quotePrefix="1">
      <alignment horizontal="center"/>
    </xf>
    <xf numFmtId="0" fontId="0" fillId="0" borderId="0" xfId="0" applyProtection="1">
      <protection hidden="1" locked="0"/>
    </xf>
    <xf numFmtId="0" fontId="0" fillId="12" borderId="9" xfId="0" applyFill="1" applyBorder="1" applyProtection="1">
      <protection hidden="1" locked="0"/>
    </xf>
    <xf numFmtId="0" fontId="0" fillId="12" borderId="12" xfId="0" applyFill="1" applyBorder="1" applyProtection="1">
      <protection hidden="1" locked="0"/>
    </xf>
    <xf numFmtId="0" fontId="0" fillId="12" borderId="1" xfId="0" applyFill="1" applyBorder="1" applyProtection="1">
      <protection hidden="1" locked="0"/>
    </xf>
    <xf numFmtId="0" fontId="0" fillId="0" borderId="0" xfId="0" applyAlignment="1" applyProtection="1">
      <alignment horizontal="center"/>
      <protection hidden="1" locked="0"/>
    </xf>
    <xf numFmtId="1" fontId="0" fillId="12" borderId="12" xfId="0" applyNumberFormat="1" applyFill="1" applyBorder="1" applyAlignment="1" applyProtection="1">
      <alignment horizontal="center"/>
      <protection hidden="1" locked="0"/>
    </xf>
    <xf numFmtId="0" fontId="0" fillId="13" borderId="16" xfId="0" applyFill="1" applyBorder="1" applyProtection="1">
      <protection hidden="1" locked="0"/>
    </xf>
    <xf numFmtId="0" fontId="0" fillId="13" borderId="12" xfId="0" applyFill="1" applyBorder="1" applyAlignment="1" applyProtection="1">
      <alignment horizontal="center"/>
      <protection hidden="1" locked="0"/>
    </xf>
    <xf numFmtId="0" fontId="0" fillId="13" borderId="11" xfId="0" applyFill="1" applyBorder="1" applyAlignment="1" applyProtection="1">
      <alignment horizontal="center"/>
      <protection hidden="1" locked="0"/>
    </xf>
    <xf numFmtId="0" fontId="0" fillId="13" borderId="16" xfId="0" applyFill="1" applyBorder="1" applyProtection="1" quotePrefix="1">
      <protection hidden="1" locked="0"/>
    </xf>
    <xf numFmtId="0" fontId="0" fillId="0" borderId="16" xfId="0" applyBorder="1" applyAlignment="1" applyProtection="1">
      <alignment horizontal="center"/>
      <protection hidden="1" locked="0"/>
    </xf>
    <xf numFmtId="0" fontId="0" fillId="0" borderId="25" xfId="0" applyBorder="1" applyAlignment="1" applyProtection="1">
      <alignment horizontal="center"/>
      <protection hidden="1" locked="0"/>
    </xf>
    <xf numFmtId="0" fontId="0" fillId="0" borderId="12" xfId="0" applyBorder="1" applyAlignment="1" applyProtection="1">
      <alignment horizontal="center"/>
      <protection hidden="1" locked="0"/>
    </xf>
    <xf numFmtId="0" fontId="0" fillId="0" borderId="11" xfId="0" applyBorder="1" applyAlignment="1" applyProtection="1">
      <alignment horizontal="center"/>
      <protection hidden="1" locked="0"/>
    </xf>
    <xf numFmtId="0" fontId="30" fillId="0" borderId="16" xfId="0" applyFont="1" applyBorder="1" applyAlignment="1" applyProtection="1">
      <alignment horizontal="center"/>
      <protection hidden="1" locked="0"/>
    </xf>
    <xf numFmtId="0" fontId="30" fillId="0" borderId="25" xfId="0" applyFont="1" applyBorder="1" applyAlignment="1" applyProtection="1">
      <alignment horizontal="center"/>
      <protection hidden="1" locked="0"/>
    </xf>
    <xf numFmtId="0" fontId="30" fillId="0" borderId="25" xfId="0" applyFont="1" applyBorder="1" applyAlignment="1" applyProtection="1" quotePrefix="1">
      <alignment horizontal="center"/>
      <protection hidden="1" locked="0"/>
    </xf>
    <xf numFmtId="0" fontId="30" fillId="0" borderId="12" xfId="0" applyFont="1" applyBorder="1" applyAlignment="1" applyProtection="1">
      <alignment horizontal="center"/>
      <protection hidden="1" locked="0"/>
    </xf>
    <xf numFmtId="0" fontId="30" fillId="0" borderId="65" xfId="0" applyFont="1" applyBorder="1" applyAlignment="1" applyProtection="1">
      <alignment horizontal="center"/>
      <protection hidden="1" locked="0"/>
    </xf>
    <xf numFmtId="0" fontId="30" fillId="0" borderId="0" xfId="0" applyFont="1" applyAlignment="1" applyProtection="1" quotePrefix="1">
      <alignment horizontal="center"/>
      <protection hidden="1" locked="0"/>
    </xf>
    <xf numFmtId="0" fontId="30" fillId="0" borderId="0" xfId="0" applyFont="1" applyAlignment="1" applyProtection="1">
      <alignment horizontal="center"/>
      <protection hidden="1" locked="0"/>
    </xf>
    <xf numFmtId="0" fontId="30" fillId="0" borderId="74" xfId="0" applyFont="1" applyBorder="1" applyAlignment="1" applyProtection="1">
      <alignment horizontal="center"/>
      <protection hidden="1" locked="0"/>
    </xf>
    <xf numFmtId="0" fontId="0" fillId="0" borderId="10" xfId="0" applyBorder="1" applyAlignment="1" applyProtection="1">
      <alignment horizontal="center"/>
      <protection hidden="1" locked="0"/>
    </xf>
    <xf numFmtId="0" fontId="0" fillId="0" borderId="5" xfId="0" applyBorder="1" applyAlignment="1" applyProtection="1" quotePrefix="1">
      <alignment horizontal="center"/>
      <protection hidden="1" locked="0"/>
    </xf>
    <xf numFmtId="0" fontId="0" fillId="0" borderId="5" xfId="0" applyBorder="1" applyAlignment="1" applyProtection="1">
      <alignment horizontal="center"/>
      <protection hidden="1" locked="0"/>
    </xf>
    <xf numFmtId="0" fontId="0" fillId="0" borderId="1" xfId="0" applyBorder="1" applyAlignment="1" applyProtection="1">
      <alignment horizontal="center"/>
      <protection hidden="1" locked="0"/>
    </xf>
    <xf numFmtId="0" fontId="0" fillId="0" borderId="65" xfId="0" applyBorder="1" applyAlignment="1" applyProtection="1">
      <alignment horizontal="center"/>
      <protection hidden="1" locked="0"/>
    </xf>
    <xf numFmtId="0" fontId="0" fillId="0" borderId="0" xfId="0" applyAlignment="1" applyProtection="1" quotePrefix="1">
      <alignment horizontal="center"/>
      <protection hidden="1" locked="0"/>
    </xf>
    <xf numFmtId="0" fontId="0" fillId="0" borderId="74" xfId="0" applyBorder="1" applyAlignment="1" applyProtection="1">
      <alignment horizontal="center"/>
      <protection hidden="1" locked="0"/>
    </xf>
    <xf numFmtId="0" fontId="30" fillId="0" borderId="10" xfId="0" applyFont="1" applyBorder="1" applyAlignment="1" applyProtection="1">
      <alignment horizontal="center"/>
      <protection hidden="1" locked="0"/>
    </xf>
    <xf numFmtId="0" fontId="30" fillId="0" borderId="5" xfId="0" applyFont="1" applyBorder="1" applyAlignment="1" applyProtection="1" quotePrefix="1">
      <alignment horizontal="center"/>
      <protection hidden="1" locked="0"/>
    </xf>
    <xf numFmtId="0" fontId="30" fillId="0" borderId="5" xfId="0" applyFont="1" applyBorder="1" applyAlignment="1" applyProtection="1">
      <alignment horizontal="center"/>
      <protection hidden="1" locked="0"/>
    </xf>
    <xf numFmtId="0" fontId="30" fillId="0" borderId="1" xfId="0" applyFont="1" applyBorder="1" applyAlignment="1" applyProtection="1">
      <alignment horizontal="center"/>
      <protection hidden="1" locked="0"/>
    </xf>
    <xf numFmtId="0" fontId="0" fillId="14" borderId="12" xfId="0" applyFill="1" applyBorder="1" applyAlignment="1" applyProtection="1">
      <alignment vertical="center"/>
      <protection hidden="1" locked="0"/>
    </xf>
    <xf numFmtId="0" fontId="0" fillId="14" borderId="11" xfId="0" applyFill="1" applyBorder="1" applyAlignment="1" applyProtection="1">
      <alignment vertical="center"/>
      <protection hidden="1" locked="0"/>
    </xf>
    <xf numFmtId="0" fontId="0" fillId="15" borderId="41" xfId="0" applyFill="1" applyBorder="1"/>
    <xf numFmtId="0" fontId="0" fillId="15" borderId="37" xfId="0" applyFill="1" applyBorder="1"/>
    <xf numFmtId="0" fontId="0" fillId="15" borderId="69" xfId="0" applyFill="1" applyBorder="1" applyProtection="1">
      <protection locked="0"/>
    </xf>
    <xf numFmtId="0" fontId="0" fillId="15" borderId="41" xfId="0" applyFill="1" applyBorder="1" applyProtection="1">
      <protection locked="0"/>
    </xf>
    <xf numFmtId="0" fontId="0" fillId="15" borderId="37" xfId="0" applyFill="1" applyBorder="1" applyProtection="1">
      <protection locked="0"/>
    </xf>
    <xf numFmtId="0" fontId="0" fillId="15" borderId="69" xfId="0" applyFill="1" applyBorder="1"/>
    <xf numFmtId="164" fontId="0" fillId="15" borderId="37" xfId="0" applyNumberFormat="1" applyFill="1" applyBorder="1"/>
    <xf numFmtId="1" fontId="0" fillId="15" borderId="37" xfId="0" applyNumberFormat="1" applyFill="1" applyBorder="1"/>
    <xf numFmtId="164" fontId="0" fillId="15" borderId="28" xfId="0" applyNumberFormat="1" applyFill="1" applyBorder="1" applyAlignment="1">
      <alignment horizontal="center"/>
    </xf>
    <xf numFmtId="0" fontId="0" fillId="15" borderId="37" xfId="0" applyFill="1" applyBorder="1" applyAlignment="1">
      <alignment horizontal="center"/>
    </xf>
    <xf numFmtId="0" fontId="0" fillId="15" borderId="37" xfId="0" applyFont="1" applyFill="1" applyBorder="1"/>
    <xf numFmtId="0" fontId="0" fillId="15" borderId="7" xfId="0" applyFont="1" applyFill="1" applyBorder="1"/>
    <xf numFmtId="0" fontId="0" fillId="15" borderId="5" xfId="0" applyFill="1" applyBorder="1"/>
    <xf numFmtId="0" fontId="0" fillId="15" borderId="6" xfId="0" applyFill="1" applyBorder="1" applyProtection="1">
      <protection locked="0"/>
    </xf>
    <xf numFmtId="0" fontId="0" fillId="15" borderId="5" xfId="0" applyFill="1" applyBorder="1" applyProtection="1">
      <protection locked="0"/>
    </xf>
    <xf numFmtId="0" fontId="0" fillId="15" borderId="6" xfId="0" applyFill="1" applyBorder="1"/>
    <xf numFmtId="164" fontId="0" fillId="15" borderId="5" xfId="0" applyNumberFormat="1" applyFill="1" applyBorder="1"/>
    <xf numFmtId="0" fontId="0" fillId="15" borderId="7" xfId="0" applyFill="1" applyBorder="1"/>
    <xf numFmtId="1" fontId="0" fillId="15" borderId="5" xfId="0" applyNumberFormat="1" applyFill="1" applyBorder="1"/>
    <xf numFmtId="164" fontId="0" fillId="15" borderId="10" xfId="0" applyNumberFormat="1" applyFill="1" applyBorder="1" applyAlignment="1">
      <alignment horizontal="center"/>
    </xf>
    <xf numFmtId="0" fontId="0" fillId="15" borderId="5" xfId="0" applyFill="1" applyBorder="1" applyAlignment="1">
      <alignment horizontal="center"/>
    </xf>
    <xf numFmtId="0" fontId="0" fillId="15" borderId="5" xfId="0" applyFont="1" applyFill="1" applyBorder="1"/>
    <xf numFmtId="164" fontId="0" fillId="15" borderId="37" xfId="0" applyNumberFormat="1" applyFill="1" applyBorder="1" applyAlignment="1">
      <alignment horizontal="center"/>
    </xf>
    <xf numFmtId="164" fontId="0" fillId="15" borderId="5" xfId="0" applyNumberFormat="1" applyFill="1" applyBorder="1" applyAlignment="1">
      <alignment horizontal="center"/>
    </xf>
    <xf numFmtId="1" fontId="0" fillId="15" borderId="41" xfId="0" applyNumberFormat="1" applyFill="1" applyBorder="1"/>
    <xf numFmtId="1" fontId="0" fillId="15" borderId="7" xfId="0" applyNumberFormat="1" applyFill="1" applyBorder="1"/>
    <xf numFmtId="0" fontId="0" fillId="2" borderId="64" xfId="0" applyFill="1" applyBorder="1"/>
    <xf numFmtId="0" fontId="0" fillId="15" borderId="0" xfId="0" applyFill="1"/>
    <xf numFmtId="0" fontId="0" fillId="15" borderId="69" xfId="0" applyFont="1" applyFill="1" applyBorder="1"/>
    <xf numFmtId="0" fontId="0" fillId="15" borderId="6" xfId="0" applyFont="1" applyFill="1" applyBorder="1"/>
    <xf numFmtId="0" fontId="0" fillId="7" borderId="75" xfId="0" applyFill="1" applyBorder="1"/>
    <xf numFmtId="0" fontId="0" fillId="2" borderId="76" xfId="0" applyFill="1" applyBorder="1"/>
    <xf numFmtId="0" fontId="0" fillId="2" borderId="77" xfId="0" applyFill="1" applyBorder="1"/>
    <xf numFmtId="0" fontId="0" fillId="0" borderId="38" xfId="0" applyBorder="1" applyAlignment="1">
      <alignment horizontal="left" indent="17"/>
    </xf>
    <xf numFmtId="0" fontId="0" fillId="10" borderId="78" xfId="0" applyFill="1" applyBorder="1" applyProtection="1">
      <protection locked="0"/>
    </xf>
    <xf numFmtId="0" fontId="0" fillId="10" borderId="79" xfId="0" applyFill="1" applyBorder="1" applyProtection="1">
      <protection locked="0"/>
    </xf>
    <xf numFmtId="0" fontId="0" fillId="7" borderId="52" xfId="0" applyFill="1" applyBorder="1" applyAlignment="1">
      <alignment horizontal="center"/>
    </xf>
    <xf numFmtId="0" fontId="0" fillId="7" borderId="53" xfId="0" applyFill="1" applyBorder="1" applyAlignment="1">
      <alignment horizontal="center"/>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centerContinuous"/>
    </xf>
    <xf numFmtId="0" fontId="0" fillId="7" borderId="3" xfId="0" applyFill="1" applyBorder="1"/>
    <xf numFmtId="0" fontId="0" fillId="7" borderId="54" xfId="0" applyFill="1" applyBorder="1" applyAlignment="1">
      <alignment horizontal="center"/>
    </xf>
    <xf numFmtId="0" fontId="0" fillId="7" borderId="55" xfId="0" applyFill="1" applyBorder="1" applyAlignment="1">
      <alignment horizontal="center"/>
    </xf>
    <xf numFmtId="0" fontId="7" fillId="0" borderId="5" xfId="0" applyFont="1" applyBorder="1" applyAlignment="1">
      <alignment horizontal="centerContinuous"/>
    </xf>
    <xf numFmtId="0" fontId="7" fillId="0" borderId="7" xfId="0" applyFont="1" applyBorder="1" applyAlignment="1">
      <alignment horizontal="centerContinuous"/>
    </xf>
    <xf numFmtId="0" fontId="7" fillId="0" borderId="6" xfId="0" applyFont="1" applyBorder="1" applyAlignment="1">
      <alignment horizontal="centerContinuous"/>
    </xf>
    <xf numFmtId="0" fontId="0" fillId="7" borderId="35" xfId="0" applyFill="1" applyBorder="1"/>
    <xf numFmtId="0" fontId="7" fillId="7" borderId="54" xfId="0" applyFont="1" applyFill="1" applyBorder="1"/>
    <xf numFmtId="0" fontId="7" fillId="7" borderId="63" xfId="0" applyFont="1" applyFill="1" applyBorder="1"/>
    <xf numFmtId="0" fontId="7" fillId="0" borderId="17" xfId="0" applyFont="1" applyBorder="1" applyAlignment="1">
      <alignment horizontal="centerContinuous"/>
    </xf>
    <xf numFmtId="0" fontId="0" fillId="0" borderId="33" xfId="0" applyBorder="1" applyAlignment="1">
      <alignment horizontal="centerContinuous"/>
    </xf>
    <xf numFmtId="0" fontId="7" fillId="0" borderId="25" xfId="0" applyFont="1" applyBorder="1" applyAlignment="1">
      <alignment horizontal="centerContinuous"/>
    </xf>
    <xf numFmtId="0" fontId="7" fillId="0" borderId="33" xfId="0" applyFont="1" applyBorder="1" applyAlignment="1">
      <alignment horizontal="centerContinuous"/>
    </xf>
    <xf numFmtId="0" fontId="7" fillId="0" borderId="17" xfId="0" applyFont="1" applyBorder="1" applyAlignment="1">
      <alignment horizontal="centerContinuous" wrapText="1"/>
    </xf>
    <xf numFmtId="0" fontId="11" fillId="0" borderId="33" xfId="0" applyFont="1" applyBorder="1" applyAlignment="1">
      <alignment horizontal="centerContinuous" wrapText="1"/>
    </xf>
    <xf numFmtId="0" fontId="0" fillId="7" borderId="8" xfId="0" applyFill="1" applyBorder="1" applyAlignment="1">
      <alignment horizontal="center" textRotation="90" wrapText="1"/>
    </xf>
    <xf numFmtId="0" fontId="0" fillId="7" borderId="9" xfId="0" applyFill="1" applyBorder="1" applyAlignment="1">
      <alignment horizontal="center" textRotation="90" wrapText="1"/>
    </xf>
    <xf numFmtId="0" fontId="0" fillId="0" borderId="10" xfId="0" applyFont="1" applyBorder="1" applyAlignment="1">
      <alignment horizontal="center" textRotation="90" wrapText="1"/>
    </xf>
    <xf numFmtId="0" fontId="0" fillId="0" borderId="11" xfId="0" applyBorder="1" applyAlignment="1">
      <alignment horizontal="center" textRotation="90"/>
    </xf>
    <xf numFmtId="0" fontId="0" fillId="0" borderId="13" xfId="0" applyBorder="1" applyAlignment="1">
      <alignment horizontal="center" textRotation="90" wrapText="1"/>
    </xf>
    <xf numFmtId="0" fontId="0" fillId="0" borderId="12" xfId="0" applyBorder="1" applyAlignment="1">
      <alignment horizontal="center" textRotation="90" wrapText="1"/>
    </xf>
    <xf numFmtId="0" fontId="0" fillId="0" borderId="9" xfId="0" applyBorder="1" applyAlignment="1">
      <alignment horizontal="center" textRotation="90" wrapText="1"/>
    </xf>
    <xf numFmtId="0" fontId="0" fillId="0" borderId="14" xfId="0" applyBorder="1" applyAlignment="1">
      <alignment horizontal="center" textRotation="90" wrapText="1"/>
    </xf>
    <xf numFmtId="0" fontId="0" fillId="7" borderId="7" xfId="0" applyFill="1" applyBorder="1" applyAlignment="1">
      <alignment horizontal="center" textRotation="90" wrapText="1"/>
    </xf>
    <xf numFmtId="0" fontId="0" fillId="0" borderId="17" xfId="0" applyFont="1" applyBorder="1" applyAlignment="1">
      <alignment horizontal="center" textRotation="90" wrapText="1"/>
    </xf>
    <xf numFmtId="0" fontId="0" fillId="0" borderId="16" xfId="0" applyFont="1" applyBorder="1" applyAlignment="1">
      <alignment horizontal="center" textRotation="90" wrapText="1"/>
    </xf>
    <xf numFmtId="0" fontId="0" fillId="0" borderId="12" xfId="0" applyFont="1" applyBorder="1" applyAlignment="1">
      <alignment horizontal="center" textRotation="90" wrapText="1"/>
    </xf>
    <xf numFmtId="0" fontId="0" fillId="0" borderId="14" xfId="0" applyFont="1" applyBorder="1" applyAlignment="1">
      <alignment horizontal="center" textRotation="90" wrapText="1"/>
    </xf>
    <xf numFmtId="0" fontId="0" fillId="0" borderId="8" xfId="0" applyBorder="1" applyAlignment="1">
      <alignment horizontal="center" textRotation="90" wrapText="1"/>
    </xf>
    <xf numFmtId="0" fontId="0" fillId="0" borderId="10" xfId="0" applyBorder="1" applyAlignment="1">
      <alignment horizontal="center" textRotation="90" wrapText="1"/>
    </xf>
    <xf numFmtId="0" fontId="0" fillId="0" borderId="15" xfId="0" applyBorder="1" applyAlignment="1">
      <alignment horizontal="center" textRotation="90" wrapText="1"/>
    </xf>
    <xf numFmtId="0" fontId="0" fillId="7" borderId="8" xfId="0" applyFill="1" applyBorder="1" applyAlignment="1">
      <alignment textRotation="90" wrapText="1"/>
    </xf>
    <xf numFmtId="0" fontId="0" fillId="7" borderId="15" xfId="0" applyFill="1" applyBorder="1" applyAlignment="1">
      <alignment textRotation="90" wrapText="1"/>
    </xf>
    <xf numFmtId="0" fontId="0" fillId="0" borderId="11" xfId="0" applyFont="1" applyBorder="1" applyAlignment="1">
      <alignment horizontal="center" textRotation="90" wrapText="1"/>
    </xf>
    <xf numFmtId="0" fontId="0" fillId="0" borderId="16" xfId="0" applyBorder="1" applyAlignment="1">
      <alignment horizontal="center" textRotation="90" wrapText="1"/>
    </xf>
    <xf numFmtId="0" fontId="0" fillId="0" borderId="9" xfId="0" applyFont="1" applyBorder="1" applyAlignment="1">
      <alignment horizontal="center" textRotation="90" wrapText="1"/>
    </xf>
    <xf numFmtId="0" fontId="8" fillId="0" borderId="15" xfId="0" applyFont="1" applyBorder="1" applyAlignment="1">
      <alignment horizontal="center" textRotation="90"/>
    </xf>
    <xf numFmtId="0" fontId="0" fillId="7" borderId="46" xfId="0" applyFill="1" applyBorder="1"/>
    <xf numFmtId="0" fontId="0" fillId="7" borderId="40" xfId="0" applyFill="1" applyBorder="1" applyAlignment="1">
      <alignment horizontal="center" textRotation="90" wrapText="1"/>
    </xf>
    <xf numFmtId="0" fontId="7" fillId="0" borderId="0" xfId="0" applyFont="1" applyAlignment="1">
      <alignment horizontal="centerContinuous"/>
    </xf>
    <xf numFmtId="0" fontId="7" fillId="0" borderId="49" xfId="0" applyFont="1" applyBorder="1" applyAlignment="1">
      <alignment horizontal="centerContinuous"/>
    </xf>
    <xf numFmtId="0" fontId="0" fillId="0" borderId="5" xfId="0" applyBorder="1" applyAlignment="1">
      <alignment horizontal="center" vertical="center"/>
    </xf>
    <xf numFmtId="49" fontId="0" fillId="0" borderId="12" xfId="0" applyNumberFormat="1" applyBorder="1" applyAlignment="1" applyProtection="1">
      <alignment horizontal="center" vertical="center"/>
      <protection locked="0"/>
    </xf>
    <xf numFmtId="0" fontId="0" fillId="2" borderId="80" xfId="0" applyFill="1" applyBorder="1"/>
    <xf numFmtId="0" fontId="0" fillId="3" borderId="5" xfId="0" applyFill="1" applyBorder="1"/>
    <xf numFmtId="164" fontId="0" fillId="2" borderId="80" xfId="0" applyNumberFormat="1" applyFill="1" applyBorder="1"/>
    <xf numFmtId="0" fontId="0" fillId="3" borderId="1" xfId="0" applyFill="1" applyBorder="1"/>
    <xf numFmtId="0" fontId="0" fillId="2" borderId="80" xfId="0" applyFont="1" applyFill="1" applyBorder="1"/>
    <xf numFmtId="0" fontId="0" fillId="3" borderId="81" xfId="0" applyFill="1" applyBorder="1"/>
    <xf numFmtId="164" fontId="0" fillId="2" borderId="82" xfId="0" applyNumberFormat="1" applyFill="1" applyBorder="1"/>
    <xf numFmtId="0" fontId="0" fillId="3" borderId="83" xfId="0" applyFill="1" applyBorder="1"/>
    <xf numFmtId="0" fontId="0" fillId="3" borderId="0" xfId="0" applyFill="1"/>
    <xf numFmtId="0" fontId="0" fillId="3" borderId="10" xfId="0" applyFill="1" applyBorder="1"/>
    <xf numFmtId="0" fontId="0" fillId="2" borderId="84" xfId="0" applyFill="1" applyBorder="1"/>
    <xf numFmtId="0" fontId="0" fillId="2" borderId="37" xfId="0" applyFont="1" applyFill="1" applyBorder="1"/>
    <xf numFmtId="0" fontId="0" fillId="2" borderId="85" xfId="0" applyFill="1" applyBorder="1"/>
    <xf numFmtId="0" fontId="0" fillId="2" borderId="86" xfId="0" applyFill="1" applyBorder="1"/>
    <xf numFmtId="0" fontId="0" fillId="2" borderId="75" xfId="0" applyFill="1" applyBorder="1"/>
    <xf numFmtId="0" fontId="0" fillId="2" borderId="87" xfId="0" applyFont="1" applyFill="1" applyBorder="1"/>
    <xf numFmtId="0" fontId="0" fillId="2" borderId="88" xfId="0" applyFill="1" applyBorder="1"/>
    <xf numFmtId="0" fontId="0" fillId="2" borderId="73" xfId="0" applyFill="1" applyBorder="1"/>
    <xf numFmtId="0" fontId="0" fillId="2" borderId="88" xfId="0" applyFont="1" applyFill="1" applyBorder="1"/>
    <xf numFmtId="0" fontId="0" fillId="15" borderId="13" xfId="0" applyFill="1" applyBorder="1"/>
    <xf numFmtId="0" fontId="0" fillId="15" borderId="14" xfId="0" applyFill="1" applyBorder="1"/>
    <xf numFmtId="0" fontId="0" fillId="15" borderId="12" xfId="0" applyFill="1" applyBorder="1"/>
    <xf numFmtId="0" fontId="0" fillId="15" borderId="12" xfId="0" applyFont="1" applyFill="1" applyBorder="1"/>
    <xf numFmtId="0" fontId="0" fillId="15" borderId="15" xfId="0" applyFill="1" applyBorder="1"/>
    <xf numFmtId="0" fontId="0" fillId="15" borderId="9" xfId="0" applyFill="1" applyBorder="1"/>
    <xf numFmtId="0" fontId="0" fillId="15" borderId="89" xfId="0" applyFont="1" applyFill="1" applyBorder="1"/>
    <xf numFmtId="0" fontId="0" fillId="15" borderId="90" xfId="0" applyFill="1" applyBorder="1"/>
    <xf numFmtId="0" fontId="0" fillId="15" borderId="26" xfId="0" applyFill="1" applyBorder="1"/>
    <xf numFmtId="0" fontId="0" fillId="15" borderId="56" xfId="0" applyFill="1" applyBorder="1"/>
    <xf numFmtId="0" fontId="0" fillId="15" borderId="91" xfId="0" applyFill="1" applyBorder="1"/>
    <xf numFmtId="0" fontId="0" fillId="2" borderId="82" xfId="0" applyFill="1" applyBorder="1"/>
    <xf numFmtId="0" fontId="0" fillId="15" borderId="8" xfId="0" applyFill="1" applyBorder="1" applyAlignment="1">
      <alignment horizontal="center" textRotation="90" wrapText="1"/>
    </xf>
    <xf numFmtId="0" fontId="0" fillId="15" borderId="8" xfId="0" applyFill="1" applyBorder="1" applyProtection="1">
      <protection locked="0"/>
    </xf>
    <xf numFmtId="0" fontId="0" fillId="15" borderId="20" xfId="0" applyFill="1" applyBorder="1" applyProtection="1">
      <protection locked="0"/>
    </xf>
    <xf numFmtId="0" fontId="0" fillId="15" borderId="17" xfId="0" applyFill="1" applyBorder="1"/>
    <xf numFmtId="0" fontId="0" fillId="15" borderId="43" xfId="0" applyFill="1" applyBorder="1"/>
    <xf numFmtId="0" fontId="0" fillId="9" borderId="1" xfId="0" applyFill="1" applyBorder="1" applyAlignment="1">
      <alignment horizontal="center" textRotation="90" wrapText="1"/>
    </xf>
    <xf numFmtId="0" fontId="0" fillId="15" borderId="13" xfId="0" applyFill="1" applyBorder="1" applyAlignment="1">
      <alignment horizontal="center" textRotation="90" wrapText="1"/>
    </xf>
    <xf numFmtId="0" fontId="0" fillId="2" borderId="49" xfId="0" applyFill="1" applyBorder="1"/>
    <xf numFmtId="0" fontId="0" fillId="0" borderId="0" xfId="0" applyAlignment="1">
      <alignment horizontal="center" vertical="center"/>
    </xf>
    <xf numFmtId="0" fontId="0" fillId="15" borderId="13" xfId="0" applyFill="1" applyBorder="1" applyAlignment="1" applyProtection="1">
      <alignment horizontal="center" textRotation="90" wrapText="1"/>
      <protection locked="0"/>
    </xf>
    <xf numFmtId="164" fontId="0" fillId="15" borderId="62" xfId="0" applyNumberFormat="1" applyFill="1" applyBorder="1"/>
    <xf numFmtId="0" fontId="0" fillId="2" borderId="47" xfId="0" applyFill="1" applyBorder="1"/>
    <xf numFmtId="0" fontId="6" fillId="15" borderId="54" xfId="0" applyFont="1" applyFill="1" applyBorder="1"/>
    <xf numFmtId="0" fontId="6" fillId="6" borderId="74" xfId="0" applyFont="1" applyFill="1" applyBorder="1"/>
    <xf numFmtId="0" fontId="6" fillId="6" borderId="92" xfId="0" applyFont="1" applyFill="1" applyBorder="1"/>
    <xf numFmtId="0" fontId="1" fillId="0" borderId="3" xfId="0" applyFont="1" applyBorder="1"/>
    <xf numFmtId="0" fontId="0" fillId="0" borderId="2" xfId="0" applyBorder="1"/>
    <xf numFmtId="0" fontId="1" fillId="0" borderId="35" xfId="0" applyFont="1" applyBorder="1"/>
    <xf numFmtId="0" fontId="8" fillId="0" borderId="35" xfId="0" applyFont="1" applyBorder="1" applyAlignment="1">
      <alignment vertical="center"/>
    </xf>
    <xf numFmtId="0" fontId="0" fillId="0" borderId="35" xfId="0" applyBorder="1" applyAlignment="1">
      <alignment wrapText="1"/>
    </xf>
    <xf numFmtId="0" fontId="0" fillId="0" borderId="0" xfId="0" applyAlignment="1">
      <alignment wrapText="1"/>
    </xf>
    <xf numFmtId="0" fontId="0" fillId="0" borderId="35" xfId="0" applyBorder="1"/>
    <xf numFmtId="0" fontId="0" fillId="0" borderId="35" xfId="0" applyFont="1" applyBorder="1"/>
    <xf numFmtId="0" fontId="7" fillId="0" borderId="35" xfId="0" applyFont="1" applyBorder="1"/>
    <xf numFmtId="0" fontId="0" fillId="0" borderId="35" xfId="0" applyFont="1" applyBorder="1" applyAlignment="1">
      <alignment vertical="top"/>
    </xf>
    <xf numFmtId="0" fontId="7" fillId="0" borderId="0" xfId="0" applyFont="1" applyAlignment="1">
      <alignment vertical="top"/>
    </xf>
    <xf numFmtId="0" fontId="0" fillId="0" borderId="38" xfId="0" applyBorder="1"/>
    <xf numFmtId="0" fontId="0" fillId="0" borderId="35" xfId="0" applyBorder="1" applyAlignment="1">
      <alignment vertical="top"/>
    </xf>
    <xf numFmtId="0" fontId="0" fillId="0" borderId="48" xfId="0" applyBorder="1"/>
    <xf numFmtId="0" fontId="0" fillId="0" borderId="50" xfId="0" applyBorder="1"/>
    <xf numFmtId="0" fontId="0" fillId="0" borderId="4" xfId="0" applyBorder="1"/>
    <xf numFmtId="0" fontId="0" fillId="0" borderId="38" xfId="0" applyBorder="1" applyAlignment="1">
      <alignment wrapText="1"/>
    </xf>
    <xf numFmtId="0" fontId="0" fillId="0" borderId="38" xfId="0" applyBorder="1" applyAlignment="1">
      <alignment vertical="top"/>
    </xf>
    <xf numFmtId="0" fontId="23" fillId="0" borderId="0" xfId="0" applyFont="1" applyAlignment="1">
      <alignment horizontal="center"/>
    </xf>
    <xf numFmtId="0" fontId="24" fillId="0" borderId="0" xfId="0" applyFont="1" applyAlignment="1">
      <alignment horizontal="center"/>
    </xf>
    <xf numFmtId="0" fontId="24" fillId="0" borderId="0" xfId="0" applyFont="1"/>
    <xf numFmtId="0" fontId="23" fillId="0" borderId="0" xfId="0" applyFont="1"/>
    <xf numFmtId="0" fontId="0" fillId="15" borderId="54" xfId="0" applyFill="1" applyBorder="1" applyProtection="1">
      <protection locked="0"/>
    </xf>
    <xf numFmtId="0" fontId="0" fillId="15" borderId="62" xfId="0" applyFill="1" applyBorder="1" applyProtection="1">
      <protection locked="0"/>
    </xf>
    <xf numFmtId="0" fontId="0" fillId="15" borderId="43" xfId="0" applyFill="1" applyBorder="1" applyProtection="1">
      <protection locked="0"/>
    </xf>
    <xf numFmtId="0" fontId="0" fillId="15" borderId="93" xfId="0" applyFill="1" applyBorder="1"/>
    <xf numFmtId="0" fontId="0" fillId="0" borderId="35" xfId="0" applyFont="1" applyBorder="1" applyAlignment="1">
      <alignment wrapText="1"/>
    </xf>
    <xf numFmtId="0" fontId="0" fillId="0" borderId="0" xfId="0" applyFont="1" applyAlignment="1">
      <alignment wrapText="1"/>
    </xf>
    <xf numFmtId="0" fontId="0" fillId="0" borderId="38" xfId="0" applyFont="1" applyBorder="1" applyAlignment="1">
      <alignment wrapText="1"/>
    </xf>
    <xf numFmtId="0" fontId="9" fillId="0" borderId="35" xfId="0" applyFont="1" applyBorder="1" applyAlignment="1">
      <alignment horizontal="centerContinuous"/>
    </xf>
    <xf numFmtId="0" fontId="7" fillId="0" borderId="38" xfId="0" applyFont="1" applyBorder="1" applyAlignment="1">
      <alignment horizontal="centerContinuous"/>
    </xf>
    <xf numFmtId="0" fontId="9" fillId="0" borderId="7" xfId="0" applyFont="1" applyBorder="1" applyAlignment="1">
      <alignment horizontal="centerContinuous"/>
    </xf>
    <xf numFmtId="0" fontId="0" fillId="0" borderId="1" xfId="0" applyBorder="1" applyAlignment="1">
      <alignment horizontal="center" textRotation="90" wrapText="1"/>
    </xf>
    <xf numFmtId="0" fontId="0" fillId="7" borderId="12" xfId="0" applyFont="1" applyFill="1" applyBorder="1" applyAlignment="1" applyProtection="1">
      <alignment vertical="top"/>
      <protection locked="0"/>
    </xf>
    <xf numFmtId="0" fontId="0" fillId="0" borderId="35" xfId="0" applyFont="1" applyBorder="1" applyAlignment="1">
      <alignment vertical="center" wrapText="1"/>
    </xf>
    <xf numFmtId="0" fontId="0" fillId="0" borderId="0" xfId="0" applyFont="1" applyAlignment="1">
      <alignment vertical="center" wrapText="1"/>
    </xf>
    <xf numFmtId="0" fontId="0" fillId="0" borderId="4" xfId="0" applyFont="1" applyBorder="1" applyAlignment="1">
      <alignment vertical="top"/>
    </xf>
    <xf numFmtId="0" fontId="0" fillId="0" borderId="3" xfId="0" applyFont="1" applyBorder="1" applyAlignment="1">
      <alignment vertical="top"/>
    </xf>
    <xf numFmtId="0" fontId="0" fillId="0" borderId="2" xfId="0" applyFont="1" applyBorder="1" applyAlignment="1">
      <alignment vertical="top"/>
    </xf>
    <xf numFmtId="0" fontId="0" fillId="0" borderId="3" xfId="0" applyBorder="1"/>
    <xf numFmtId="0" fontId="0" fillId="0" borderId="18" xfId="0" applyBorder="1"/>
    <xf numFmtId="0" fontId="0" fillId="7" borderId="10" xfId="0" applyFill="1" applyBorder="1" applyAlignment="1" quotePrefix="1">
      <alignment horizontal="right" vertical="center"/>
    </xf>
    <xf numFmtId="0" fontId="0" fillId="3" borderId="15" xfId="0" applyFill="1" applyBorder="1"/>
    <xf numFmtId="0" fontId="0" fillId="2" borderId="87" xfId="0" applyFill="1" applyBorder="1"/>
    <xf numFmtId="0" fontId="0" fillId="2" borderId="94" xfId="0" applyFill="1" applyBorder="1"/>
    <xf numFmtId="0" fontId="0" fillId="15" borderId="89" xfId="0" applyFill="1" applyBorder="1"/>
    <xf numFmtId="0" fontId="0" fillId="15" borderId="26" xfId="0" applyFont="1" applyFill="1" applyBorder="1"/>
    <xf numFmtId="0" fontId="0" fillId="3" borderId="74" xfId="0" applyFill="1" applyBorder="1"/>
    <xf numFmtId="0" fontId="0" fillId="2" borderId="7" xfId="0" applyFill="1" applyBorder="1"/>
    <xf numFmtId="0" fontId="0" fillId="0" borderId="65" xfId="0" applyBorder="1" applyAlignment="1">
      <alignment horizontal="center"/>
    </xf>
    <xf numFmtId="0" fontId="26" fillId="0" borderId="0" xfId="0" applyFont="1" applyAlignment="1">
      <alignment vertical="center" wrapText="1"/>
    </xf>
    <xf numFmtId="0" fontId="0" fillId="0" borderId="74" xfId="0" applyBorder="1" applyAlignment="1">
      <alignment horizontal="center"/>
    </xf>
    <xf numFmtId="0" fontId="23" fillId="0" borderId="10" xfId="0" applyFont="1" applyBorder="1" applyAlignment="1">
      <alignment horizontal="center"/>
    </xf>
    <xf numFmtId="0" fontId="23" fillId="0" borderId="5" xfId="0" applyFont="1" applyBorder="1" applyAlignment="1">
      <alignment horizontal="center"/>
    </xf>
    <xf numFmtId="0" fontId="23" fillId="0" borderId="1" xfId="0" applyFont="1" applyBorder="1" applyAlignment="1">
      <alignment horizontal="center" wrapText="1"/>
    </xf>
    <xf numFmtId="0" fontId="24" fillId="0" borderId="10" xfId="0" applyFont="1" applyBorder="1" applyAlignment="1">
      <alignment horizontal="center"/>
    </xf>
    <xf numFmtId="0" fontId="24" fillId="0" borderId="5" xfId="0" applyFont="1" applyBorder="1"/>
    <xf numFmtId="0" fontId="24" fillId="0" borderId="1" xfId="0" applyFont="1" applyBorder="1" applyAlignment="1">
      <alignment horizontal="center"/>
    </xf>
    <xf numFmtId="0" fontId="23" fillId="16" borderId="10" xfId="0" applyFont="1" applyFill="1" applyBorder="1" applyAlignment="1">
      <alignment horizontal="center"/>
    </xf>
    <xf numFmtId="0" fontId="23" fillId="16" borderId="5" xfId="0" applyFont="1" applyFill="1" applyBorder="1"/>
    <xf numFmtId="0" fontId="23" fillId="16" borderId="1" xfId="0" applyFont="1" applyFill="1" applyBorder="1" applyAlignment="1">
      <alignment horizontal="center"/>
    </xf>
    <xf numFmtId="0" fontId="0" fillId="17" borderId="65" xfId="0" applyFill="1" applyBorder="1" applyAlignment="1">
      <alignment horizontal="center"/>
    </xf>
    <xf numFmtId="0" fontId="0" fillId="17" borderId="0" xfId="0" applyFill="1"/>
    <xf numFmtId="0" fontId="0" fillId="17" borderId="74" xfId="0" applyFill="1" applyBorder="1" applyAlignment="1">
      <alignment horizontal="center"/>
    </xf>
    <xf numFmtId="0" fontId="26" fillId="0" borderId="0" xfId="0" applyFont="1" applyAlignment="1">
      <alignment wrapText="1"/>
    </xf>
    <xf numFmtId="0" fontId="0" fillId="0" borderId="75" xfId="0" applyBorder="1" applyAlignment="1">
      <alignment vertical="center"/>
    </xf>
    <xf numFmtId="0" fontId="0" fillId="0" borderId="26" xfId="0" applyBorder="1" applyProtection="1">
      <protection locked="0"/>
    </xf>
    <xf numFmtId="164" fontId="0" fillId="3" borderId="1" xfId="0" applyNumberFormat="1" applyFill="1" applyBorder="1"/>
    <xf numFmtId="0" fontId="0" fillId="2" borderId="89" xfId="0" applyFill="1" applyBorder="1"/>
    <xf numFmtId="1" fontId="0" fillId="2" borderId="80" xfId="0" applyNumberFormat="1" applyFill="1" applyBorder="1"/>
    <xf numFmtId="1" fontId="0" fillId="2" borderId="89" xfId="0" applyNumberFormat="1" applyFill="1" applyBorder="1"/>
    <xf numFmtId="164" fontId="0" fillId="15" borderId="95" xfId="0" applyNumberFormat="1" applyFill="1" applyBorder="1" applyAlignment="1">
      <alignment horizontal="center"/>
    </xf>
    <xf numFmtId="0" fontId="0" fillId="15" borderId="64" xfId="0" applyFill="1" applyBorder="1"/>
    <xf numFmtId="0" fontId="0" fillId="0" borderId="74" xfId="0" applyBorder="1" applyProtection="1">
      <protection locked="0"/>
    </xf>
    <xf numFmtId="0" fontId="10" fillId="7" borderId="0" xfId="0" applyFont="1" applyFill="1"/>
    <xf numFmtId="0" fontId="6" fillId="7" borderId="37" xfId="0" applyFont="1" applyFill="1" applyBorder="1" applyAlignment="1">
      <alignment horizontal="left"/>
    </xf>
    <xf numFmtId="0" fontId="7" fillId="7" borderId="46" xfId="0" applyFont="1" applyFill="1" applyBorder="1"/>
    <xf numFmtId="0" fontId="32" fillId="0" borderId="76" xfId="0" applyFont="1" applyBorder="1" applyAlignment="1">
      <alignment textRotation="90" wrapText="1"/>
    </xf>
    <xf numFmtId="0" fontId="32" fillId="0" borderId="96" xfId="0" applyFont="1" applyBorder="1" applyAlignment="1">
      <alignment textRotation="90" wrapText="1"/>
    </xf>
    <xf numFmtId="0" fontId="0" fillId="0" borderId="76" xfId="0" applyBorder="1" applyAlignment="1">
      <alignment textRotation="90" wrapText="1"/>
    </xf>
    <xf numFmtId="0" fontId="0" fillId="0" borderId="97" xfId="0" applyBorder="1" applyAlignment="1">
      <alignment textRotation="90" wrapText="1"/>
    </xf>
    <xf numFmtId="0" fontId="10" fillId="7" borderId="40" xfId="0" applyFont="1" applyFill="1" applyBorder="1"/>
    <xf numFmtId="0" fontId="10" fillId="0" borderId="9" xfId="0" applyFont="1" applyBorder="1" applyAlignment="1" applyProtection="1">
      <alignment horizontal="center" wrapText="1"/>
      <protection locked="0"/>
    </xf>
    <xf numFmtId="0" fontId="0" fillId="10" borderId="15" xfId="0" applyFont="1" applyFill="1" applyBorder="1" applyAlignment="1">
      <alignment vertical="center"/>
    </xf>
    <xf numFmtId="0" fontId="10" fillId="0" borderId="1" xfId="0"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0" fillId="10" borderId="14" xfId="0" applyFont="1" applyFill="1" applyBorder="1" applyAlignment="1">
      <alignment vertical="center"/>
    </xf>
    <xf numFmtId="0" fontId="0" fillId="10" borderId="27" xfId="0" applyFont="1" applyFill="1" applyBorder="1" applyAlignment="1">
      <alignment vertical="center"/>
    </xf>
    <xf numFmtId="0" fontId="0" fillId="0" borderId="18" xfId="0" applyFont="1" applyBorder="1" applyProtection="1">
      <protection locked="0"/>
    </xf>
    <xf numFmtId="0" fontId="0" fillId="10" borderId="58" xfId="0" applyFont="1" applyFill="1" applyBorder="1" applyAlignment="1">
      <alignment vertical="center"/>
    </xf>
    <xf numFmtId="0" fontId="0" fillId="10" borderId="21" xfId="0" applyFont="1" applyFill="1" applyBorder="1" applyAlignment="1">
      <alignment vertical="center"/>
    </xf>
    <xf numFmtId="0" fontId="0" fillId="0" borderId="22" xfId="0" applyFont="1" applyBorder="1" applyProtection="1">
      <protection locked="0"/>
    </xf>
    <xf numFmtId="0" fontId="0" fillId="0" borderId="70" xfId="0" applyFont="1" applyBorder="1" applyProtection="1">
      <protection locked="0"/>
    </xf>
    <xf numFmtId="0" fontId="0" fillId="0" borderId="47" xfId="0" applyBorder="1" applyProtection="1">
      <protection locked="0"/>
    </xf>
    <xf numFmtId="0" fontId="0" fillId="7" borderId="93" xfId="0" applyFill="1" applyBorder="1"/>
    <xf numFmtId="0" fontId="0" fillId="2" borderId="85" xfId="0" applyFont="1" applyFill="1" applyBorder="1"/>
    <xf numFmtId="0" fontId="0" fillId="2" borderId="98" xfId="0" applyFill="1" applyBorder="1"/>
    <xf numFmtId="0" fontId="0" fillId="2" borderId="1" xfId="0" applyFont="1" applyFill="1" applyBorder="1"/>
    <xf numFmtId="0" fontId="0" fillId="15" borderId="84" xfId="0" applyFill="1" applyBorder="1"/>
    <xf numFmtId="0" fontId="0" fillId="15" borderId="90" xfId="0" applyFont="1" applyFill="1" applyBorder="1"/>
    <xf numFmtId="0" fontId="0" fillId="2" borderId="47" xfId="0" applyFont="1" applyFill="1" applyBorder="1"/>
    <xf numFmtId="0" fontId="0" fillId="2" borderId="26" xfId="0" applyFont="1" applyFill="1" applyBorder="1"/>
    <xf numFmtId="0" fontId="0" fillId="15" borderId="20" xfId="0" applyFill="1" applyBorder="1"/>
    <xf numFmtId="0" fontId="0" fillId="15" borderId="21" xfId="0" applyFont="1" applyFill="1" applyBorder="1"/>
    <xf numFmtId="0" fontId="0" fillId="15" borderId="47" xfId="0" applyFill="1" applyBorder="1"/>
    <xf numFmtId="0" fontId="0" fillId="15" borderId="27" xfId="0" applyFill="1" applyBorder="1"/>
    <xf numFmtId="0" fontId="0" fillId="15" borderId="45" xfId="0" applyFill="1" applyBorder="1"/>
    <xf numFmtId="0" fontId="0" fillId="15" borderId="3" xfId="0" applyFill="1" applyBorder="1"/>
    <xf numFmtId="0" fontId="0" fillId="15" borderId="2" xfId="0" applyFill="1" applyBorder="1"/>
    <xf numFmtId="0" fontId="0" fillId="15" borderId="4" xfId="0" applyFill="1" applyBorder="1"/>
    <xf numFmtId="0" fontId="0" fillId="15" borderId="99" xfId="0" applyFill="1" applyBorder="1"/>
    <xf numFmtId="0" fontId="0" fillId="15" borderId="49" xfId="0" applyFill="1" applyBorder="1"/>
    <xf numFmtId="0" fontId="0" fillId="15" borderId="48" xfId="0" applyFill="1" applyBorder="1"/>
    <xf numFmtId="0" fontId="0" fillId="15" borderId="50" xfId="0" applyFill="1" applyBorder="1"/>
    <xf numFmtId="0" fontId="8" fillId="7" borderId="49" xfId="0" applyFont="1" applyFill="1" applyBorder="1"/>
    <xf numFmtId="0" fontId="0" fillId="2" borderId="66" xfId="0" applyFill="1" applyBorder="1"/>
    <xf numFmtId="0" fontId="10" fillId="7" borderId="46" xfId="0" applyFont="1" applyFill="1" applyBorder="1"/>
    <xf numFmtId="0" fontId="10" fillId="7" borderId="68" xfId="0" applyFont="1" applyFill="1" applyBorder="1"/>
    <xf numFmtId="0" fontId="10" fillId="7" borderId="44" xfId="0" applyFont="1" applyFill="1" applyBorder="1"/>
    <xf numFmtId="0" fontId="0" fillId="7" borderId="99" xfId="0" applyFill="1" applyBorder="1" applyAlignment="1">
      <alignment textRotation="90" wrapText="1"/>
    </xf>
    <xf numFmtId="0" fontId="0" fillId="7" borderId="45" xfId="0" applyFill="1" applyBorder="1"/>
    <xf numFmtId="0" fontId="0" fillId="0" borderId="1"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13" xfId="0" applyFont="1" applyBorder="1" applyAlignment="1" applyProtection="1">
      <alignment horizontal="right" wrapText="1"/>
      <protection locked="0"/>
    </xf>
    <xf numFmtId="0" fontId="0" fillId="0" borderId="11" xfId="0" applyFont="1" applyBorder="1" applyAlignment="1" applyProtection="1">
      <alignment horizontal="right"/>
      <protection locked="0"/>
    </xf>
    <xf numFmtId="0" fontId="0" fillId="10" borderId="63" xfId="0" applyFont="1" applyFill="1" applyBorder="1" applyAlignment="1">
      <alignment vertical="center"/>
    </xf>
    <xf numFmtId="0" fontId="0" fillId="0" borderId="62" xfId="0" applyBorder="1" applyProtection="1">
      <protection locked="0"/>
    </xf>
    <xf numFmtId="0" fontId="0" fillId="15" borderId="22" xfId="0" applyFill="1" applyBorder="1"/>
    <xf numFmtId="0" fontId="0" fillId="2" borderId="96" xfId="0" applyFill="1" applyBorder="1"/>
    <xf numFmtId="0" fontId="0" fillId="2" borderId="92" xfId="0" applyFill="1" applyBorder="1"/>
    <xf numFmtId="0" fontId="32" fillId="0" borderId="60" xfId="0" applyFont="1" applyBorder="1" applyAlignment="1">
      <alignment textRotation="90" wrapText="1"/>
    </xf>
    <xf numFmtId="0" fontId="32" fillId="0" borderId="100" xfId="0" applyFont="1" applyBorder="1" applyAlignment="1">
      <alignment textRotation="90" wrapText="1"/>
    </xf>
    <xf numFmtId="0" fontId="32" fillId="0" borderId="61" xfId="0" applyFont="1" applyBorder="1" applyAlignment="1">
      <alignment textRotation="90" wrapText="1"/>
    </xf>
    <xf numFmtId="0" fontId="0" fillId="0" borderId="75" xfId="0" applyBorder="1" applyAlignment="1">
      <alignment horizontal="center" textRotation="90" wrapText="1"/>
    </xf>
    <xf numFmtId="0" fontId="0" fillId="0" borderId="75" xfId="0" applyFont="1" applyBorder="1" applyAlignment="1">
      <alignment horizontal="center" textRotation="90" wrapText="1"/>
    </xf>
    <xf numFmtId="0" fontId="0" fillId="7" borderId="46" xfId="0" applyFill="1" applyBorder="1" applyAlignment="1">
      <alignment textRotation="90" wrapText="1"/>
    </xf>
    <xf numFmtId="0" fontId="7" fillId="7" borderId="46" xfId="0" applyFont="1" applyFill="1" applyBorder="1" applyProtection="1">
      <protection locked="0"/>
    </xf>
    <xf numFmtId="0" fontId="0" fillId="0" borderId="11" xfId="0" applyFont="1" applyBorder="1" applyProtection="1">
      <protection locked="0"/>
    </xf>
    <xf numFmtId="0" fontId="10" fillId="10" borderId="15" xfId="0" applyFont="1" applyFill="1" applyBorder="1" applyAlignment="1">
      <alignment vertical="center"/>
    </xf>
    <xf numFmtId="0" fontId="10" fillId="7" borderId="39" xfId="0" applyFont="1" applyFill="1" applyBorder="1"/>
    <xf numFmtId="0" fontId="0" fillId="0" borderId="55" xfId="0" applyBorder="1" applyProtection="1">
      <protection locked="0"/>
    </xf>
    <xf numFmtId="0" fontId="0" fillId="0" borderId="74" xfId="0" applyFont="1" applyBorder="1" applyProtection="1">
      <protection locked="0"/>
    </xf>
    <xf numFmtId="0" fontId="0" fillId="0" borderId="63" xfId="0" applyBorder="1" applyProtection="1">
      <protection locked="0"/>
    </xf>
    <xf numFmtId="0" fontId="8" fillId="7" borderId="75" xfId="0" applyFont="1" applyFill="1" applyBorder="1"/>
    <xf numFmtId="0" fontId="0" fillId="2" borderId="61" xfId="0" applyFill="1" applyBorder="1"/>
    <xf numFmtId="0" fontId="0" fillId="2" borderId="48" xfId="0" applyFill="1" applyBorder="1"/>
    <xf numFmtId="0" fontId="0" fillId="2" borderId="101" xfId="0" applyFill="1" applyBorder="1"/>
    <xf numFmtId="0" fontId="0" fillId="2" borderId="100" xfId="0" applyFill="1" applyBorder="1"/>
    <xf numFmtId="0" fontId="0" fillId="7" borderId="99" xfId="0" applyFill="1" applyBorder="1" applyAlignment="1" applyProtection="1">
      <alignment textRotation="90" wrapText="1"/>
      <protection locked="0"/>
    </xf>
    <xf numFmtId="0" fontId="25" fillId="0" borderId="28" xfId="0" applyFont="1" applyBorder="1" applyAlignment="1">
      <alignment horizontal="center" vertical="center"/>
    </xf>
    <xf numFmtId="0" fontId="25" fillId="0" borderId="37" xfId="0" applyFont="1" applyBorder="1" applyAlignment="1">
      <alignment horizontal="center" vertical="center"/>
    </xf>
    <xf numFmtId="0" fontId="25" fillId="0" borderId="47" xfId="0" applyFont="1" applyBorder="1" applyAlignment="1">
      <alignment horizontal="center" vertical="center"/>
    </xf>
    <xf numFmtId="0" fontId="11" fillId="7" borderId="0" xfId="0" applyFont="1" applyFill="1" applyAlignment="1">
      <alignment horizontal="center"/>
    </xf>
    <xf numFmtId="0" fontId="0" fillId="0" borderId="53" xfId="0" applyBorder="1" applyAlignment="1" applyProtection="1">
      <alignment horizontal="center" textRotation="90" wrapText="1"/>
      <protection locked="0"/>
    </xf>
    <xf numFmtId="0" fontId="0" fillId="0" borderId="55"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67" xfId="0" applyBorder="1" applyAlignment="1" applyProtection="1">
      <alignment horizontal="center" textRotation="90" wrapText="1"/>
      <protection locked="0"/>
    </xf>
    <xf numFmtId="0" fontId="0" fillId="0" borderId="63"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7" fillId="0" borderId="23" xfId="0" applyFont="1" applyBorder="1" applyAlignment="1">
      <alignment horizontal="center" wrapText="1"/>
    </xf>
    <xf numFmtId="0" fontId="7" fillId="0" borderId="34" xfId="0" applyFont="1" applyBorder="1" applyAlignment="1">
      <alignment horizontal="center" wrapText="1"/>
    </xf>
    <xf numFmtId="0" fontId="11" fillId="0" borderId="0" xfId="0" applyFont="1" applyAlignment="1">
      <alignment horizontal="center"/>
    </xf>
    <xf numFmtId="0" fontId="10" fillId="8" borderId="7" xfId="0" applyFont="1" applyFill="1" applyBorder="1" applyAlignment="1">
      <alignment vertical="top"/>
    </xf>
    <xf numFmtId="0" fontId="0" fillId="0" borderId="1" xfId="0" applyBorder="1"/>
    <xf numFmtId="0" fontId="6" fillId="7" borderId="0" xfId="0" applyFont="1" applyFill="1" applyAlignment="1">
      <alignment horizontal="center" wrapText="1"/>
    </xf>
    <xf numFmtId="0" fontId="0" fillId="0" borderId="0" xfId="0" applyAlignment="1">
      <alignment wrapText="1"/>
    </xf>
    <xf numFmtId="0" fontId="0" fillId="0" borderId="48" xfId="0" applyBorder="1" applyAlignment="1">
      <alignment wrapText="1"/>
    </xf>
    <xf numFmtId="0" fontId="7" fillId="0" borderId="3" xfId="0" applyFont="1" applyBorder="1" applyAlignment="1">
      <alignment horizontal="center" wrapText="1"/>
    </xf>
    <xf numFmtId="0" fontId="7" fillId="0" borderId="2" xfId="0" applyFont="1" applyBorder="1" applyAlignment="1">
      <alignment horizontal="center" wrapText="1"/>
    </xf>
    <xf numFmtId="0" fontId="7" fillId="0" borderId="4" xfId="0" applyFont="1" applyBorder="1" applyAlignment="1">
      <alignment horizontal="center" wrapText="1"/>
    </xf>
    <xf numFmtId="0" fontId="0" fillId="0" borderId="52" xfId="0" applyBorder="1" applyAlignment="1" applyProtection="1">
      <alignment horizontal="center" textRotation="90" wrapText="1"/>
      <protection locked="0"/>
    </xf>
    <xf numFmtId="0" fontId="0" fillId="0" borderId="54"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8" fillId="0" borderId="56" xfId="0" applyFont="1" applyBorder="1" applyAlignment="1" applyProtection="1">
      <alignment horizontal="center" textRotation="90" wrapText="1"/>
      <protection locked="0"/>
    </xf>
    <xf numFmtId="0" fontId="8" fillId="0" borderId="74"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8" fillId="7" borderId="0" xfId="0" applyFont="1" applyFill="1" applyAlignment="1">
      <alignment vertical="top" wrapText="1"/>
    </xf>
    <xf numFmtId="0" fontId="0" fillId="7" borderId="30" xfId="0" applyFill="1" applyBorder="1"/>
    <xf numFmtId="0" fontId="0" fillId="0" borderId="32" xfId="0" applyBorder="1"/>
    <xf numFmtId="0" fontId="0" fillId="7" borderId="17" xfId="0" applyFill="1" applyBorder="1"/>
    <xf numFmtId="0" fontId="0" fillId="0" borderId="33" xfId="0" applyBorder="1"/>
    <xf numFmtId="0" fontId="0" fillId="0" borderId="69" xfId="0" applyBorder="1"/>
    <xf numFmtId="0" fontId="8" fillId="7" borderId="23" xfId="0" applyFont="1" applyFill="1" applyBorder="1"/>
    <xf numFmtId="0" fontId="0" fillId="0" borderId="50" xfId="0" applyBorder="1"/>
    <xf numFmtId="0" fontId="0" fillId="7" borderId="41" xfId="0" applyFont="1" applyFill="1" applyBorder="1"/>
    <xf numFmtId="0" fontId="0" fillId="7" borderId="37" xfId="0" applyFill="1" applyBorder="1"/>
    <xf numFmtId="0" fontId="0" fillId="0" borderId="41" xfId="0" applyFont="1" applyBorder="1" applyAlignment="1">
      <alignment horizontal="left"/>
    </xf>
    <xf numFmtId="0" fontId="0" fillId="0" borderId="37" xfId="0" applyFont="1" applyBorder="1" applyAlignment="1">
      <alignment horizontal="left"/>
    </xf>
    <xf numFmtId="0" fontId="0" fillId="0" borderId="69" xfId="0" applyFont="1" applyBorder="1" applyAlignment="1">
      <alignment horizontal="left"/>
    </xf>
    <xf numFmtId="0" fontId="11" fillId="7" borderId="2" xfId="0" applyFont="1" applyFill="1" applyBorder="1" applyAlignment="1">
      <alignment horizontal="center"/>
    </xf>
    <xf numFmtId="0" fontId="0" fillId="7" borderId="10" xfId="0"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10" fillId="7" borderId="2" xfId="0" applyFont="1" applyFill="1" applyBorder="1" applyAlignment="1">
      <alignment horizontal="center" vertical="top"/>
    </xf>
    <xf numFmtId="0" fontId="10" fillId="0" borderId="4" xfId="0" applyFont="1" applyBorder="1" applyAlignment="1">
      <alignment horizontal="center" vertical="top"/>
    </xf>
    <xf numFmtId="0" fontId="10" fillId="0" borderId="2" xfId="0" applyFont="1" applyBorder="1" applyAlignment="1">
      <alignment horizontal="center" vertical="top"/>
    </xf>
    <xf numFmtId="0" fontId="6" fillId="7" borderId="49" xfId="0" applyFont="1" applyFill="1" applyBorder="1" applyAlignment="1">
      <alignment horizontal="left" vertical="center"/>
    </xf>
    <xf numFmtId="0" fontId="0" fillId="0" borderId="48" xfId="0" applyBorder="1" applyAlignment="1">
      <alignment horizontal="left" vertical="center"/>
    </xf>
    <xf numFmtId="0" fontId="0" fillId="0" borderId="1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3" xfId="0" applyBorder="1" applyAlignment="1">
      <alignment horizontal="center" textRotation="90" wrapText="1"/>
    </xf>
    <xf numFmtId="0" fontId="0" fillId="0" borderId="55" xfId="0" applyBorder="1" applyAlignment="1">
      <alignment horizontal="center" wrapText="1"/>
    </xf>
    <xf numFmtId="0" fontId="0" fillId="0" borderId="9" xfId="0" applyBorder="1" applyAlignment="1">
      <alignment horizontal="center" wrapText="1"/>
    </xf>
    <xf numFmtId="0" fontId="8" fillId="7" borderId="28" xfId="0" applyFont="1" applyFill="1" applyBorder="1" applyAlignment="1">
      <alignment vertical="center" wrapText="1"/>
    </xf>
    <xf numFmtId="0" fontId="8" fillId="7" borderId="37" xfId="0" applyFont="1" applyFill="1" applyBorder="1" applyAlignment="1">
      <alignment vertical="center" wrapText="1"/>
    </xf>
    <xf numFmtId="0" fontId="8" fillId="0" borderId="37" xfId="0" applyFont="1" applyBorder="1" applyAlignment="1">
      <alignment vertical="center" wrapText="1"/>
    </xf>
    <xf numFmtId="0" fontId="8" fillId="0" borderId="69" xfId="0" applyFont="1" applyBorder="1" applyAlignment="1">
      <alignment vertical="center" wrapText="1"/>
    </xf>
    <xf numFmtId="0" fontId="8" fillId="7" borderId="65" xfId="0" applyFont="1" applyFill="1" applyBorder="1" applyAlignment="1">
      <alignment vertical="center" wrapText="1"/>
    </xf>
    <xf numFmtId="0" fontId="8" fillId="7" borderId="0" xfId="0" applyFont="1" applyFill="1" applyAlignment="1">
      <alignment vertical="center" wrapText="1"/>
    </xf>
    <xf numFmtId="0" fontId="8" fillId="0" borderId="0" xfId="0" applyFont="1" applyAlignment="1">
      <alignment vertical="center" wrapText="1"/>
    </xf>
    <xf numFmtId="0" fontId="8" fillId="0" borderId="38" xfId="0" applyFont="1" applyBorder="1" applyAlignment="1">
      <alignment vertical="center" wrapText="1"/>
    </xf>
    <xf numFmtId="0" fontId="8" fillId="7" borderId="10" xfId="0" applyFont="1" applyFill="1" applyBorder="1" applyAlignment="1">
      <alignment vertical="center" wrapText="1"/>
    </xf>
    <xf numFmtId="0" fontId="8" fillId="7" borderId="5" xfId="0" applyFont="1" applyFill="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0" fillId="0" borderId="35" xfId="0" applyBorder="1" applyAlignment="1" applyProtection="1">
      <alignment vertical="top" wrapText="1"/>
      <protection locked="0"/>
    </xf>
    <xf numFmtId="0" fontId="0" fillId="0" borderId="0" xfId="0" applyAlignment="1" applyProtection="1">
      <alignment vertical="top" wrapText="1"/>
      <protection locked="0"/>
    </xf>
    <xf numFmtId="0" fontId="0" fillId="0" borderId="38"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50" xfId="0" applyBorder="1" applyAlignment="1" applyProtection="1">
      <alignment vertical="top" wrapText="1"/>
      <protection locked="0"/>
    </xf>
    <xf numFmtId="164" fontId="0" fillId="2" borderId="16" xfId="0" applyNumberFormat="1" applyFill="1" applyBorder="1" applyAlignment="1">
      <alignment horizontal="center"/>
    </xf>
    <xf numFmtId="0" fontId="0" fillId="0" borderId="11" xfId="0" applyBorder="1" applyAlignment="1">
      <alignment horizontal="center"/>
    </xf>
    <xf numFmtId="0" fontId="0" fillId="0" borderId="67" xfId="0" applyFont="1" applyBorder="1" applyAlignment="1">
      <alignment horizontal="center" textRotation="90" wrapText="1"/>
    </xf>
    <xf numFmtId="0" fontId="0" fillId="0" borderId="63" xfId="0" applyFont="1" applyBorder="1" applyAlignment="1">
      <alignment wrapText="1"/>
    </xf>
    <xf numFmtId="0" fontId="0" fillId="0" borderId="15" xfId="0" applyFont="1" applyBorder="1" applyAlignment="1">
      <alignment wrapText="1"/>
    </xf>
    <xf numFmtId="0" fontId="7" fillId="0" borderId="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0" borderId="53" xfId="0" applyFont="1" applyBorder="1" applyAlignment="1" applyProtection="1">
      <alignment horizontal="center" textRotation="90" wrapText="1"/>
      <protection locked="0"/>
    </xf>
    <xf numFmtId="0" fontId="8" fillId="0" borderId="55"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0" fillId="0" borderId="55" xfId="0" applyBorder="1" applyAlignment="1" applyProtection="1">
      <alignment wrapText="1"/>
      <protection locked="0"/>
    </xf>
    <xf numFmtId="0" fontId="0" fillId="0" borderId="9" xfId="0" applyBorder="1" applyAlignment="1" applyProtection="1">
      <alignment wrapText="1"/>
      <protection locked="0"/>
    </xf>
    <xf numFmtId="0" fontId="0" fillId="0" borderId="3" xfId="0" applyFont="1" applyBorder="1" applyAlignment="1">
      <alignment horizontal="center" textRotation="90" wrapText="1"/>
    </xf>
    <xf numFmtId="0" fontId="0" fillId="0" borderId="35" xfId="0" applyFont="1" applyBorder="1" applyAlignment="1">
      <alignment wrapText="1"/>
    </xf>
    <xf numFmtId="0" fontId="0" fillId="0" borderId="7" xfId="0" applyFont="1" applyBorder="1" applyAlignment="1">
      <alignment wrapText="1"/>
    </xf>
    <xf numFmtId="0" fontId="8" fillId="7" borderId="3" xfId="0" applyFont="1" applyFill="1" applyBorder="1" applyAlignment="1">
      <alignment horizontal="left" wrapText="1"/>
    </xf>
    <xf numFmtId="0" fontId="8" fillId="7" borderId="2" xfId="0" applyFont="1" applyFill="1" applyBorder="1" applyAlignment="1">
      <alignment horizontal="left" wrapText="1"/>
    </xf>
    <xf numFmtId="0" fontId="8" fillId="7" borderId="35" xfId="0" applyFont="1" applyFill="1" applyBorder="1" applyAlignment="1">
      <alignment horizontal="left" wrapText="1"/>
    </xf>
    <xf numFmtId="0" fontId="8" fillId="7" borderId="0" xfId="0" applyFont="1" applyFill="1" applyAlignment="1">
      <alignment horizontal="left" wrapText="1"/>
    </xf>
    <xf numFmtId="0" fontId="8" fillId="7" borderId="49" xfId="0" applyFont="1" applyFill="1" applyBorder="1" applyAlignment="1">
      <alignment horizontal="left" wrapText="1"/>
    </xf>
    <xf numFmtId="0" fontId="8" fillId="7" borderId="48" xfId="0" applyFont="1" applyFill="1" applyBorder="1" applyAlignment="1">
      <alignment horizontal="left" wrapText="1"/>
    </xf>
    <xf numFmtId="14" fontId="0" fillId="7" borderId="65"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2" borderId="19" xfId="0" applyFill="1" applyBorder="1" applyAlignment="1">
      <alignment horizontal="center"/>
    </xf>
    <xf numFmtId="0" fontId="0" fillId="2" borderId="22" xfId="0" applyFill="1" applyBorder="1" applyAlignment="1">
      <alignment horizontal="center"/>
    </xf>
    <xf numFmtId="0" fontId="7" fillId="0" borderId="30" xfId="0" applyFont="1" applyBorder="1" applyAlignment="1">
      <alignment horizontal="center"/>
    </xf>
    <xf numFmtId="0" fontId="0" fillId="0" borderId="31" xfId="0" applyBorder="1" applyAlignment="1">
      <alignment horizontal="center"/>
    </xf>
    <xf numFmtId="0" fontId="0" fillId="0" borderId="5" xfId="0" applyBorder="1" applyAlignment="1">
      <alignment horizontal="center"/>
    </xf>
    <xf numFmtId="0" fontId="10" fillId="8" borderId="5" xfId="0" applyFont="1" applyFill="1" applyBorder="1" applyAlignment="1">
      <alignment vertical="top"/>
    </xf>
    <xf numFmtId="0" fontId="10" fillId="8" borderId="5" xfId="0" applyFont="1" applyFill="1" applyBorder="1"/>
    <xf numFmtId="0" fontId="0" fillId="7" borderId="0" xfId="0" applyFill="1" applyAlignment="1">
      <alignment horizontal="center" wrapText="1"/>
    </xf>
    <xf numFmtId="0" fontId="0" fillId="7" borderId="0" xfId="0" applyFill="1" applyAlignment="1">
      <alignment wrapText="1"/>
    </xf>
    <xf numFmtId="0" fontId="0" fillId="7" borderId="48" xfId="0" applyFill="1" applyBorder="1" applyAlignment="1">
      <alignment horizontal="center" wrapText="1"/>
    </xf>
    <xf numFmtId="0" fontId="0" fillId="7" borderId="48" xfId="0" applyFill="1" applyBorder="1" applyAlignment="1">
      <alignment wrapText="1"/>
    </xf>
    <xf numFmtId="0" fontId="8" fillId="0" borderId="67" xfId="0" applyFont="1" applyBorder="1" applyAlignment="1" applyProtection="1">
      <alignment horizontal="center" textRotation="90" wrapText="1"/>
      <protection locked="0"/>
    </xf>
    <xf numFmtId="0" fontId="0" fillId="0" borderId="63" xfId="0" applyBorder="1" applyAlignment="1">
      <alignment wrapText="1"/>
    </xf>
    <xf numFmtId="0" fontId="0" fillId="0" borderId="15" xfId="0" applyBorder="1" applyAlignment="1">
      <alignment wrapText="1"/>
    </xf>
    <xf numFmtId="0" fontId="0" fillId="7" borderId="12" xfId="0" applyFill="1" applyBorder="1" applyAlignment="1">
      <alignment horizontal="center" vertical="top"/>
    </xf>
    <xf numFmtId="0" fontId="7" fillId="0" borderId="3" xfId="0" applyFont="1" applyBorder="1" applyAlignment="1">
      <alignment horizontal="center"/>
    </xf>
    <xf numFmtId="0" fontId="7" fillId="0" borderId="35" xfId="0" applyFont="1" applyBorder="1" applyAlignment="1">
      <alignment horizontal="center"/>
    </xf>
    <xf numFmtId="0" fontId="0" fillId="0" borderId="35"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102" xfId="0" applyBorder="1" applyAlignment="1" applyProtection="1" quotePrefix="1">
      <alignment horizontal="center"/>
      <protection locked="0"/>
    </xf>
    <xf numFmtId="0" fontId="0" fillId="0" borderId="103" xfId="0" applyBorder="1" applyAlignment="1" applyProtection="1">
      <alignment horizontal="center"/>
      <protection locked="0"/>
    </xf>
    <xf numFmtId="0" fontId="0" fillId="0" borderId="49" xfId="0" applyBorder="1" applyAlignment="1" applyProtection="1">
      <alignment vertical="top"/>
      <protection locked="0"/>
    </xf>
    <xf numFmtId="0" fontId="0" fillId="0" borderId="48" xfId="0" applyBorder="1" applyProtection="1">
      <protection locked="0"/>
    </xf>
    <xf numFmtId="0" fontId="8" fillId="0" borderId="52" xfId="0" applyFont="1" applyBorder="1" applyAlignment="1">
      <alignment horizontal="center" textRotation="90" wrapText="1"/>
    </xf>
    <xf numFmtId="0" fontId="0" fillId="0" borderId="54" xfId="0" applyBorder="1" applyAlignment="1">
      <alignment wrapText="1"/>
    </xf>
    <xf numFmtId="0" fontId="0" fillId="0" borderId="8" xfId="0" applyBorder="1" applyAlignment="1">
      <alignment wrapText="1"/>
    </xf>
    <xf numFmtId="14" fontId="0" fillId="0" borderId="48" xfId="0" applyNumberFormat="1" applyBorder="1" applyAlignment="1" applyProtection="1">
      <alignment horizontal="center"/>
      <protection locked="0"/>
    </xf>
    <xf numFmtId="0" fontId="0" fillId="0" borderId="50" xfId="0" applyBorder="1" applyAlignment="1" applyProtection="1">
      <alignment horizontal="center"/>
      <protection locked="0"/>
    </xf>
    <xf numFmtId="0" fontId="0" fillId="0" borderId="7"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4" xfId="0" applyBorder="1" applyProtection="1">
      <protection locked="0"/>
    </xf>
    <xf numFmtId="0" fontId="0" fillId="0" borderId="35" xfId="0" applyBorder="1" applyAlignment="1" applyProtection="1">
      <alignment horizontal="center" vertical="center"/>
      <protection locked="0"/>
    </xf>
    <xf numFmtId="0" fontId="0" fillId="0" borderId="0" xfId="0" applyProtection="1">
      <protection locked="0"/>
    </xf>
    <xf numFmtId="0" fontId="0" fillId="0" borderId="38" xfId="0" applyBorder="1" applyProtection="1">
      <protection locked="0"/>
    </xf>
    <xf numFmtId="0" fontId="3" fillId="7" borderId="51" xfId="0" applyFont="1" applyFill="1" applyBorder="1" applyAlignment="1">
      <alignment vertical="top"/>
    </xf>
    <xf numFmtId="0" fontId="0" fillId="0" borderId="56" xfId="0" applyBorder="1"/>
    <xf numFmtId="0" fontId="17" fillId="7" borderId="35" xfId="0" applyFont="1" applyFill="1" applyBorder="1" applyAlignment="1">
      <alignment horizontal="center"/>
    </xf>
    <xf numFmtId="0" fontId="0" fillId="0" borderId="0" xfId="0" applyAlignment="1">
      <alignment horizontal="center"/>
    </xf>
    <xf numFmtId="0" fontId="0" fillId="0" borderId="74" xfId="0" applyBorder="1"/>
    <xf numFmtId="17" fontId="0" fillId="7" borderId="10" xfId="0" applyNumberFormat="1" applyFill="1" applyBorder="1" applyAlignment="1">
      <alignment vertical="top"/>
    </xf>
    <xf numFmtId="0" fontId="0" fillId="0" borderId="7" xfId="0" applyBorder="1" applyAlignment="1" applyProtection="1">
      <alignment vertical="center"/>
      <protection locked="0"/>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0" xfId="0"/>
    <xf numFmtId="0" fontId="5" fillId="7" borderId="0" xfId="0" applyFont="1" applyFill="1"/>
    <xf numFmtId="0" fontId="0" fillId="7" borderId="0" xfId="0" applyFill="1"/>
    <xf numFmtId="0" fontId="0" fillId="0" borderId="48" xfId="0" applyBorder="1"/>
    <xf numFmtId="0" fontId="0" fillId="7" borderId="7"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1" xfId="0" applyFill="1" applyBorder="1" applyAlignment="1" applyProtection="1">
      <alignment vertical="center"/>
      <protection locked="0"/>
    </xf>
    <xf numFmtId="14" fontId="0" fillId="7" borderId="48" xfId="0" applyNumberFormat="1" applyFill="1" applyBorder="1" applyAlignment="1" applyProtection="1">
      <alignment horizontal="center"/>
      <protection locked="0"/>
    </xf>
    <xf numFmtId="0" fontId="0" fillId="7" borderId="50" xfId="0" applyFill="1" applyBorder="1" applyAlignment="1" applyProtection="1">
      <alignment horizontal="center"/>
      <protection locked="0"/>
    </xf>
    <xf numFmtId="0" fontId="6" fillId="7" borderId="23" xfId="0" applyFont="1" applyFill="1" applyBorder="1" applyAlignment="1">
      <alignment horizontal="left" vertical="center"/>
    </xf>
    <xf numFmtId="0" fontId="0" fillId="0" borderId="29" xfId="0" applyBorder="1" applyAlignment="1">
      <alignment horizontal="left" vertical="center"/>
    </xf>
    <xf numFmtId="0" fontId="0" fillId="0" borderId="29" xfId="0" applyBorder="1" applyAlignment="1" applyProtection="1">
      <alignment horizontal="left"/>
      <protection locked="0"/>
    </xf>
    <xf numFmtId="0" fontId="0" fillId="0" borderId="22" xfId="0" applyBorder="1" applyAlignment="1" applyProtection="1">
      <alignment horizontal="left"/>
      <protection locked="0"/>
    </xf>
    <xf numFmtId="0" fontId="9" fillId="0" borderId="35" xfId="0" applyFont="1" applyBorder="1" applyAlignment="1">
      <alignment horizontal="center" vertical="center"/>
    </xf>
    <xf numFmtId="0" fontId="0" fillId="0" borderId="38" xfId="0" applyBorder="1" applyAlignment="1">
      <alignment horizontal="center" vertical="center"/>
    </xf>
    <xf numFmtId="0" fontId="0" fillId="7" borderId="10" xfId="0" applyFill="1" applyBorder="1" applyAlignment="1" applyProtection="1">
      <alignment vertical="center"/>
      <protection locked="0"/>
    </xf>
    <xf numFmtId="0" fontId="0" fillId="7" borderId="10"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8" fillId="0" borderId="53" xfId="0" applyFont="1" applyBorder="1" applyAlignment="1">
      <alignment horizontal="center" textRotation="90" wrapText="1"/>
    </xf>
    <xf numFmtId="0" fontId="8" fillId="0" borderId="55" xfId="0" applyFont="1" applyBorder="1" applyAlignment="1">
      <alignment horizontal="center"/>
    </xf>
    <xf numFmtId="0" fontId="8" fillId="0" borderId="9" xfId="0" applyFont="1" applyBorder="1" applyAlignment="1">
      <alignment horizontal="center"/>
    </xf>
    <xf numFmtId="0" fontId="0" fillId="7" borderId="49" xfId="0" applyFill="1" applyBorder="1" applyAlignment="1" applyProtection="1">
      <alignment vertical="top"/>
      <protection locked="0"/>
    </xf>
    <xf numFmtId="0" fontId="0" fillId="7" borderId="48" xfId="0" applyFill="1" applyBorder="1" applyProtection="1">
      <protection locked="0"/>
    </xf>
    <xf numFmtId="0" fontId="0" fillId="7" borderId="102" xfId="0" applyFill="1" applyBorder="1" applyAlignment="1" applyProtection="1" quotePrefix="1">
      <alignment horizontal="center"/>
      <protection locked="0"/>
    </xf>
    <xf numFmtId="0" fontId="0" fillId="7" borderId="103" xfId="0" applyFill="1" applyBorder="1" applyAlignment="1" applyProtection="1">
      <alignment horizontal="center"/>
      <protection locked="0"/>
    </xf>
    <xf numFmtId="0" fontId="8" fillId="7" borderId="34" xfId="0" applyFont="1" applyFill="1" applyBorder="1"/>
    <xf numFmtId="0" fontId="8" fillId="7" borderId="3" xfId="0" applyFont="1" applyFill="1" applyBorder="1" applyAlignment="1">
      <alignment horizontal="left" vertical="top" wrapText="1"/>
    </xf>
    <xf numFmtId="0" fontId="8" fillId="7" borderId="2" xfId="0" applyFont="1" applyFill="1" applyBorder="1" applyAlignment="1">
      <alignment horizontal="left" vertical="top" wrapText="1"/>
    </xf>
    <xf numFmtId="0" fontId="8" fillId="7" borderId="35" xfId="0" applyFont="1" applyFill="1" applyBorder="1" applyAlignment="1">
      <alignment horizontal="left" vertical="top" wrapText="1"/>
    </xf>
    <xf numFmtId="0" fontId="8" fillId="7" borderId="0" xfId="0" applyFont="1" applyFill="1" applyAlignment="1">
      <alignment horizontal="left" vertical="top" wrapText="1"/>
    </xf>
    <xf numFmtId="0" fontId="8" fillId="7" borderId="49" xfId="0" applyFont="1" applyFill="1" applyBorder="1" applyAlignment="1">
      <alignment horizontal="left" vertical="top" wrapText="1"/>
    </xf>
    <xf numFmtId="0" fontId="8" fillId="7" borderId="48" xfId="0" applyFont="1" applyFill="1" applyBorder="1" applyAlignment="1">
      <alignment horizontal="left" vertical="top" wrapText="1"/>
    </xf>
    <xf numFmtId="0" fontId="0" fillId="0" borderId="55" xfId="0" applyBorder="1" applyAlignment="1">
      <alignment wrapText="1"/>
    </xf>
    <xf numFmtId="0" fontId="0" fillId="0" borderId="9" xfId="0" applyBorder="1" applyAlignment="1">
      <alignment wrapText="1"/>
    </xf>
    <xf numFmtId="0" fontId="8" fillId="0" borderId="67" xfId="0" applyFont="1" applyBorder="1" applyAlignment="1">
      <alignment horizontal="center" textRotation="90" wrapText="1"/>
    </xf>
    <xf numFmtId="0" fontId="9" fillId="0" borderId="7" xfId="0" applyFont="1" applyBorder="1" applyAlignment="1">
      <alignment horizontal="center" vertical="center"/>
    </xf>
    <xf numFmtId="0" fontId="10" fillId="8" borderId="1" xfId="0" applyFont="1" applyFill="1" applyBorder="1" applyAlignment="1">
      <alignment vertical="top"/>
    </xf>
    <xf numFmtId="0" fontId="6" fillId="7" borderId="35" xfId="0" applyFont="1" applyFill="1" applyBorder="1" applyAlignment="1">
      <alignment horizontal="center" wrapText="1"/>
    </xf>
    <xf numFmtId="0" fontId="6" fillId="7" borderId="49" xfId="0" applyFont="1" applyFill="1" applyBorder="1" applyAlignment="1">
      <alignment horizontal="center" wrapText="1"/>
    </xf>
    <xf numFmtId="0" fontId="6" fillId="7" borderId="48" xfId="0" applyFont="1" applyFill="1" applyBorder="1" applyAlignment="1">
      <alignment horizontal="center" wrapText="1"/>
    </xf>
    <xf numFmtId="0" fontId="0" fillId="0" borderId="52" xfId="0" applyBorder="1" applyAlignment="1">
      <alignment horizontal="center" textRotation="90" wrapText="1"/>
    </xf>
    <xf numFmtId="0" fontId="0" fillId="0" borderId="54" xfId="0" applyBorder="1" applyAlignment="1">
      <alignment horizontal="center" textRotation="90" wrapText="1"/>
    </xf>
    <xf numFmtId="0" fontId="0" fillId="0" borderId="8" xfId="0" applyBorder="1" applyAlignment="1">
      <alignment horizontal="center" textRotation="90" wrapText="1"/>
    </xf>
    <xf numFmtId="0" fontId="0" fillId="0" borderId="55" xfId="0" applyBorder="1" applyAlignment="1">
      <alignment horizontal="center" textRotation="90" wrapText="1"/>
    </xf>
    <xf numFmtId="0" fontId="0" fillId="0" borderId="1" xfId="0" applyBorder="1" applyAlignment="1">
      <alignment horizontal="center" textRotation="90" wrapText="1"/>
    </xf>
    <xf numFmtId="0" fontId="0" fillId="0" borderId="67" xfId="0" applyBorder="1" applyAlignment="1">
      <alignment horizontal="center" textRotation="90" wrapText="1"/>
    </xf>
    <xf numFmtId="0" fontId="0" fillId="0" borderId="63" xfId="0" applyBorder="1" applyAlignment="1">
      <alignment horizontal="center" textRotation="90" wrapText="1"/>
    </xf>
    <xf numFmtId="0" fontId="0" fillId="0" borderId="15" xfId="0" applyBorder="1" applyAlignment="1">
      <alignment horizontal="center" textRotation="90" wrapText="1"/>
    </xf>
    <xf numFmtId="0" fontId="7" fillId="0" borderId="29" xfId="0" applyFont="1" applyBorder="1" applyAlignment="1">
      <alignment horizontal="center" wrapText="1"/>
    </xf>
    <xf numFmtId="0" fontId="8" fillId="7" borderId="4" xfId="0" applyFont="1" applyFill="1" applyBorder="1" applyAlignment="1">
      <alignment horizontal="left" vertical="top" wrapText="1"/>
    </xf>
    <xf numFmtId="0" fontId="8" fillId="7" borderId="38" xfId="0" applyFont="1" applyFill="1" applyBorder="1" applyAlignment="1">
      <alignment horizontal="left" vertical="top" wrapText="1"/>
    </xf>
    <xf numFmtId="0" fontId="8" fillId="7" borderId="50" xfId="0" applyFont="1" applyFill="1" applyBorder="1" applyAlignment="1">
      <alignment horizontal="left" vertical="top" wrapText="1"/>
    </xf>
    <xf numFmtId="0" fontId="0" fillId="0" borderId="34" xfId="0" applyBorder="1"/>
    <xf numFmtId="0" fontId="0" fillId="7" borderId="33" xfId="0" applyFill="1" applyBorder="1"/>
    <xf numFmtId="164" fontId="0" fillId="2" borderId="11" xfId="0" applyNumberFormat="1" applyFill="1" applyBorder="1" applyAlignment="1">
      <alignment horizontal="center"/>
    </xf>
    <xf numFmtId="0" fontId="8" fillId="7" borderId="104" xfId="0" applyFont="1" applyFill="1" applyBorder="1" applyAlignment="1">
      <alignment horizontal="left" vertical="top" wrapText="1"/>
    </xf>
    <xf numFmtId="0" fontId="8" fillId="7" borderId="105" xfId="0" applyFont="1" applyFill="1" applyBorder="1" applyAlignment="1">
      <alignment horizontal="left" vertical="top" wrapText="1"/>
    </xf>
    <xf numFmtId="0" fontId="8" fillId="7" borderId="106" xfId="0" applyFont="1" applyFill="1" applyBorder="1" applyAlignment="1">
      <alignment horizontal="left" vertical="top" wrapText="1"/>
    </xf>
    <xf numFmtId="0" fontId="8" fillId="7" borderId="107" xfId="0" applyFont="1" applyFill="1" applyBorder="1" applyAlignment="1">
      <alignment horizontal="left" vertical="top" wrapText="1"/>
    </xf>
    <xf numFmtId="0" fontId="8" fillId="7" borderId="108" xfId="0" applyFont="1" applyFill="1" applyBorder="1" applyAlignment="1">
      <alignment horizontal="left" vertical="top" wrapText="1"/>
    </xf>
    <xf numFmtId="0" fontId="8" fillId="16" borderId="52" xfId="0" applyFont="1" applyFill="1" applyBorder="1" applyAlignment="1">
      <alignment horizontal="center" textRotation="90" wrapText="1"/>
    </xf>
    <xf numFmtId="0" fontId="0" fillId="16" borderId="54" xfId="0" applyFill="1" applyBorder="1" applyAlignment="1">
      <alignment wrapText="1"/>
    </xf>
    <xf numFmtId="0" fontId="0" fillId="16" borderId="8" xfId="0" applyFill="1" applyBorder="1" applyAlignment="1">
      <alignment wrapText="1"/>
    </xf>
    <xf numFmtId="0" fontId="0" fillId="2" borderId="28" xfId="0" applyFill="1" applyBorder="1" applyAlignment="1">
      <alignment horizontal="center"/>
    </xf>
    <xf numFmtId="0" fontId="0" fillId="2" borderId="47" xfId="0" applyFill="1" applyBorder="1" applyAlignment="1">
      <alignment horizontal="center"/>
    </xf>
    <xf numFmtId="0" fontId="8" fillId="16" borderId="53" xfId="0" applyFont="1" applyFill="1" applyBorder="1" applyAlignment="1">
      <alignment horizontal="center" textRotation="90" wrapText="1"/>
    </xf>
    <xf numFmtId="0" fontId="8" fillId="16" borderId="55" xfId="0" applyFont="1" applyFill="1" applyBorder="1" applyAlignment="1">
      <alignment horizontal="center" wrapText="1"/>
    </xf>
    <xf numFmtId="0" fontId="8" fillId="16" borderId="9" xfId="0" applyFont="1" applyFill="1" applyBorder="1" applyAlignment="1">
      <alignment horizontal="center" wrapText="1"/>
    </xf>
    <xf numFmtId="0" fontId="8" fillId="0" borderId="55" xfId="0" applyFont="1" applyBorder="1" applyAlignment="1">
      <alignment horizontal="center" wrapText="1"/>
    </xf>
    <xf numFmtId="0" fontId="8" fillId="0" borderId="9" xfId="0" applyFont="1" applyBorder="1" applyAlignment="1">
      <alignment horizontal="center" wrapText="1"/>
    </xf>
    <xf numFmtId="14" fontId="0" fillId="18" borderId="48" xfId="0" applyNumberFormat="1" applyFill="1" applyBorder="1" applyAlignment="1" applyProtection="1">
      <alignment horizontal="center"/>
      <protection locked="0"/>
    </xf>
    <xf numFmtId="0" fontId="0" fillId="18" borderId="50" xfId="0" applyFill="1" applyBorder="1" applyAlignment="1" applyProtection="1">
      <alignment horizontal="center"/>
      <protection locked="0"/>
    </xf>
    <xf numFmtId="0" fontId="0" fillId="0" borderId="67" xfId="0" applyFont="1" applyBorder="1" applyAlignment="1" applyProtection="1">
      <alignment horizontal="center" textRotation="90" wrapText="1"/>
      <protection locked="0"/>
    </xf>
    <xf numFmtId="0" fontId="0" fillId="0" borderId="63" xfId="0" applyFont="1" applyBorder="1" applyAlignment="1" applyProtection="1">
      <alignment wrapText="1"/>
      <protection locked="0"/>
    </xf>
    <xf numFmtId="0" fontId="0" fillId="0" borderId="15" xfId="0" applyFont="1" applyBorder="1" applyAlignment="1" applyProtection="1">
      <alignment wrapText="1"/>
      <protection locked="0"/>
    </xf>
    <xf numFmtId="0" fontId="7" fillId="0" borderId="30" xfId="0" applyFont="1" applyBorder="1" applyAlignment="1" applyProtection="1">
      <alignment horizontal="center"/>
      <protection locked="0"/>
    </xf>
    <xf numFmtId="0" fontId="10" fillId="19" borderId="2" xfId="0" applyFont="1" applyFill="1" applyBorder="1" applyAlignment="1">
      <alignment horizontal="center" vertical="top"/>
    </xf>
    <xf numFmtId="0" fontId="10" fillId="19" borderId="4" xfId="0" applyFont="1" applyFill="1" applyBorder="1" applyAlignment="1">
      <alignment horizontal="center" vertical="top"/>
    </xf>
    <xf numFmtId="14" fontId="7" fillId="19" borderId="48" xfId="0" applyNumberFormat="1" applyFont="1" applyFill="1" applyBorder="1" applyAlignment="1" applyProtection="1">
      <alignment horizontal="center"/>
      <protection locked="0"/>
    </xf>
    <xf numFmtId="0" fontId="7" fillId="19" borderId="50" xfId="0" applyFont="1" applyFill="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8" fillId="0" borderId="52" xfId="0" applyFont="1" applyBorder="1" applyAlignment="1" applyProtection="1">
      <alignment horizontal="center" textRotation="90" wrapText="1"/>
      <protection locked="0"/>
    </xf>
    <xf numFmtId="0" fontId="9" fillId="0" borderId="7"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0" fillId="0" borderId="3" xfId="0" applyFont="1" applyBorder="1" applyAlignment="1" applyProtection="1">
      <alignment horizontal="center" textRotation="90" wrapText="1"/>
      <protection locked="0"/>
    </xf>
    <xf numFmtId="0" fontId="0" fillId="0" borderId="35" xfId="0" applyFont="1" applyBorder="1" applyAlignment="1" applyProtection="1">
      <alignment wrapText="1"/>
      <protection locked="0"/>
    </xf>
    <xf numFmtId="0" fontId="0" fillId="0" borderId="7" xfId="0" applyFont="1" applyBorder="1" applyAlignment="1" applyProtection="1">
      <alignment wrapText="1"/>
      <protection locked="0"/>
    </xf>
    <xf numFmtId="14" fontId="0" fillId="20" borderId="48" xfId="0" applyNumberFormat="1" applyFill="1" applyBorder="1" applyAlignment="1" applyProtection="1">
      <alignment horizontal="center"/>
      <protection locked="0"/>
    </xf>
    <xf numFmtId="0" fontId="0" fillId="20" borderId="50" xfId="0" applyFill="1" applyBorder="1" applyAlignment="1" applyProtection="1">
      <alignment horizontal="center"/>
      <protection locked="0"/>
    </xf>
    <xf numFmtId="0" fontId="8" fillId="7" borderId="109" xfId="0" applyFont="1" applyFill="1" applyBorder="1" applyAlignment="1">
      <alignment horizontal="left" vertical="top" wrapText="1"/>
    </xf>
    <xf numFmtId="0" fontId="7" fillId="0" borderId="0" xfId="0" applyFont="1" applyAlignment="1">
      <alignment horizontal="center"/>
    </xf>
    <xf numFmtId="0" fontId="10" fillId="7" borderId="4" xfId="0" applyFont="1" applyFill="1" applyBorder="1" applyAlignment="1">
      <alignment horizontal="center" vertical="top"/>
    </xf>
    <xf numFmtId="0" fontId="8" fillId="0" borderId="74" xfId="0" applyFont="1" applyBorder="1" applyAlignment="1">
      <alignment wrapText="1"/>
    </xf>
    <xf numFmtId="0" fontId="8" fillId="7" borderId="66" xfId="0" applyFont="1" applyFill="1" applyBorder="1" applyAlignment="1">
      <alignment vertical="center" wrapText="1"/>
    </xf>
    <xf numFmtId="0" fontId="8" fillId="7" borderId="48" xfId="0" applyFont="1" applyFill="1" applyBorder="1" applyAlignment="1">
      <alignment vertical="center" wrapText="1"/>
    </xf>
    <xf numFmtId="0" fontId="8" fillId="0" borderId="92" xfId="0" applyFont="1" applyBorder="1" applyAlignment="1">
      <alignment wrapText="1"/>
    </xf>
    <xf numFmtId="0" fontId="0" fillId="0" borderId="3" xfId="0" applyBorder="1" applyAlignment="1" applyProtection="1">
      <alignment horizontal="center" textRotation="90" wrapText="1"/>
      <protection locked="0"/>
    </xf>
    <xf numFmtId="0" fontId="0" fillId="0" borderId="35"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51" xfId="0" applyBorder="1" applyAlignment="1" applyProtection="1">
      <alignment horizontal="center" textRotation="90" wrapText="1"/>
      <protection locked="0"/>
    </xf>
    <xf numFmtId="0" fontId="0" fillId="0" borderId="65"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2" xfId="0" applyBorder="1" applyAlignment="1" applyProtection="1">
      <alignment horizontal="center" textRotation="90" wrapText="1"/>
      <protection locked="0"/>
    </xf>
    <xf numFmtId="0" fontId="0" fillId="0" borderId="0" xfId="0"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4" xfId="0" applyBorder="1" applyAlignment="1" applyProtection="1">
      <alignment horizontal="center" textRotation="90" wrapText="1"/>
      <protection locked="0"/>
    </xf>
    <xf numFmtId="0" fontId="0" fillId="0" borderId="38" xfId="0" applyBorder="1"/>
    <xf numFmtId="0" fontId="0" fillId="0" borderId="6" xfId="0" applyBorder="1"/>
    <xf numFmtId="0" fontId="7" fillId="0" borderId="3" xfId="0" applyFont="1" applyBorder="1" applyAlignment="1" applyProtection="1">
      <alignment horizontal="center"/>
      <protection locked="0"/>
    </xf>
    <xf numFmtId="0" fontId="0" fillId="0" borderId="2" xfId="0" applyBorder="1"/>
    <xf numFmtId="0" fontId="0" fillId="0" borderId="4" xfId="0" applyBorder="1"/>
    <xf numFmtId="0" fontId="14" fillId="0" borderId="0" xfId="0" applyFont="1" applyAlignment="1" applyProtection="1">
      <alignment horizontal="center"/>
      <protection locked="0"/>
    </xf>
    <xf numFmtId="0" fontId="15" fillId="0" borderId="0" xfId="0" applyFont="1" applyAlignment="1">
      <alignment horizontal="center"/>
    </xf>
    <xf numFmtId="0" fontId="1" fillId="0" borderId="0" xfId="0" applyFont="1" applyAlignment="1">
      <alignment horizontal="center"/>
    </xf>
    <xf numFmtId="0" fontId="0" fillId="0" borderId="38" xfId="0" applyBorder="1" applyAlignment="1">
      <alignment horizontal="center"/>
    </xf>
    <xf numFmtId="0" fontId="8" fillId="0" borderId="45" xfId="0" applyFont="1" applyBorder="1" applyAlignment="1" applyProtection="1">
      <alignment horizontal="center" textRotation="90" wrapText="1"/>
      <protection locked="0"/>
    </xf>
    <xf numFmtId="0" fontId="8" fillId="0" borderId="46" xfId="0" applyFont="1" applyBorder="1" applyAlignment="1" applyProtection="1">
      <alignment horizontal="center" textRotation="90" wrapText="1"/>
      <protection locked="0"/>
    </xf>
    <xf numFmtId="0" fontId="8" fillId="0" borderId="40" xfId="0" applyFont="1" applyBorder="1" applyAlignment="1" applyProtection="1">
      <alignment horizontal="center" textRotation="90" wrapText="1"/>
      <protection locked="0"/>
    </xf>
    <xf numFmtId="0" fontId="0" fillId="0" borderId="54" xfId="0" applyBorder="1" applyAlignment="1" applyProtection="1">
      <alignment horizontal="center" textRotation="90" wrapText="1"/>
      <protection locked="0"/>
    </xf>
    <xf numFmtId="0" fontId="0" fillId="0" borderId="8" xfId="0" applyBorder="1" applyAlignment="1" applyProtection="1">
      <alignment horizontal="center" textRotation="90" wrapText="1"/>
      <protection locked="0"/>
    </xf>
    <xf numFmtId="0" fontId="0" fillId="0" borderId="63" xfId="0" applyBorder="1" applyAlignment="1" applyProtection="1">
      <alignment horizontal="center" textRotation="90" wrapText="1"/>
      <protection locked="0"/>
    </xf>
    <xf numFmtId="0" fontId="0" fillId="0" borderId="15" xfId="0" applyBorder="1" applyAlignment="1" applyProtection="1">
      <alignment horizontal="center" textRotation="90" wrapText="1"/>
      <protection locked="0"/>
    </xf>
    <xf numFmtId="0" fontId="0" fillId="0" borderId="45" xfId="0" applyBorder="1" applyAlignment="1" applyProtection="1">
      <alignment horizontal="center" textRotation="90" wrapText="1"/>
      <protection locked="0"/>
    </xf>
    <xf numFmtId="0" fontId="0" fillId="0" borderId="46" xfId="0" applyBorder="1" applyAlignment="1" applyProtection="1">
      <alignment horizontal="center" textRotation="90" wrapText="1"/>
      <protection locked="0"/>
    </xf>
    <xf numFmtId="0" fontId="0" fillId="0" borderId="40" xfId="0" applyBorder="1" applyAlignment="1" applyProtection="1">
      <alignment horizontal="center" textRotation="90" wrapText="1"/>
      <protection locked="0"/>
    </xf>
    <xf numFmtId="1" fontId="0" fillId="0" borderId="16" xfId="0" applyNumberFormat="1" applyBorder="1" applyAlignment="1">
      <alignment horizontal="center"/>
    </xf>
    <xf numFmtId="0" fontId="0" fillId="0" borderId="5" xfId="0" applyBorder="1"/>
    <xf numFmtId="0" fontId="0" fillId="0" borderId="55" xfId="0" applyBorder="1"/>
    <xf numFmtId="0" fontId="0" fillId="0" borderId="9" xfId="0" applyBorder="1"/>
    <xf numFmtId="0" fontId="0" fillId="0" borderId="54" xfId="0" applyBorder="1"/>
    <xf numFmtId="0" fontId="0" fillId="0" borderId="8" xfId="0" applyBorder="1"/>
    <xf numFmtId="0" fontId="30"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333375</xdr:colOff>
      <xdr:row>2</xdr:row>
      <xdr:rowOff>114300</xdr:rowOff>
    </xdr:from>
    <xdr:ext cx="6105525" cy="25098375"/>
    <xdr:sp macro="" textlink="">
      <xdr:nvSpPr>
        <xdr:cNvPr id="3" name="TextBox 2"/>
        <xdr:cNvSpPr txBox="1"/>
      </xdr:nvSpPr>
      <xdr:spPr>
        <a:xfrm>
          <a:off x="447675" y="428625"/>
          <a:ext cx="6105525" cy="25098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Instructions for Excel Monthly Report of Operation - Lagoon Type Wastewater Treatment Plant MRO -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Form 53343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Initial Excel MRO Form Setup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Be sure to do this at the start of a new year, or the first time this form is 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General MRO Header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The </a:t>
          </a:r>
          <a:r>
            <a:rPr lang="en-US" sz="1100" b="1">
              <a:effectLst/>
              <a:latin typeface="Calibri" panose="020F0502020204030204" pitchFamily="34" charset="0"/>
              <a:ea typeface="Calibri" panose="020F0502020204030204" pitchFamily="34" charset="0"/>
              <a:cs typeface="Times New Roman" panose="02020603050405020304" pitchFamily="18" charset="0"/>
            </a:rPr>
            <a:t>Facility Name, Year, Permit Number, Outfall Number, Certified Operator Name and certification number, etc.</a:t>
          </a:r>
          <a:r>
            <a:rPr lang="en-US" sz="1100">
              <a:effectLst/>
              <a:latin typeface="Calibri" panose="020F0502020204030204" pitchFamily="34" charset="0"/>
              <a:ea typeface="Calibri" panose="020F0502020204030204" pitchFamily="34" charset="0"/>
              <a:cs typeface="Times New Roman" panose="02020603050405020304" pitchFamily="18" charset="0"/>
            </a:rPr>
            <a:t> need to be entered into the top (header) box </a:t>
          </a:r>
          <a:r>
            <a:rPr lang="en-US" sz="1100" i="1">
              <a:effectLst/>
              <a:latin typeface="Calibri" panose="020F0502020204030204" pitchFamily="34" charset="0"/>
              <a:ea typeface="Calibri" panose="020F0502020204030204" pitchFamily="34" charset="0"/>
              <a:cs typeface="Times New Roman" panose="02020603050405020304" pitchFamily="18" charset="0"/>
            </a:rPr>
            <a:t>on the first page of </a:t>
          </a:r>
          <a:r>
            <a:rPr lang="en-US" sz="1100" i="1" u="sng">
              <a:effectLst/>
              <a:latin typeface="Calibri" panose="020F0502020204030204" pitchFamily="34" charset="0"/>
              <a:ea typeface="Calibri" panose="020F0502020204030204" pitchFamily="34" charset="0"/>
              <a:cs typeface="Times New Roman" panose="02020603050405020304" pitchFamily="18" charset="0"/>
            </a:rPr>
            <a:t>January's</a:t>
          </a:r>
          <a:r>
            <a:rPr lang="en-US" sz="1100" i="1">
              <a:effectLst/>
              <a:latin typeface="Calibri" panose="020F0502020204030204" pitchFamily="34" charset="0"/>
              <a:ea typeface="Calibri" panose="020F0502020204030204" pitchFamily="34" charset="0"/>
              <a:cs typeface="Times New Roman" panose="02020603050405020304" pitchFamily="18" charset="0"/>
            </a:rPr>
            <a:t> report</a:t>
          </a:r>
          <a:r>
            <a:rPr lang="en-US" sz="1100">
              <a:effectLst/>
              <a:latin typeface="Calibri" panose="020F0502020204030204" pitchFamily="34" charset="0"/>
              <a:ea typeface="Calibri" panose="020F0502020204030204" pitchFamily="34" charset="0"/>
              <a:cs typeface="Times New Roman" panose="02020603050405020304" pitchFamily="18" charset="0"/>
            </a:rPr>
            <a:t>. This information will then automatically display on subsequent months of the MRO spreadsheet.  Should the header information (certified operator info, design flow) change, the information can be changed on the applicable month header.  Facility name change can only occur on the January header.</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Reporting Parameters not listed on non-labeled columns</a:t>
          </a:r>
          <a:r>
            <a:rPr lang="en-US" sz="1100">
              <a:effectLst/>
              <a:latin typeface="Calibri" panose="020F0502020204030204" pitchFamily="34" charset="0"/>
              <a:ea typeface="Calibri" panose="020F0502020204030204" pitchFamily="34" charset="0"/>
              <a:cs typeface="Times New Roman" panose="02020603050405020304" pitchFamily="18" charset="0"/>
            </a:rPr>
            <a:t>: Use the blank columns, if needed, for parameters </a:t>
          </a:r>
          <a:r>
            <a:rPr lang="en-US" sz="1100" i="1">
              <a:effectLst/>
              <a:latin typeface="Calibri" panose="020F0502020204030204" pitchFamily="34" charset="0"/>
              <a:ea typeface="Calibri" panose="020F0502020204030204" pitchFamily="34" charset="0"/>
              <a:cs typeface="Times New Roman" panose="02020603050405020304" pitchFamily="18" charset="0"/>
            </a:rPr>
            <a:t>not already labeled on this form</a:t>
          </a:r>
          <a:r>
            <a:rPr lang="en-US" sz="1100">
              <a:effectLst/>
              <a:latin typeface="Calibri" panose="020F0502020204030204" pitchFamily="34" charset="0"/>
              <a:ea typeface="Calibri" panose="020F0502020204030204" pitchFamily="34" charset="0"/>
              <a:cs typeface="Times New Roman" panose="02020603050405020304" pitchFamily="18" charset="0"/>
            </a:rPr>
            <a:t>, and be sure to label those columns’ headers.</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Entering measurement data on the Excel MRO spreadsheet each month (per tab):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Enter measurement data in the correct white (concentration) cells</a:t>
          </a:r>
          <a:r>
            <a:rPr lang="en-US" sz="1100">
              <a:effectLst/>
              <a:latin typeface="Calibri" panose="020F0502020204030204" pitchFamily="34" charset="0"/>
              <a:ea typeface="Calibri" panose="020F0502020204030204" pitchFamily="34" charset="0"/>
              <a:cs typeface="Times New Roman" panose="02020603050405020304" pitchFamily="18" charset="0"/>
            </a:rPr>
            <a:t> per calendar day, per parameter.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Raw/Influent data</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monitoring for CBOD5, TSS, ammonia nitrogen, and pH is required monthly, regardless of discharge.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u="sng">
              <a:effectLst/>
              <a:latin typeface="Calibri" panose="020F0502020204030204" pitchFamily="34" charset="0"/>
              <a:ea typeface="Calibri" panose="020F0502020204030204" pitchFamily="34" charset="0"/>
              <a:cs typeface="Times New Roman" panose="02020603050405020304" pitchFamily="18" charset="0"/>
            </a:rPr>
            <a:t>Raw/Influent</a:t>
          </a:r>
          <a:r>
            <a:rPr lang="en-US" sz="1100">
              <a:effectLst/>
              <a:latin typeface="Calibri" panose="020F0502020204030204" pitchFamily="34" charset="0"/>
              <a:ea typeface="Calibri" panose="020F0502020204030204" pitchFamily="34" charset="0"/>
              <a:cs typeface="Times New Roman" panose="02020603050405020304" pitchFamily="18" charset="0"/>
            </a:rPr>
            <a:t> monitoring data shall be reported on the Monthly Report of Operations (MRO) form.</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Lagoon Pre-Sampling:</a:t>
          </a:r>
          <a:r>
            <a:rPr lang="en-US" sz="1100">
              <a:effectLst/>
              <a:latin typeface="Calibri" panose="020F0502020204030204" pitchFamily="34" charset="0"/>
              <a:ea typeface="Calibri" panose="020F0502020204030204" pitchFamily="34" charset="0"/>
              <a:cs typeface="Times New Roman" panose="02020603050405020304" pitchFamily="18" charset="0"/>
            </a:rPr>
            <a:t>  It is recommended that CBOD5, TSS, ammonia-nitrogen, and pH samples be analyzed before discharge commences after a prolonged storage period so that the permittee may determine prior to discharge, that the effluent limits would be met</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Lagoon Pre-sampling data </a:t>
          </a:r>
          <a:r>
            <a:rPr lang="en-US" sz="1100" i="1">
              <a:effectLst/>
              <a:latin typeface="Calibri" panose="020F0502020204030204" pitchFamily="34" charset="0"/>
              <a:ea typeface="Calibri" panose="020F0502020204030204" pitchFamily="34" charset="0"/>
              <a:cs typeface="Times New Roman" panose="02020603050405020304" pitchFamily="18" charset="0"/>
            </a:rPr>
            <a:t>should be kept on-site and not recorded on the MRO</a:t>
          </a:r>
          <a:r>
            <a:rPr lang="en-US" sz="1100">
              <a:effectLst/>
              <a:latin typeface="Calibri" panose="020F0502020204030204" pitchFamily="34" charset="0"/>
              <a:ea typeface="Calibri" panose="020F0502020204030204" pitchFamily="34" charset="0"/>
              <a:cs typeface="Times New Roman" panose="02020603050405020304" pitchFamily="18" charset="0"/>
            </a:rPr>
            <a:t> since there was no effluent flow at the time of sampling.</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data in the yellow (calculating) columns</a:t>
          </a:r>
          <a:r>
            <a:rPr lang="en-US" sz="1100">
              <a:effectLst/>
              <a:latin typeface="Calibri" panose="020F0502020204030204" pitchFamily="34" charset="0"/>
              <a:ea typeface="Calibri" panose="020F0502020204030204" pitchFamily="34" charset="0"/>
              <a:cs typeface="Times New Roman" panose="02020603050405020304" pitchFamily="18" charset="0"/>
            </a:rPr>
            <a:t> – the Excel form will do that.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inequality symbols</a:t>
          </a:r>
          <a:r>
            <a:rPr lang="en-US" sz="1100">
              <a:effectLst/>
              <a:latin typeface="Calibri" panose="020F0502020204030204" pitchFamily="34" charset="0"/>
              <a:ea typeface="Calibri" panose="020F0502020204030204" pitchFamily="34" charset="0"/>
              <a:cs typeface="Times New Roman" panose="02020603050405020304" pitchFamily="18" charset="0"/>
            </a:rPr>
            <a:t> (such as “&lt;” or “&gt;”) in the white columns of this form or calculations will not be performed correctly.  If a value is non-detect simply report the (absolute value of the) detection limit.  There is a special gray “&lt;” column that can be used when the *TRC value is non-detect.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Error Code 570 Popup:  </a:t>
          </a:r>
          <a:r>
            <a:rPr lang="en-US" sz="1100">
              <a:effectLst/>
              <a:latin typeface="Calibri" panose="020F0502020204030204" pitchFamily="34" charset="0"/>
              <a:ea typeface="Calibri" panose="020F0502020204030204" pitchFamily="34" charset="0"/>
              <a:cs typeface="Times New Roman" panose="02020603050405020304" pitchFamily="18" charset="0"/>
            </a:rPr>
            <a:t>If something other than a “&lt;” sign is entered in the “&lt;” column simply click “</a:t>
          </a:r>
          <a:r>
            <a:rPr lang="en-US" sz="1100" u="sng">
              <a:effectLst/>
              <a:latin typeface="Calibri" panose="020F0502020204030204" pitchFamily="34" charset="0"/>
              <a:ea typeface="Calibri" panose="020F0502020204030204" pitchFamily="34" charset="0"/>
              <a:cs typeface="Times New Roman" panose="02020603050405020304" pitchFamily="18" charset="0"/>
            </a:rPr>
            <a:t>Cancel</a:t>
          </a:r>
          <a:r>
            <a:rPr lang="en-US" sz="1100">
              <a:effectLst/>
              <a:latin typeface="Calibri" panose="020F0502020204030204" pitchFamily="34" charset="0"/>
              <a:ea typeface="Calibri" panose="020F0502020204030204" pitchFamily="34" charset="0"/>
              <a:cs typeface="Times New Roman" panose="02020603050405020304" pitchFamily="18" charset="0"/>
            </a:rPr>
            <a:t>” (on the popup) in order to remove it, and continue.</a:t>
          </a:r>
        </a:p>
        <a:p>
          <a:pPr marL="457200" marR="0">
            <a:lnSpc>
              <a:spcPct val="107000"/>
            </a:lnSpc>
            <a:spcBef>
              <a:spcPts val="0"/>
            </a:spcBef>
            <a:spcAft>
              <a:spcPts val="8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Except for pH</a:t>
          </a:r>
          <a:r>
            <a:rPr lang="en-US" sz="1100" b="1">
              <a:effectLst/>
              <a:latin typeface="Calibri" panose="020F0502020204030204" pitchFamily="34" charset="0"/>
              <a:ea typeface="Calibri" panose="020F0502020204030204" pitchFamily="34" charset="0"/>
              <a:cs typeface="Times New Roman" panose="02020603050405020304" pitchFamily="18" charset="0"/>
            </a:rPr>
            <a:t>, if multiple samples of a parameter are collected on the same calendar day, </a:t>
          </a:r>
          <a:r>
            <a:rPr lang="en-US" sz="1100">
              <a:effectLst/>
              <a:latin typeface="Calibri" panose="020F0502020204030204" pitchFamily="34" charset="0"/>
              <a:ea typeface="Calibri" panose="020F0502020204030204" pitchFamily="34" charset="0"/>
              <a:cs typeface="Times New Roman" panose="02020603050405020304" pitchFamily="18" charset="0"/>
            </a:rPr>
            <a:t>average the results for that day on your bench sheet, to provide one value got for that MRO cell.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  </a:t>
          </a:r>
          <a:r>
            <a:rPr lang="en-US" sz="1100">
              <a:effectLst/>
              <a:latin typeface="Calibri" panose="020F0502020204030204" pitchFamily="34" charset="0"/>
              <a:ea typeface="Calibri" panose="020F0502020204030204" pitchFamily="34" charset="0"/>
              <a:cs typeface="Times New Roman" panose="02020603050405020304" pitchFamily="18" charset="0"/>
            </a:rPr>
            <a:t>If multiple pH samples are collected in one day, report the highest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lowest values per day.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pH values </a:t>
          </a:r>
          <a:r>
            <a:rPr lang="en-US" sz="1100" u="sng">
              <a:effectLst/>
              <a:latin typeface="Calibri" panose="020F0502020204030204" pitchFamily="34" charset="0"/>
              <a:ea typeface="Calibri" panose="020F0502020204030204" pitchFamily="34" charset="0"/>
              <a:cs typeface="Times New Roman" panose="02020603050405020304" pitchFamily="18" charset="0"/>
            </a:rPr>
            <a:t>cannot</a:t>
          </a:r>
          <a:r>
            <a:rPr lang="en-US" sz="1100">
              <a:effectLst/>
              <a:latin typeface="Calibri" panose="020F0502020204030204" pitchFamily="34" charset="0"/>
              <a:ea typeface="Calibri" panose="020F0502020204030204" pitchFamily="34" charset="0"/>
              <a:cs typeface="Times New Roman" panose="02020603050405020304" pitchFamily="18" charset="0"/>
            </a:rPr>
            <a:t> be averaged.</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only one pH sample is collected per day, report in the “daily low” pH column.</a:t>
          </a:r>
        </a:p>
        <a:p>
          <a:pPr marL="4572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6858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 Coli: </a:t>
          </a:r>
          <a:r>
            <a:rPr lang="en-US" sz="1100">
              <a:effectLst/>
              <a:latin typeface="Calibri" panose="020F0502020204030204" pitchFamily="34" charset="0"/>
              <a:ea typeface="Calibri" panose="020F0502020204030204" pitchFamily="34" charset="0"/>
              <a:cs typeface="Times New Roman" panose="02020603050405020304" pitchFamily="18" charset="0"/>
            </a:rPr>
            <a:t> The formula in the "average" cell/box actually calculates and displays the </a:t>
          </a:r>
          <a:r>
            <a:rPr lang="en-US" sz="1100" i="1">
              <a:effectLst/>
              <a:latin typeface="Calibri" panose="020F0502020204030204" pitchFamily="34" charset="0"/>
              <a:ea typeface="Calibri" panose="020F0502020204030204" pitchFamily="34" charset="0"/>
              <a:cs typeface="Times New Roman" panose="02020603050405020304" pitchFamily="18" charset="0"/>
            </a:rPr>
            <a:t>geometric mean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E.coli calculation on this MRO form converts "TNTC" (“too numerous to count”) to 63,200 and converts "0" to "1" when calculating and providing the monthly geometric mean in the E. coli summary data.  The letters “TNTC” can only be used in the E. coli column, and if they apply.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By moving the mouse/cursor over the E. coli summary data, a popup will appear to explain which E. coli summary data goes in the corresponding netDMR blanks (by parameter code and column), including the E. coli Supplemental data (to ensure correct E. coli 10% Rule application).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Changing data</a:t>
          </a:r>
          <a:r>
            <a:rPr lang="en-US" sz="1100">
              <a:effectLst/>
              <a:latin typeface="Calibri" panose="020F0502020204030204" pitchFamily="34" charset="0"/>
              <a:ea typeface="Calibri" panose="020F0502020204030204" pitchFamily="34" charset="0"/>
              <a:cs typeface="Times New Roman" panose="02020603050405020304" pitchFamily="18" charset="0"/>
            </a:rPr>
            <a:t> in the concentration (non-calculating, white, non-yellow) cells: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To change data that is not correct in the “white” (non-calculating) cells, simply delete the incorrect data and enter the correct data </a:t>
          </a:r>
          <a:r>
            <a:rPr lang="en-US" sz="1100" u="sng">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double click on the incorrect data in that cell and key/enter the correct data on top of it.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Do not use</a:t>
          </a:r>
          <a:r>
            <a:rPr lang="en-US" sz="1100">
              <a:effectLst/>
              <a:latin typeface="Calibri" panose="020F0502020204030204" pitchFamily="34" charset="0"/>
              <a:ea typeface="Calibri" panose="020F0502020204030204" pitchFamily="34" charset="0"/>
              <a:cs typeface="Times New Roman" panose="02020603050405020304" pitchFamily="18" charset="0"/>
            </a:rPr>
            <a:t> "cut &amp; paste” or the space bar to make data corrections. Either can cause errors.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Signature block </a:t>
          </a:r>
          <a:r>
            <a:rPr lang="en-US" sz="1100">
              <a:effectLst/>
              <a:latin typeface="Calibri" panose="020F0502020204030204" pitchFamily="34" charset="0"/>
              <a:ea typeface="Calibri" panose="020F0502020204030204" pitchFamily="34" charset="0"/>
              <a:cs typeface="Times New Roman" panose="02020603050405020304" pitchFamily="18" charset="0"/>
            </a:rPr>
            <a:t>must be fully completed and can be completed while in Excel (handwritten signatures are not required).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Additional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Partial Week Calculations: </a:t>
          </a:r>
          <a:r>
            <a:rPr lang="en-US" sz="1100">
              <a:effectLst/>
              <a:latin typeface="Calibri" panose="020F0502020204030204" pitchFamily="34" charset="0"/>
              <a:ea typeface="Calibri" panose="020F0502020204030204" pitchFamily="34" charset="0"/>
              <a:cs typeface="Times New Roman" panose="02020603050405020304" pitchFamily="18" charset="0"/>
            </a:rPr>
            <a:t> Always complete at least the first three days of the next month’s MRO prior to converting this month’s MRO to a pdf document, for correct partial week calculations to occur.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1">
              <a:effectLst/>
              <a:latin typeface="Calibri" panose="020F0502020204030204" pitchFamily="34" charset="0"/>
              <a:ea typeface="Calibri" panose="020F0502020204030204" pitchFamily="34" charset="0"/>
              <a:cs typeface="Times New Roman" panose="02020603050405020304" pitchFamily="18" charset="0"/>
            </a:rPr>
            <a:t>Freeze Panes</a:t>
          </a:r>
          <a:r>
            <a:rPr lang="en-US" sz="1100">
              <a:effectLst/>
              <a:latin typeface="Calibri" panose="020F0502020204030204" pitchFamily="34" charset="0"/>
              <a:ea typeface="Calibri" panose="020F0502020204030204" pitchFamily="34" charset="0"/>
              <a:cs typeface="Times New Roman" panose="02020603050405020304" pitchFamily="18" charset="0"/>
            </a:rPr>
            <a:t>" has been used to keep row and column labels visible as you scroll.  This feature can be turned off by selecting "Unfreeze Panes" under the Excel “View” tab.</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Calculation (yellow) Cells</a:t>
          </a:r>
          <a:r>
            <a:rPr lang="en-US" sz="1100">
              <a:effectLst/>
              <a:latin typeface="Calibri" panose="020F0502020204030204" pitchFamily="34" charset="0"/>
              <a:ea typeface="Calibri" panose="020F0502020204030204" pitchFamily="34" charset="0"/>
              <a:cs typeface="Times New Roman" panose="02020603050405020304" pitchFamily="18" charset="0"/>
            </a:rPr>
            <a:t>: Do not enter data in the cells with a yellow background.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yellow cells contain formulas that calculate the information for that cell from other data entered into the worksheet, to assist with reporting loading values and maximum weekly values. Cells containing formulas are "locked" to prevent accidental modification and false calculations/summary data.</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b="1">
              <a:effectLst/>
              <a:latin typeface="Calibri" panose="020F0502020204030204" pitchFamily="34" charset="0"/>
              <a:ea typeface="Calibri" panose="020F0502020204030204" pitchFamily="34" charset="0"/>
              <a:cs typeface="Times New Roman" panose="02020603050405020304" pitchFamily="18" charset="0"/>
            </a:rPr>
            <a:t>Maximum Weekly Average (calculation) columns:</a:t>
          </a:r>
          <a:r>
            <a:rPr lang="en-US" sz="1100">
              <a:effectLst/>
              <a:latin typeface="Calibri" panose="020F0502020204030204" pitchFamily="34" charset="0"/>
              <a:ea typeface="Calibri" panose="020F0502020204030204" pitchFamily="34" charset="0"/>
              <a:cs typeface="Times New Roman" panose="02020603050405020304" pitchFamily="18" charset="0"/>
            </a:rPr>
            <a:t>  The weekly average value (calculation column) displays on Saturday of each week.  The exception is when a week overlaps two (2) months. When a week contains days from two (2) months, the weekly average displays on the month containing four (4) or more of the days of that week.  If most of the days (of that week) occur in the first month, the weekly average value displays on the last day of that month.</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Comments</a:t>
          </a:r>
          <a:r>
            <a:rPr lang="en-US" sz="1100">
              <a:effectLst/>
              <a:latin typeface="Calibri" panose="020F0502020204030204" pitchFamily="34" charset="0"/>
              <a:ea typeface="Calibri" panose="020F0502020204030204" pitchFamily="34" charset="0"/>
              <a:cs typeface="Times New Roman" panose="02020603050405020304" pitchFamily="18" charset="0"/>
            </a:rPr>
            <a:t>: Enter comments as needed on the second page “Enter Comments Below:” as needed.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Monthly Summary Data to use on the corresponding NetDMR: </a:t>
          </a:r>
          <a:r>
            <a:rPr lang="en-US" sz="1100">
              <a:effectLst/>
              <a:latin typeface="Calibri" panose="020F0502020204030204" pitchFamily="34" charset="0"/>
              <a:ea typeface="Calibri" panose="020F0502020204030204" pitchFamily="34" charset="0"/>
              <a:cs typeface="Times New Roman" panose="02020603050405020304" pitchFamily="18" charset="0"/>
            </a:rPr>
            <a:t>Much of the MRO summary data values that need to be transferred to the corresponding netDMR blanks are in </a:t>
          </a:r>
          <a:r>
            <a:rPr lang="en-US" sz="1100" b="1" u="sng">
              <a:effectLst/>
              <a:latin typeface="Calibri" panose="020F0502020204030204" pitchFamily="34" charset="0"/>
              <a:ea typeface="Calibri" panose="020F0502020204030204" pitchFamily="34" charset="0"/>
              <a:cs typeface="Times New Roman" panose="02020603050405020304" pitchFamily="18" charset="0"/>
            </a:rPr>
            <a:t>outlined</a:t>
          </a:r>
          <a:r>
            <a:rPr lang="en-US" sz="1100">
              <a:effectLst/>
              <a:latin typeface="Calibri" panose="020F0502020204030204" pitchFamily="34" charset="0"/>
              <a:ea typeface="Calibri" panose="020F0502020204030204" pitchFamily="34" charset="0"/>
              <a:cs typeface="Times New Roman" panose="02020603050405020304" pitchFamily="18" charset="0"/>
            </a:rPr>
            <a:t> cells at the bottom of the applicable effluent parameter columns.  In several cases, by moving the curser over the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summary data, a popup may occur to explain where that data (by parameter code and column) needs to be entered on the corresponding netDMR (for many of the parameters).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Annual Summary Tab:</a:t>
          </a:r>
          <a:r>
            <a:rPr lang="en-US" sz="1100">
              <a:effectLst/>
              <a:latin typeface="Calibri" panose="020F0502020204030204" pitchFamily="34" charset="0"/>
              <a:ea typeface="Calibri" panose="020F0502020204030204" pitchFamily="34" charset="0"/>
              <a:cs typeface="Times New Roman" panose="02020603050405020304" pitchFamily="18" charset="0"/>
            </a:rPr>
            <a:t>  The last tab of this form/spreadsheet displays a summary of the data entered into the twelve (12) months of MRO forms and is for your use if desired in preparing an annual report, etc.  It does not need to be submitted to IDEM.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Page Size</a:t>
          </a:r>
          <a:r>
            <a:rPr lang="en-US" sz="1100">
              <a:effectLst/>
              <a:latin typeface="Calibri" panose="020F0502020204030204" pitchFamily="34" charset="0"/>
              <a:ea typeface="Calibri" panose="020F0502020204030204" pitchFamily="34" charset="0"/>
              <a:cs typeface="Times New Roman" panose="02020603050405020304" pitchFamily="18" charset="0"/>
            </a:rPr>
            <a:t>: If the form doesn't print/appear properly onto two (2) pages, the print "scaling" can be adjusted while in Excel.  Click on "Page Layout” to find "Scale".  Experiment to find the highest Scale percentage that works for your printer, while still keeping this MRO form on two pages.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NODI Tab Explanation</a:t>
          </a:r>
          <a:r>
            <a:rPr lang="en-US" sz="1100">
              <a:effectLst/>
              <a:latin typeface="Calibri" panose="020F0502020204030204" pitchFamily="34" charset="0"/>
              <a:ea typeface="Calibri" panose="020F0502020204030204" pitchFamily="34" charset="0"/>
              <a:cs typeface="Times New Roman" panose="02020603050405020304" pitchFamily="18" charset="0"/>
            </a:rPr>
            <a:t>: The NetDMR NODI (no data indicated) codes that are allowed to be used for Indiana NetDMR data (when there is no measurement data and they apply to the entire monitoring period) are listed on the NODI tab</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 A </a:t>
          </a:r>
          <a:r>
            <a:rPr lang="en-US" sz="1100" i="1">
              <a:effectLst/>
              <a:latin typeface="Calibri" panose="020F0502020204030204" pitchFamily="34" charset="0"/>
              <a:ea typeface="Calibri" panose="020F0502020204030204" pitchFamily="34" charset="0"/>
              <a:cs typeface="Times New Roman" panose="02020603050405020304" pitchFamily="18" charset="0"/>
            </a:rPr>
            <a:t>comment</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added to the NetDMR to explain the use of the NODI code. To use any of the other NODI codes (not on the IDEM list) will require special permission from the IDEM Compliance Data Section - note this in the “Comments” section of the netDMR.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Counting Excursions/Exceedances/Violations:</a:t>
          </a:r>
          <a:r>
            <a:rPr lang="en-US" sz="1100">
              <a:effectLst/>
              <a:latin typeface="Calibri" panose="020F0502020204030204" pitchFamily="34" charset="0"/>
              <a:ea typeface="Calibri" panose="020F0502020204030204" pitchFamily="34" charset="0"/>
              <a:cs typeface="Times New Roman" panose="02020603050405020304" pitchFamily="18" charset="0"/>
            </a:rPr>
            <a:t>  Per parameter, count the following exceedances and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them together</a:t>
          </a:r>
          <a:r>
            <a:rPr lang="en-US" sz="1100">
              <a:effectLst/>
              <a:latin typeface="Calibri" panose="020F0502020204030204" pitchFamily="34" charset="0"/>
              <a:ea typeface="Calibri" panose="020F0502020204030204" pitchFamily="34" charset="0"/>
              <a:cs typeface="Times New Roman" panose="02020603050405020304" pitchFamily="18" charset="0"/>
            </a:rPr>
            <a:t> in order to report in the “No. Ex.” </a:t>
          </a:r>
          <a:r>
            <a:rPr lang="en-US" sz="1100" i="1">
              <a:effectLst/>
              <a:latin typeface="Calibri" panose="020F0502020204030204" pitchFamily="34" charset="0"/>
              <a:ea typeface="Calibri" panose="020F0502020204030204" pitchFamily="34" charset="0"/>
              <a:cs typeface="Times New Roman" panose="02020603050405020304" pitchFamily="18" charset="0"/>
            </a:rPr>
            <a:t>Column</a:t>
          </a:r>
          <a:r>
            <a:rPr lang="en-US" sz="1100">
              <a:effectLst/>
              <a:latin typeface="Calibri" panose="020F0502020204030204" pitchFamily="34" charset="0"/>
              <a:ea typeface="Calibri" panose="020F0502020204030204" pitchFamily="34" charset="0"/>
              <a:cs typeface="Times New Roman" panose="02020603050405020304" pitchFamily="18" charset="0"/>
            </a:rPr>
            <a:t> of the netDMR: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daily limit, count each </a:t>
          </a:r>
          <a:r>
            <a:rPr lang="en-US" sz="1100" u="sng">
              <a:effectLst/>
              <a:latin typeface="Calibri" panose="020F0502020204030204" pitchFamily="34" charset="0"/>
              <a:ea typeface="Calibri" panose="020F0502020204030204" pitchFamily="34" charset="0"/>
              <a:cs typeface="Times New Roman" panose="02020603050405020304" pitchFamily="18" charset="0"/>
            </a:rPr>
            <a:t>day</a:t>
          </a:r>
          <a:r>
            <a:rPr lang="en-US" sz="1100">
              <a:effectLst/>
              <a:latin typeface="Calibri" panose="020F0502020204030204" pitchFamily="34" charset="0"/>
              <a:ea typeface="Calibri" panose="020F0502020204030204" pitchFamily="34" charset="0"/>
              <a:cs typeface="Times New Roman" panose="02020603050405020304" pitchFamily="18" charset="0"/>
            </a:rPr>
            <a:t> that the Maximum Daily limit was exceeded during the month.</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maximum weekly average limit, count all the </a:t>
          </a:r>
          <a:r>
            <a:rPr lang="en-US" sz="1100" u="sng">
              <a:effectLst/>
              <a:latin typeface="Calibri" panose="020F0502020204030204" pitchFamily="34" charset="0"/>
              <a:ea typeface="Calibri" panose="020F0502020204030204" pitchFamily="34" charset="0"/>
              <a:cs typeface="Times New Roman" panose="02020603050405020304" pitchFamily="18" charset="0"/>
            </a:rPr>
            <a:t>weeks</a:t>
          </a:r>
          <a:r>
            <a:rPr lang="en-US" sz="1100">
              <a:effectLst/>
              <a:latin typeface="Calibri" panose="020F0502020204030204" pitchFamily="34" charset="0"/>
              <a:ea typeface="Calibri" panose="020F0502020204030204" pitchFamily="34" charset="0"/>
              <a:cs typeface="Times New Roman" panose="02020603050405020304" pitchFamily="18" charset="0"/>
            </a:rPr>
            <a:t> that exceeded the Maximum Weekly limit.</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monthly average limit was exceeded, it counts as 1.  If there are Monthly Average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loading limits, each counts as 1 if it was exceeded.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 parameter has both a concentration (mg/L) limit and a loading (lb/day) limit, all violations must be counted.</a:t>
          </a:r>
        </a:p>
        <a:p>
          <a:pPr marL="45720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For example</a:t>
          </a:r>
          <a:r>
            <a:rPr lang="en-US" sz="1100">
              <a:effectLst/>
              <a:latin typeface="Calibri" panose="020F0502020204030204" pitchFamily="34" charset="0"/>
              <a:ea typeface="Calibri" panose="020F0502020204030204" pitchFamily="34" charset="0"/>
              <a:cs typeface="Times New Roman" panose="02020603050405020304" pitchFamily="18" charset="0"/>
            </a:rPr>
            <a:t>: if the Maximum Weekly Average concentration limit for a parameter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weeks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monthly average concentration limit was exceeded (for </a:t>
          </a:r>
          <a:r>
            <a:rPr lang="en-US" sz="1100" u="sng">
              <a:effectLst/>
              <a:latin typeface="Calibri" panose="020F0502020204030204" pitchFamily="34" charset="0"/>
              <a:ea typeface="Calibri" panose="020F0502020204030204" pitchFamily="34" charset="0"/>
              <a:cs typeface="Times New Roman" panose="02020603050405020304" pitchFamily="18" charset="0"/>
            </a:rPr>
            <a:t>both</a:t>
          </a:r>
          <a:r>
            <a:rPr lang="en-US" sz="1100">
              <a:effectLst/>
              <a:latin typeface="Calibri" panose="020F0502020204030204" pitchFamily="34" charset="0"/>
              <a:ea typeface="Calibri" panose="020F0502020204030204" pitchFamily="34" charset="0"/>
              <a:cs typeface="Times New Roman" panose="02020603050405020304" pitchFamily="18" charset="0"/>
            </a:rPr>
            <a:t> Loading and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loading limit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weeks, report “7” in the No. Ex. Column for that parameter.</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Explanations for exceedances can be entered in the “Comments” field of the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Troubleshooting:  ####’s:  </a:t>
          </a:r>
          <a:r>
            <a:rPr lang="en-US" sz="1100">
              <a:effectLst/>
              <a:latin typeface="Calibri" panose="020F0502020204030204" pitchFamily="34" charset="0"/>
              <a:ea typeface="Calibri" panose="020F0502020204030204" pitchFamily="34" charset="0"/>
              <a:cs typeface="Times New Roman" panose="02020603050405020304" pitchFamily="18" charset="0"/>
            </a:rPr>
            <a:t>If a series of pound/hash signs (######) appear on the MRO, locate the cell where this first occurs and look in that area for faulty data (i.e., two decimal points in one cell, non-numeric data, etc.  Contact IDEM for assistance if needed.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r>
            <a:rPr lang="en-US" sz="1100">
              <a:effectLst/>
              <a:latin typeface="Calibri" panose="020F0502020204030204" pitchFamily="34" charset="0"/>
              <a:ea typeface="Calibri" panose="020F0502020204030204" pitchFamily="34" charset="0"/>
              <a:cs typeface="Times New Roman" panose="02020603050405020304" pitchFamily="18" charset="0"/>
            </a:rPr>
            <a:t>*TRC – Total Residual Chlorine</a:t>
          </a:r>
          <a:endParaRPr lang="en-US"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171450</xdr:rowOff>
    </xdr:from>
    <xdr:to>
      <xdr:col>2</xdr:col>
      <xdr:colOff>304800</xdr:colOff>
      <xdr:row>4</xdr:row>
      <xdr:rowOff>123825</xdr:rowOff>
    </xdr:to>
    <xdr:pic>
      <xdr:nvPicPr>
        <xdr:cNvPr id="2218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2</xdr:col>
      <xdr:colOff>323850</xdr:colOff>
      <xdr:row>4</xdr:row>
      <xdr:rowOff>190500</xdr:rowOff>
    </xdr:to>
    <xdr:pic>
      <xdr:nvPicPr>
        <xdr:cNvPr id="2320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28600"/>
          <a:ext cx="762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171450</xdr:rowOff>
    </xdr:from>
    <xdr:to>
      <xdr:col>2</xdr:col>
      <xdr:colOff>314325</xdr:colOff>
      <xdr:row>4</xdr:row>
      <xdr:rowOff>123825</xdr:rowOff>
    </xdr:to>
    <xdr:pic>
      <xdr:nvPicPr>
        <xdr:cNvPr id="2420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180975</xdr:rowOff>
    </xdr:from>
    <xdr:to>
      <xdr:col>2</xdr:col>
      <xdr:colOff>276225</xdr:colOff>
      <xdr:row>4</xdr:row>
      <xdr:rowOff>133350</xdr:rowOff>
    </xdr:to>
    <xdr:pic>
      <xdr:nvPicPr>
        <xdr:cNvPr id="2525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80975"/>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19050</xdr:rowOff>
    </xdr:from>
    <xdr:to>
      <xdr:col>2</xdr:col>
      <xdr:colOff>257175</xdr:colOff>
      <xdr:row>4</xdr:row>
      <xdr:rowOff>104775</xdr:rowOff>
    </xdr:to>
    <xdr:pic>
      <xdr:nvPicPr>
        <xdr:cNvPr id="2994" name="Picture 84" descr="state_seal300dp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209550"/>
          <a:ext cx="714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190500</xdr:rowOff>
    </xdr:from>
    <xdr:to>
      <xdr:col>2</xdr:col>
      <xdr:colOff>342900</xdr:colOff>
      <xdr:row>4</xdr:row>
      <xdr:rowOff>142875</xdr:rowOff>
    </xdr:to>
    <xdr:pic>
      <xdr:nvPicPr>
        <xdr:cNvPr id="1498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19050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171450</xdr:rowOff>
    </xdr:from>
    <xdr:to>
      <xdr:col>2</xdr:col>
      <xdr:colOff>323850</xdr:colOff>
      <xdr:row>4</xdr:row>
      <xdr:rowOff>123825</xdr:rowOff>
    </xdr:to>
    <xdr:pic>
      <xdr:nvPicPr>
        <xdr:cNvPr id="1599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9525</xdr:rowOff>
    </xdr:from>
    <xdr:to>
      <xdr:col>2</xdr:col>
      <xdr:colOff>257175</xdr:colOff>
      <xdr:row>4</xdr:row>
      <xdr:rowOff>161925</xdr:rowOff>
    </xdr:to>
    <xdr:pic>
      <xdr:nvPicPr>
        <xdr:cNvPr id="1707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200025"/>
          <a:ext cx="762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19050</xdr:rowOff>
    </xdr:from>
    <xdr:to>
      <xdr:col>2</xdr:col>
      <xdr:colOff>295275</xdr:colOff>
      <xdr:row>4</xdr:row>
      <xdr:rowOff>171450</xdr:rowOff>
    </xdr:to>
    <xdr:pic>
      <xdr:nvPicPr>
        <xdr:cNvPr id="1806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209550"/>
          <a:ext cx="762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9525</xdr:rowOff>
    </xdr:from>
    <xdr:to>
      <xdr:col>2</xdr:col>
      <xdr:colOff>314325</xdr:colOff>
      <xdr:row>4</xdr:row>
      <xdr:rowOff>161925</xdr:rowOff>
    </xdr:to>
    <xdr:pic>
      <xdr:nvPicPr>
        <xdr:cNvPr id="1907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0025"/>
          <a:ext cx="762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180975</xdr:rowOff>
    </xdr:from>
    <xdr:to>
      <xdr:col>2</xdr:col>
      <xdr:colOff>295275</xdr:colOff>
      <xdr:row>4</xdr:row>
      <xdr:rowOff>133350</xdr:rowOff>
    </xdr:to>
    <xdr:pic>
      <xdr:nvPicPr>
        <xdr:cNvPr id="2013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180975"/>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190500</xdr:rowOff>
    </xdr:from>
    <xdr:to>
      <xdr:col>2</xdr:col>
      <xdr:colOff>314325</xdr:colOff>
      <xdr:row>4</xdr:row>
      <xdr:rowOff>142875</xdr:rowOff>
    </xdr:to>
    <xdr:pic>
      <xdr:nvPicPr>
        <xdr:cNvPr id="2115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9050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sebeason_idem_in_gov\Documents\Documents\Excel%20Forms\State%20Forms\MRO\Current%20MROs\1082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NetDMR NODI Codes"/>
      <sheetName val="Jan"/>
      <sheetName val="Feb"/>
      <sheetName val="Mar"/>
      <sheetName val="Apr"/>
      <sheetName val="May"/>
      <sheetName val="Jun"/>
      <sheetName val="Jul"/>
      <sheetName val="Aug"/>
      <sheetName val="Sep"/>
      <sheetName val="Oct"/>
      <sheetName val="Nov"/>
      <sheetName val="Dec"/>
      <sheetName val="Summary"/>
      <sheetName val="E.coli Standalone Calculation"/>
    </sheetNames>
    <sheetDataSet>
      <sheetData sheetId="0"/>
      <sheetData sheetId="1"/>
      <sheetData sheetId="2">
        <row r="4">
          <cell r="BG4" t="str">
            <v>State Form 10829 (R9 / 2-23)</v>
          </cell>
        </row>
        <row r="9">
          <cell r="BM9" t="str">
            <v>Supernatant Withdrawn 
hrs. or Gal. x 1000</v>
          </cell>
          <cell r="BN9" t="str">
            <v>Supernatant BOD5 mg/l 
or  NH3-N mg/l</v>
          </cell>
          <cell r="BO9" t="str">
            <v>Total Solids in Incoming Sludge - %</v>
          </cell>
          <cell r="BP9" t="str">
            <v>Total Solids in Digested Sludge - %</v>
          </cell>
          <cell r="BQ9" t="str">
            <v>Volatile Solids in Incoming Sludge - %</v>
          </cell>
          <cell r="BR9" t="str">
            <v>Volatile Solids in Digested Sludge - %</v>
          </cell>
          <cell r="BS9" t="str">
            <v>Digested Sludge Withdrawn 
hrs. or Gal. x 1000</v>
          </cell>
          <cell r="BU9" t="str">
            <v> </v>
          </cell>
          <cell r="BW9" t="str">
            <v>Chloride</v>
          </cell>
        </row>
        <row r="10">
          <cell r="BL10" t="str">
            <v>Temperature - F</v>
          </cell>
          <cell r="BV10" t="str">
            <v>Day Of Month</v>
          </cell>
          <cell r="BW10" t="str">
            <v>Chloride - mg/l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58"/>
  <sheetViews>
    <sheetView showGridLines="0" workbookViewId="0" topLeftCell="A1">
      <selection activeCell="L6" sqref="L6"/>
    </sheetView>
  </sheetViews>
  <sheetFormatPr defaultColWidth="9.140625" defaultRowHeight="12.75"/>
  <cols>
    <col min="1" max="1" width="1.7109375" style="0" customWidth="1"/>
    <col min="3" max="3" width="14.8515625" style="0" customWidth="1"/>
    <col min="12" max="12" width="4.57421875" style="0" customWidth="1"/>
    <col min="13" max="13" width="2.421875" style="0" customWidth="1"/>
  </cols>
  <sheetData>
    <row r="1" ht="9.75" customHeight="1" thickBot="1"/>
    <row r="2" spans="2:12" ht="15.6">
      <c r="B2" s="663"/>
      <c r="C2" s="664"/>
      <c r="D2" s="664"/>
      <c r="E2" s="664"/>
      <c r="F2" s="664"/>
      <c r="G2" s="664"/>
      <c r="H2" s="664"/>
      <c r="I2" s="664"/>
      <c r="J2" s="664"/>
      <c r="K2" s="664"/>
      <c r="L2" s="678"/>
    </row>
    <row r="3" spans="2:12" ht="15.75">
      <c r="B3" s="665"/>
      <c r="L3" s="674"/>
    </row>
    <row r="4" spans="2:12" ht="9.75" customHeight="1">
      <c r="B4" s="666"/>
      <c r="L4" s="674"/>
    </row>
    <row r="5" spans="2:12" ht="9.75" customHeight="1">
      <c r="B5" s="666"/>
      <c r="L5" s="674"/>
    </row>
    <row r="6" spans="2:12" ht="12.75">
      <c r="B6" s="667"/>
      <c r="C6" s="668"/>
      <c r="D6" s="668"/>
      <c r="E6" s="668"/>
      <c r="F6" s="668"/>
      <c r="G6" s="668"/>
      <c r="H6" s="668"/>
      <c r="I6" s="668"/>
      <c r="J6" s="668"/>
      <c r="K6" s="668"/>
      <c r="L6" s="679"/>
    </row>
    <row r="7" spans="2:12" ht="12.75" customHeight="1">
      <c r="B7" s="697"/>
      <c r="C7" s="698"/>
      <c r="D7" s="698"/>
      <c r="E7" s="698"/>
      <c r="F7" s="698"/>
      <c r="K7" s="668"/>
      <c r="L7" s="679"/>
    </row>
    <row r="8" spans="2:12" ht="12.75" customHeight="1">
      <c r="B8" s="697"/>
      <c r="C8" s="698"/>
      <c r="D8" s="698"/>
      <c r="E8" s="698"/>
      <c r="F8" s="698"/>
      <c r="K8" s="668"/>
      <c r="L8" s="679"/>
    </row>
    <row r="9" spans="2:12" ht="12.75" customHeight="1">
      <c r="B9" s="697"/>
      <c r="C9" s="698"/>
      <c r="D9" s="698"/>
      <c r="E9" s="698"/>
      <c r="F9" s="698"/>
      <c r="K9" s="668"/>
      <c r="L9" s="679"/>
    </row>
    <row r="10" spans="2:12" ht="12.75" customHeight="1">
      <c r="B10" s="697"/>
      <c r="C10" s="698"/>
      <c r="D10" s="698"/>
      <c r="E10" s="698"/>
      <c r="F10" s="698"/>
      <c r="K10" s="668"/>
      <c r="L10" s="679"/>
    </row>
    <row r="11" spans="2:12" ht="12.75" customHeight="1">
      <c r="B11" s="697"/>
      <c r="C11" s="698"/>
      <c r="D11" s="698"/>
      <c r="E11" s="698"/>
      <c r="F11" s="698"/>
      <c r="K11" s="668"/>
      <c r="L11" s="679"/>
    </row>
    <row r="12" spans="2:12" ht="12.75" customHeight="1">
      <c r="B12" s="697"/>
      <c r="C12" s="698"/>
      <c r="D12" s="698"/>
      <c r="E12" s="698"/>
      <c r="F12" s="698"/>
      <c r="K12" s="668"/>
      <c r="L12" s="679"/>
    </row>
    <row r="13" spans="2:12" ht="12.75">
      <c r="B13" s="667"/>
      <c r="C13" s="668"/>
      <c r="D13" s="668"/>
      <c r="E13" s="668"/>
      <c r="F13" s="668"/>
      <c r="G13" s="668"/>
      <c r="H13" s="668"/>
      <c r="I13" s="668"/>
      <c r="J13" s="668"/>
      <c r="K13" s="668"/>
      <c r="L13" s="679"/>
    </row>
    <row r="14" spans="2:12" ht="12.75">
      <c r="B14" s="667"/>
      <c r="C14" s="668"/>
      <c r="D14" s="668"/>
      <c r="E14" s="668"/>
      <c r="F14" s="668"/>
      <c r="G14" s="668"/>
      <c r="H14" s="668"/>
      <c r="I14" s="668"/>
      <c r="J14" s="668"/>
      <c r="K14" s="668"/>
      <c r="L14" s="679"/>
    </row>
    <row r="15" spans="2:12" ht="15.75">
      <c r="B15" s="665"/>
      <c r="L15" s="674"/>
    </row>
    <row r="16" spans="2:12" ht="12.75">
      <c r="B16" s="689"/>
      <c r="C16" s="690"/>
      <c r="D16" s="690"/>
      <c r="E16" s="690"/>
      <c r="F16" s="690"/>
      <c r="G16" s="690"/>
      <c r="H16" s="690"/>
      <c r="I16" s="690"/>
      <c r="J16" s="690"/>
      <c r="K16" s="690"/>
      <c r="L16" s="691"/>
    </row>
    <row r="17" spans="2:12" ht="12.75">
      <c r="B17" s="689"/>
      <c r="C17" s="690"/>
      <c r="D17" s="690"/>
      <c r="E17" s="690"/>
      <c r="F17" s="690"/>
      <c r="G17" s="690"/>
      <c r="H17" s="690"/>
      <c r="I17" s="690"/>
      <c r="J17" s="690"/>
      <c r="K17" s="690"/>
      <c r="L17" s="691"/>
    </row>
    <row r="18" spans="2:12" ht="12.75">
      <c r="B18" s="689"/>
      <c r="C18" s="690"/>
      <c r="D18" s="690"/>
      <c r="E18" s="690"/>
      <c r="F18" s="690"/>
      <c r="G18" s="690"/>
      <c r="H18" s="690"/>
      <c r="I18" s="690"/>
      <c r="J18" s="690"/>
      <c r="K18" s="690"/>
      <c r="L18" s="691"/>
    </row>
    <row r="19" spans="2:12" ht="12.75">
      <c r="B19" s="667"/>
      <c r="C19" s="668"/>
      <c r="D19" s="668"/>
      <c r="E19" s="668"/>
      <c r="F19" s="668"/>
      <c r="G19" s="668"/>
      <c r="H19" s="668"/>
      <c r="I19" s="668"/>
      <c r="J19" s="668"/>
      <c r="K19" s="668"/>
      <c r="L19" s="679"/>
    </row>
    <row r="20" spans="2:12" ht="12.75">
      <c r="B20" s="667"/>
      <c r="C20" s="668"/>
      <c r="D20" s="668"/>
      <c r="E20" s="668"/>
      <c r="F20" s="668"/>
      <c r="G20" s="668"/>
      <c r="H20" s="668"/>
      <c r="I20" s="668"/>
      <c r="J20" s="668"/>
      <c r="K20" s="668"/>
      <c r="L20" s="679"/>
    </row>
    <row r="21" spans="2:12" ht="12.75">
      <c r="B21" s="667"/>
      <c r="C21" s="668"/>
      <c r="D21" s="668"/>
      <c r="E21" s="668"/>
      <c r="F21" s="668"/>
      <c r="G21" s="668"/>
      <c r="H21" s="668"/>
      <c r="I21" s="668"/>
      <c r="J21" s="668"/>
      <c r="K21" s="668"/>
      <c r="L21" s="679"/>
    </row>
    <row r="22" spans="2:12" ht="12.75">
      <c r="B22" s="667"/>
      <c r="C22" s="668"/>
      <c r="D22" s="668"/>
      <c r="E22" s="668"/>
      <c r="F22" s="668"/>
      <c r="G22" s="668"/>
      <c r="H22" s="668"/>
      <c r="I22" s="668"/>
      <c r="J22" s="668"/>
      <c r="K22" s="668"/>
      <c r="L22" s="679"/>
    </row>
    <row r="23" spans="2:12" ht="12.75">
      <c r="B23" s="669"/>
      <c r="L23" s="674"/>
    </row>
    <row r="24" spans="2:12" ht="12.75">
      <c r="B24" s="670"/>
      <c r="L24" s="674"/>
    </row>
    <row r="25" spans="2:12" ht="12.75">
      <c r="B25" s="671"/>
      <c r="L25" s="674"/>
    </row>
    <row r="26" spans="2:12" ht="15.75">
      <c r="B26" s="665"/>
      <c r="L26" s="674"/>
    </row>
    <row r="27" spans="2:12" ht="12.75">
      <c r="B27" s="667"/>
      <c r="C27" s="668"/>
      <c r="D27" s="668"/>
      <c r="E27" s="668"/>
      <c r="F27" s="668"/>
      <c r="G27" s="668"/>
      <c r="H27" s="668"/>
      <c r="I27" s="668"/>
      <c r="J27" s="668"/>
      <c r="K27" s="668"/>
      <c r="L27" s="679"/>
    </row>
    <row r="28" spans="2:12" ht="12.75">
      <c r="B28" s="667"/>
      <c r="C28" s="668"/>
      <c r="D28" s="668"/>
      <c r="E28" s="668"/>
      <c r="F28" s="668"/>
      <c r="G28" s="668"/>
      <c r="H28" s="668"/>
      <c r="I28" s="668"/>
      <c r="J28" s="668"/>
      <c r="K28" s="668"/>
      <c r="L28" s="679"/>
    </row>
    <row r="29" spans="2:12" ht="12.75">
      <c r="B29" s="667"/>
      <c r="C29" s="668"/>
      <c r="D29" s="668"/>
      <c r="E29" s="668"/>
      <c r="F29" s="668"/>
      <c r="G29" s="668"/>
      <c r="H29" s="668"/>
      <c r="I29" s="668"/>
      <c r="J29" s="668"/>
      <c r="K29" s="668"/>
      <c r="L29" s="679"/>
    </row>
    <row r="30" spans="2:12" ht="12.75">
      <c r="B30" s="667"/>
      <c r="C30" s="668"/>
      <c r="D30" s="668"/>
      <c r="E30" s="668"/>
      <c r="F30" s="668"/>
      <c r="G30" s="668"/>
      <c r="H30" s="668"/>
      <c r="I30" s="668"/>
      <c r="J30" s="668"/>
      <c r="K30" s="668"/>
      <c r="L30" s="679"/>
    </row>
    <row r="31" spans="2:12" ht="12.75">
      <c r="B31" s="669"/>
      <c r="L31" s="674"/>
    </row>
    <row r="32" spans="2:12" ht="12.75">
      <c r="B32" s="669"/>
      <c r="L32" s="674"/>
    </row>
    <row r="33" spans="2:12" ht="12.75">
      <c r="B33" s="669"/>
      <c r="L33" s="674"/>
    </row>
    <row r="34" spans="2:12" ht="12.75">
      <c r="B34" s="669"/>
      <c r="L34" s="674"/>
    </row>
    <row r="35" spans="2:12" ht="12.75">
      <c r="B35" s="670"/>
      <c r="L35" s="674"/>
    </row>
    <row r="36" spans="2:12" ht="12.75">
      <c r="B36" s="667"/>
      <c r="C36" s="668"/>
      <c r="D36" s="668"/>
      <c r="E36" s="668"/>
      <c r="F36" s="668"/>
      <c r="G36" s="668"/>
      <c r="H36" s="668"/>
      <c r="I36" s="668"/>
      <c r="J36" s="668"/>
      <c r="K36" s="668"/>
      <c r="L36" s="679"/>
    </row>
    <row r="37" spans="2:12" ht="12.75">
      <c r="B37" s="667"/>
      <c r="C37" s="668"/>
      <c r="D37" s="668"/>
      <c r="E37" s="668"/>
      <c r="F37" s="668"/>
      <c r="G37" s="668"/>
      <c r="H37" s="668"/>
      <c r="I37" s="668"/>
      <c r="J37" s="668"/>
      <c r="K37" s="668"/>
      <c r="L37" s="679"/>
    </row>
    <row r="38" spans="2:12" ht="12.75">
      <c r="B38" s="669"/>
      <c r="L38" s="674"/>
    </row>
    <row r="39" spans="2:12" ht="12.75">
      <c r="B39" s="669"/>
      <c r="L39" s="674"/>
    </row>
    <row r="40" spans="2:12" ht="12.75">
      <c r="B40" s="669"/>
      <c r="L40" s="674"/>
    </row>
    <row r="41" spans="2:12" ht="12.75">
      <c r="B41" s="667"/>
      <c r="C41" s="668"/>
      <c r="D41" s="668"/>
      <c r="E41" s="668"/>
      <c r="F41" s="668"/>
      <c r="G41" s="668"/>
      <c r="H41" s="668"/>
      <c r="I41" s="668"/>
      <c r="J41" s="668"/>
      <c r="K41" s="668"/>
      <c r="L41" s="679"/>
    </row>
    <row r="42" spans="2:12" ht="12.75">
      <c r="B42" s="667"/>
      <c r="C42" s="668"/>
      <c r="D42" s="668"/>
      <c r="E42" s="668"/>
      <c r="F42" s="668"/>
      <c r="G42" s="668"/>
      <c r="H42" s="668"/>
      <c r="I42" s="668"/>
      <c r="J42" s="668"/>
      <c r="K42" s="668"/>
      <c r="L42" s="679"/>
    </row>
    <row r="43" spans="2:12" ht="12.75">
      <c r="B43" s="667"/>
      <c r="C43" s="668"/>
      <c r="D43" s="668"/>
      <c r="E43" s="668"/>
      <c r="F43" s="668"/>
      <c r="G43" s="668"/>
      <c r="H43" s="668"/>
      <c r="I43" s="668"/>
      <c r="J43" s="668"/>
      <c r="K43" s="668"/>
      <c r="L43" s="679"/>
    </row>
    <row r="44" spans="2:12" ht="12.75">
      <c r="B44" s="667"/>
      <c r="C44" s="668"/>
      <c r="D44" s="668"/>
      <c r="E44" s="668"/>
      <c r="F44" s="668"/>
      <c r="G44" s="668"/>
      <c r="H44" s="668"/>
      <c r="I44" s="668"/>
      <c r="J44" s="668"/>
      <c r="K44" s="668"/>
      <c r="L44" s="679"/>
    </row>
    <row r="45" spans="2:12" ht="12.75">
      <c r="B45" s="667"/>
      <c r="C45" s="668"/>
      <c r="D45" s="668"/>
      <c r="E45" s="668"/>
      <c r="F45" s="668"/>
      <c r="G45" s="668"/>
      <c r="H45" s="668"/>
      <c r="I45" s="668"/>
      <c r="J45" s="668"/>
      <c r="K45" s="668"/>
      <c r="L45" s="679"/>
    </row>
    <row r="46" spans="2:12" ht="12.75">
      <c r="B46" s="669"/>
      <c r="L46" s="674"/>
    </row>
    <row r="47" spans="2:12" ht="12.75">
      <c r="B47" s="669"/>
      <c r="L47" s="674"/>
    </row>
    <row r="48" spans="2:12" ht="12.75">
      <c r="B48" s="669"/>
      <c r="L48" s="674"/>
    </row>
    <row r="49" spans="2:12" ht="12.75">
      <c r="B49" s="669"/>
      <c r="L49" s="674"/>
    </row>
    <row r="50" spans="2:12" ht="12.75">
      <c r="B50" s="669"/>
      <c r="L50" s="674"/>
    </row>
    <row r="51" spans="2:12" ht="12.75">
      <c r="B51" s="669"/>
      <c r="L51" s="674"/>
    </row>
    <row r="52" spans="2:12" ht="12.75">
      <c r="B52" s="669"/>
      <c r="L52" s="674"/>
    </row>
    <row r="53" spans="2:12" ht="12.75">
      <c r="B53" s="667"/>
      <c r="C53" s="668"/>
      <c r="D53" s="668"/>
      <c r="E53" s="668"/>
      <c r="F53" s="668"/>
      <c r="G53" s="668"/>
      <c r="H53" s="668"/>
      <c r="I53" s="668"/>
      <c r="J53" s="668"/>
      <c r="K53" s="668"/>
      <c r="L53" s="679"/>
    </row>
    <row r="54" spans="2:12" ht="12.75">
      <c r="B54" s="667"/>
      <c r="C54" s="668"/>
      <c r="D54" s="668"/>
      <c r="E54" s="668"/>
      <c r="F54" s="668"/>
      <c r="G54" s="668"/>
      <c r="H54" s="668"/>
      <c r="I54" s="668"/>
      <c r="J54" s="668"/>
      <c r="K54" s="668"/>
      <c r="L54" s="679"/>
    </row>
    <row r="55" spans="2:12" ht="12.75" customHeight="1">
      <c r="B55" s="669"/>
      <c r="L55" s="674"/>
    </row>
    <row r="56" spans="2:12" ht="13.5" thickBot="1">
      <c r="B56" s="466"/>
      <c r="C56" s="676"/>
      <c r="D56" s="676"/>
      <c r="E56" s="676"/>
      <c r="F56" s="676"/>
      <c r="G56" s="676"/>
      <c r="H56" s="676"/>
      <c r="I56" s="676"/>
      <c r="J56" s="676"/>
      <c r="K56" s="676"/>
      <c r="L56" s="677"/>
    </row>
    <row r="57" spans="2:12" ht="12.75">
      <c r="B57" s="700"/>
      <c r="C57" s="701"/>
      <c r="D57" s="701"/>
      <c r="E57" s="701"/>
      <c r="F57" s="701"/>
      <c r="G57" s="701"/>
      <c r="H57" s="701"/>
      <c r="I57" s="701"/>
      <c r="J57" s="701"/>
      <c r="K57" s="701"/>
      <c r="L57" s="699"/>
    </row>
    <row r="58" spans="2:12" ht="12.75">
      <c r="B58" s="672"/>
      <c r="C58" s="673"/>
      <c r="D58" s="673"/>
      <c r="E58" s="1"/>
      <c r="F58" s="1"/>
      <c r="G58" s="1"/>
      <c r="H58" s="1"/>
      <c r="I58" s="1"/>
      <c r="J58" s="1"/>
      <c r="K58" s="1"/>
      <c r="L58" s="680"/>
    </row>
    <row r="59" spans="2:12" ht="12.75">
      <c r="B59" s="675"/>
      <c r="C59" s="1"/>
      <c r="D59" s="1"/>
      <c r="E59" s="1"/>
      <c r="F59" s="1"/>
      <c r="G59" s="1"/>
      <c r="H59" s="1"/>
      <c r="I59" s="1"/>
      <c r="J59" s="1"/>
      <c r="K59" s="1"/>
      <c r="L59" s="680"/>
    </row>
    <row r="60" spans="2:12" ht="12.75">
      <c r="B60" s="669"/>
      <c r="L60" s="674"/>
    </row>
    <row r="61" spans="2:12" ht="12.75">
      <c r="B61" s="669"/>
      <c r="L61" s="674"/>
    </row>
    <row r="62" spans="2:12" ht="12.75">
      <c r="B62" s="669"/>
      <c r="L62" s="674"/>
    </row>
    <row r="63" spans="2:12" ht="12.75">
      <c r="B63" s="669"/>
      <c r="L63" s="674"/>
    </row>
    <row r="64" spans="2:12" ht="12.75">
      <c r="B64" s="669"/>
      <c r="L64" s="674"/>
    </row>
    <row r="65" spans="2:12" ht="12.75">
      <c r="B65" s="669"/>
      <c r="L65" s="674"/>
    </row>
    <row r="66" spans="2:12" ht="12.75">
      <c r="B66" s="669"/>
      <c r="L66" s="674"/>
    </row>
    <row r="67" spans="2:12" ht="12.75">
      <c r="B67" s="669"/>
      <c r="L67" s="674"/>
    </row>
    <row r="68" spans="2:12" ht="12.75">
      <c r="B68" s="669"/>
      <c r="L68" s="674"/>
    </row>
    <row r="69" spans="2:12" ht="12.75">
      <c r="B69" s="669"/>
      <c r="L69" s="674"/>
    </row>
    <row r="70" spans="2:12" ht="12.75">
      <c r="B70" s="669"/>
      <c r="L70" s="674"/>
    </row>
    <row r="71" spans="2:12" ht="12.75">
      <c r="B71" s="669"/>
      <c r="L71" s="674"/>
    </row>
    <row r="72" spans="2:12" ht="12.75">
      <c r="B72" s="669"/>
      <c r="L72" s="674"/>
    </row>
    <row r="73" spans="2:12" ht="12.75">
      <c r="B73" s="669"/>
      <c r="L73" s="674"/>
    </row>
    <row r="74" spans="2:12" ht="12.75">
      <c r="B74" s="669"/>
      <c r="L74" s="674"/>
    </row>
    <row r="75" spans="2:12" ht="12.75">
      <c r="B75" s="669"/>
      <c r="L75" s="674"/>
    </row>
    <row r="76" spans="2:12" ht="12.75">
      <c r="B76" s="669"/>
      <c r="L76" s="674"/>
    </row>
    <row r="77" spans="2:12" ht="12.75">
      <c r="B77" s="669"/>
      <c r="L77" s="674"/>
    </row>
    <row r="78" spans="2:12" ht="12.75">
      <c r="B78" s="669"/>
      <c r="L78" s="674"/>
    </row>
    <row r="79" spans="2:12" ht="12.75">
      <c r="B79" s="669"/>
      <c r="L79" s="674"/>
    </row>
    <row r="80" spans="2:12" ht="12.75">
      <c r="B80" s="669"/>
      <c r="L80" s="674"/>
    </row>
    <row r="81" spans="2:12" ht="12.75">
      <c r="B81" s="669"/>
      <c r="L81" s="674"/>
    </row>
    <row r="82" spans="2:12" ht="12.75">
      <c r="B82" s="669"/>
      <c r="L82" s="674"/>
    </row>
    <row r="83" spans="2:12" ht="12.75">
      <c r="B83" s="669"/>
      <c r="L83" s="674"/>
    </row>
    <row r="84" spans="2:12" ht="12.75">
      <c r="B84" s="669"/>
      <c r="L84" s="674"/>
    </row>
    <row r="85" spans="2:12" ht="12.75">
      <c r="B85" s="669"/>
      <c r="L85" s="674"/>
    </row>
    <row r="86" spans="2:12" ht="12.75">
      <c r="B86" s="669"/>
      <c r="L86" s="674"/>
    </row>
    <row r="87" spans="2:12" ht="12.75">
      <c r="B87" s="669"/>
      <c r="L87" s="674"/>
    </row>
    <row r="88" spans="2:12" ht="12.75">
      <c r="B88" s="669"/>
      <c r="L88" s="674"/>
    </row>
    <row r="89" spans="2:12" ht="12.75">
      <c r="B89" s="669"/>
      <c r="L89" s="674"/>
    </row>
    <row r="90" spans="2:12" ht="12.75">
      <c r="B90" s="669"/>
      <c r="L90" s="674"/>
    </row>
    <row r="91" spans="2:12" ht="12.75">
      <c r="B91" s="669"/>
      <c r="L91" s="674"/>
    </row>
    <row r="92" spans="2:12" ht="12.75">
      <c r="B92" s="669"/>
      <c r="L92" s="674"/>
    </row>
    <row r="93" spans="2:12" ht="12.75">
      <c r="B93" s="669"/>
      <c r="L93" s="674"/>
    </row>
    <row r="94" spans="2:12" ht="12.75">
      <c r="B94" s="669"/>
      <c r="L94" s="674"/>
    </row>
    <row r="95" spans="2:12" ht="12.75">
      <c r="B95" s="669"/>
      <c r="L95" s="674"/>
    </row>
    <row r="96" spans="2:12" ht="12.75">
      <c r="B96" s="669"/>
      <c r="L96" s="674"/>
    </row>
    <row r="97" spans="2:12" ht="12.75">
      <c r="B97" s="669"/>
      <c r="L97" s="674"/>
    </row>
    <row r="98" spans="2:12" ht="12.75">
      <c r="B98" s="669"/>
      <c r="L98" s="674"/>
    </row>
    <row r="99" spans="2:12" ht="12.75">
      <c r="B99" s="669"/>
      <c r="L99" s="674"/>
    </row>
    <row r="100" spans="2:12" ht="12.75">
      <c r="B100" s="669"/>
      <c r="L100" s="674"/>
    </row>
    <row r="101" spans="2:12" ht="13.5" thickBot="1">
      <c r="B101" s="466"/>
      <c r="C101" s="676"/>
      <c r="D101" s="676"/>
      <c r="E101" s="676"/>
      <c r="F101" s="676"/>
      <c r="G101" s="676"/>
      <c r="H101" s="676"/>
      <c r="I101" s="676"/>
      <c r="J101" s="676"/>
      <c r="K101" s="676"/>
      <c r="L101" s="677"/>
    </row>
    <row r="102" spans="2:12" ht="12.75">
      <c r="B102" s="702"/>
      <c r="C102" s="664"/>
      <c r="D102" s="664"/>
      <c r="E102" s="664"/>
      <c r="F102" s="664"/>
      <c r="G102" s="664"/>
      <c r="H102" s="664"/>
      <c r="I102" s="664"/>
      <c r="J102" s="664"/>
      <c r="K102" s="664"/>
      <c r="L102" s="678"/>
    </row>
    <row r="103" spans="2:12" ht="12.75">
      <c r="B103" s="669"/>
      <c r="L103" s="674"/>
    </row>
    <row r="104" spans="2:12" ht="12.75">
      <c r="B104" s="669"/>
      <c r="L104" s="674"/>
    </row>
    <row r="105" spans="2:12" ht="12.75">
      <c r="B105" s="669"/>
      <c r="L105" s="674"/>
    </row>
    <row r="106" spans="2:12" ht="12.75">
      <c r="B106" s="669"/>
      <c r="L106" s="674"/>
    </row>
    <row r="107" spans="2:12" ht="12.75">
      <c r="B107" s="669"/>
      <c r="L107" s="674"/>
    </row>
    <row r="108" spans="2:12" ht="12.75">
      <c r="B108" s="669"/>
      <c r="L108" s="674"/>
    </row>
    <row r="109" spans="2:12" ht="12.75">
      <c r="B109" s="669"/>
      <c r="L109" s="674"/>
    </row>
    <row r="110" spans="2:12" ht="12.75">
      <c r="B110" s="669"/>
      <c r="L110" s="674"/>
    </row>
    <row r="111" spans="2:12" ht="12.75">
      <c r="B111" s="669"/>
      <c r="L111" s="674"/>
    </row>
    <row r="112" spans="2:12" ht="12.75">
      <c r="B112" s="669"/>
      <c r="L112" s="674"/>
    </row>
    <row r="113" spans="2:12" ht="12.75">
      <c r="B113" s="669"/>
      <c r="L113" s="674"/>
    </row>
    <row r="114" spans="2:12" ht="12.75">
      <c r="B114" s="669"/>
      <c r="L114" s="674"/>
    </row>
    <row r="115" spans="2:12" ht="12.75">
      <c r="B115" s="669"/>
      <c r="L115" s="674"/>
    </row>
    <row r="116" spans="2:12" ht="12.75">
      <c r="B116" s="669"/>
      <c r="L116" s="674"/>
    </row>
    <row r="117" spans="2:12" ht="12.75">
      <c r="B117" s="669"/>
      <c r="L117" s="674"/>
    </row>
    <row r="118" spans="2:12" ht="12.75">
      <c r="B118" s="669"/>
      <c r="L118" s="674"/>
    </row>
    <row r="119" spans="2:12" ht="12.75">
      <c r="B119" s="669"/>
      <c r="L119" s="674"/>
    </row>
    <row r="120" spans="2:12" ht="12.75">
      <c r="B120" s="669"/>
      <c r="L120" s="674"/>
    </row>
    <row r="121" spans="2:12" ht="12.75">
      <c r="B121" s="669"/>
      <c r="L121" s="674"/>
    </row>
    <row r="122" spans="2:12" ht="12.75">
      <c r="B122" s="669"/>
      <c r="L122" s="674"/>
    </row>
    <row r="123" spans="2:12" ht="12.75">
      <c r="B123" s="669"/>
      <c r="L123" s="674"/>
    </row>
    <row r="124" spans="2:12" ht="12.75">
      <c r="B124" s="669"/>
      <c r="L124" s="674"/>
    </row>
    <row r="125" spans="2:12" ht="12.75">
      <c r="B125" s="669"/>
      <c r="L125" s="674"/>
    </row>
    <row r="126" spans="2:12" ht="12.75">
      <c r="B126" s="669"/>
      <c r="L126" s="674"/>
    </row>
    <row r="127" spans="2:12" ht="12.75">
      <c r="B127" s="669"/>
      <c r="L127" s="674"/>
    </row>
    <row r="128" spans="2:12" ht="12.75">
      <c r="B128" s="669"/>
      <c r="L128" s="674"/>
    </row>
    <row r="129" spans="2:12" ht="12.75">
      <c r="B129" s="669"/>
      <c r="L129" s="674"/>
    </row>
    <row r="130" spans="2:12" ht="12.75">
      <c r="B130" s="669"/>
      <c r="L130" s="674"/>
    </row>
    <row r="131" spans="2:12" ht="12.75">
      <c r="B131" s="669"/>
      <c r="L131" s="674"/>
    </row>
    <row r="132" spans="2:12" ht="12.75">
      <c r="B132" s="669"/>
      <c r="L132" s="674"/>
    </row>
    <row r="133" spans="2:12" ht="12.75">
      <c r="B133" s="669"/>
      <c r="L133" s="674"/>
    </row>
    <row r="134" spans="2:12" ht="12.75">
      <c r="B134" s="669"/>
      <c r="L134" s="674"/>
    </row>
    <row r="135" spans="2:12" ht="12.75">
      <c r="B135" s="669"/>
      <c r="L135" s="674"/>
    </row>
    <row r="136" spans="2:12" ht="12.75">
      <c r="B136" s="669"/>
      <c r="L136" s="674"/>
    </row>
    <row r="137" spans="2:12" ht="12.75">
      <c r="B137" s="669"/>
      <c r="L137" s="674"/>
    </row>
    <row r="138" spans="2:12" ht="12.75">
      <c r="B138" s="669"/>
      <c r="L138" s="674"/>
    </row>
    <row r="139" spans="2:12" ht="12.75">
      <c r="B139" s="669"/>
      <c r="L139" s="674"/>
    </row>
    <row r="140" spans="2:12" ht="12.75">
      <c r="B140" s="669"/>
      <c r="L140" s="674"/>
    </row>
    <row r="141" spans="2:12" ht="12.75">
      <c r="B141" s="669"/>
      <c r="L141" s="674"/>
    </row>
    <row r="142" spans="2:12" ht="12.75">
      <c r="B142" s="669"/>
      <c r="L142" s="674"/>
    </row>
    <row r="143" spans="2:12" ht="12.75">
      <c r="B143" s="669"/>
      <c r="L143" s="674"/>
    </row>
    <row r="144" spans="1:12" ht="12.75">
      <c r="A144" s="674"/>
      <c r="B144" s="669"/>
      <c r="L144" s="674"/>
    </row>
    <row r="145" spans="1:12" ht="12.75">
      <c r="A145" s="674"/>
      <c r="B145" s="669"/>
      <c r="L145" s="674"/>
    </row>
    <row r="146" spans="1:12" ht="12.75">
      <c r="A146" s="674"/>
      <c r="B146" s="669"/>
      <c r="L146" s="674"/>
    </row>
    <row r="147" spans="1:12" ht="12.75">
      <c r="A147" s="674"/>
      <c r="B147" s="669"/>
      <c r="L147" s="674"/>
    </row>
    <row r="148" spans="1:12" ht="12.75">
      <c r="A148" s="674"/>
      <c r="B148" s="669"/>
      <c r="L148" s="674"/>
    </row>
    <row r="149" spans="1:12" ht="12.75">
      <c r="A149" s="674"/>
      <c r="B149" s="669"/>
      <c r="L149" s="674"/>
    </row>
    <row r="150" spans="1:12" ht="12.75">
      <c r="A150" s="674"/>
      <c r="B150" s="669"/>
      <c r="L150" s="674"/>
    </row>
    <row r="151" spans="1:12" ht="12.75">
      <c r="A151" s="674"/>
      <c r="B151" s="669"/>
      <c r="L151" s="674"/>
    </row>
    <row r="152" spans="1:12" ht="12.75">
      <c r="A152" s="674"/>
      <c r="B152" s="669"/>
      <c r="L152" s="674"/>
    </row>
    <row r="153" spans="1:12" ht="12.75">
      <c r="A153" s="674"/>
      <c r="B153" s="669"/>
      <c r="L153" s="674"/>
    </row>
    <row r="154" spans="1:12" ht="12.75">
      <c r="A154" s="674"/>
      <c r="B154" s="669"/>
      <c r="L154" s="674"/>
    </row>
    <row r="155" spans="1:12" ht="12.75">
      <c r="A155" s="674"/>
      <c r="B155" s="669"/>
      <c r="L155" s="674"/>
    </row>
    <row r="156" spans="1:12" ht="12.75">
      <c r="A156" s="674"/>
      <c r="B156" s="669"/>
      <c r="L156" s="674"/>
    </row>
    <row r="157" spans="1:12" ht="12.75">
      <c r="A157" s="674"/>
      <c r="B157" s="669"/>
      <c r="L157" s="674"/>
    </row>
    <row r="158" spans="1:12" ht="13.5" thickBot="1">
      <c r="A158" s="674"/>
      <c r="B158" s="466"/>
      <c r="C158" s="676"/>
      <c r="D158" s="676"/>
      <c r="E158" s="676"/>
      <c r="F158" s="676"/>
      <c r="G158" s="676"/>
      <c r="H158" s="676"/>
      <c r="I158" s="676"/>
      <c r="J158" s="676"/>
      <c r="K158" s="676"/>
      <c r="L158" s="677"/>
    </row>
  </sheetData>
  <sheetProtection algorithmName="SHA-512" hashValue="1EWmj43rL5VLVF+CHfL+0aqKCPtjYDKNdQTQ3k7l3EGKYysbsVGAX7hagwdAxbHqV2pFqOhxx6sPJv/SSyclCA==" saltValue="p2WAVX6+B7RbyL8UTIWbgA==" spinCount="100000" sheet="1" objects="1" scenarios="1" selectLockedCells="1"/>
  <printOptions horizontalCentered="1"/>
  <pageMargins left="0.5" right="0.5" top="0.5" bottom="0.5" header="0.5" footer="0.5"/>
  <pageSetup fitToHeight="3" horizontalDpi="600" verticalDpi="600" orientation="portrait" scale="95" r:id="rId2"/>
  <rowBreaks count="2" manualBreakCount="2">
    <brk id="56" min="1" max="16383" man="1"/>
    <brk id="101" min="1"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58"/>
  <sheetViews>
    <sheetView showGridLines="0" zoomScale="90" zoomScaleNormal="90" workbookViewId="0" topLeftCell="A2">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2" max="32" width="3.4218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3.8515625" style="0" customWidth="1"/>
    <col min="63" max="63" width="8.5742187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+Jul!L2</f>
        <v>Exampleville</v>
      </c>
      <c r="M2" s="966">
        <f>+Jun!M2</f>
        <v>0</v>
      </c>
      <c r="N2" s="966">
        <f>+Jun!N2</f>
        <v>0</v>
      </c>
      <c r="O2" s="966">
        <f>+Jun!O2</f>
        <v>0</v>
      </c>
      <c r="P2" s="967">
        <f>+Jun!P2</f>
        <v>0</v>
      </c>
      <c r="Q2" s="976" t="str">
        <f>+Jul!Q2</f>
        <v>IN0000000</v>
      </c>
      <c r="R2" s="966">
        <f>+Jun!R2</f>
        <v>0</v>
      </c>
      <c r="S2" s="966">
        <f>+Jun!S2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F4" s="192"/>
      <c r="G4" s="192"/>
      <c r="H4" s="192"/>
      <c r="I4" s="192"/>
      <c r="J4" s="192"/>
      <c r="K4" s="192"/>
      <c r="L4" s="259" t="s">
        <v>53</v>
      </c>
      <c r="M4" s="260"/>
      <c r="N4" s="261">
        <f>+Jul!N4</f>
        <v>2023</v>
      </c>
      <c r="O4" s="262"/>
      <c r="P4" s="704">
        <f>+Jul!P4</f>
        <v>0.001</v>
      </c>
      <c r="Q4" s="258" t="s">
        <v>70</v>
      </c>
      <c r="R4" s="977" t="str">
        <f>+Jul!R4</f>
        <v>555/555-5555</v>
      </c>
      <c r="S4" s="978">
        <f>+Jun!S4</f>
        <v>0</v>
      </c>
      <c r="T4" s="979">
        <f>+Jun!T4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F5" s="191"/>
      <c r="G5" s="192"/>
      <c r="H5" s="192"/>
      <c r="I5" s="192"/>
      <c r="J5" s="192"/>
      <c r="K5" s="193" t="str">
        <f>CONCATENATE("8/1/",N4)</f>
        <v>8/1/2023</v>
      </c>
      <c r="L5" s="970" t="s">
        <v>130</v>
      </c>
      <c r="M5" s="971"/>
      <c r="N5" s="972" t="str">
        <f>+Jul!N5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August</v>
      </c>
      <c r="AB6" s="826"/>
      <c r="AC6" s="406">
        <f>+N4</f>
        <v>2023</v>
      </c>
      <c r="AL6" s="961"/>
      <c r="AM6" s="961"/>
      <c r="AN6" s="961"/>
      <c r="AO6" s="825" t="str">
        <f>+L2</f>
        <v>Exampleville</v>
      </c>
      <c r="AP6" s="917"/>
      <c r="AQ6" s="918"/>
      <c r="AR6" s="826"/>
      <c r="AS6" s="221" t="str">
        <f>+Q2</f>
        <v>IN0000000</v>
      </c>
      <c r="AT6" s="217"/>
      <c r="AU6" s="221" t="str">
        <f>+L4</f>
        <v>August</v>
      </c>
      <c r="AV6" s="217"/>
      <c r="AW6" s="406">
        <f>+N4</f>
        <v>2023</v>
      </c>
      <c r="AX6" s="961"/>
      <c r="AY6" s="961"/>
      <c r="AZ6" s="961"/>
      <c r="BA6" s="961"/>
      <c r="BB6" s="961"/>
      <c r="BC6" s="961"/>
      <c r="BD6" s="961"/>
      <c r="BE6" s="961"/>
      <c r="BF6" s="961"/>
      <c r="BG6" s="825" t="str">
        <f>AO6</f>
        <v>Exampleville</v>
      </c>
      <c r="BH6" s="998"/>
      <c r="BI6" s="221" t="str">
        <f>AS6</f>
        <v>IN0000000</v>
      </c>
      <c r="BJ6" s="217"/>
      <c r="BK6" s="221" t="str">
        <f>AU6</f>
        <v>August</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222"/>
      <c r="K7" s="191"/>
      <c r="L7" s="983" t="str">
        <f>+Jul!L7</f>
        <v>Chris A. Operator</v>
      </c>
      <c r="M7" s="984">
        <f>+Jun!M7</f>
        <v>0</v>
      </c>
      <c r="N7" s="984">
        <f>+Jun!N7</f>
        <v>0</v>
      </c>
      <c r="O7" s="984">
        <f>+Jun!O7</f>
        <v>0</v>
      </c>
      <c r="P7" s="288" t="str">
        <f>+Jul!P7</f>
        <v>V</v>
      </c>
      <c r="Q7" s="985">
        <f>+Jul!Q7</f>
        <v>9999</v>
      </c>
      <c r="R7" s="986">
        <f>+Jun!R7</f>
        <v>0</v>
      </c>
      <c r="S7" s="1049">
        <f>+Jul!S7</f>
        <v>37072</v>
      </c>
      <c r="T7" s="1050">
        <f>+Jun!T7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Feb!BI7</f>
        <v>Substitute for State Form 30530</v>
      </c>
      <c r="BJ7" s="222"/>
      <c r="BK7" s="222"/>
      <c r="BL7" s="214"/>
      <c r="BM7" s="410"/>
      <c r="BN7" s="1000"/>
      <c r="BO7" s="1001"/>
      <c r="BP7" s="1001"/>
      <c r="BQ7" s="1001"/>
      <c r="BR7" s="1001"/>
      <c r="BS7" s="1001"/>
      <c r="BT7" s="1001"/>
      <c r="BU7" s="1001"/>
      <c r="BV7" s="215"/>
      <c r="BW7" s="222"/>
    </row>
    <row r="8" spans="1:75" ht="12.75" customHeight="1">
      <c r="A8" s="569"/>
      <c r="B8" s="570"/>
      <c r="C8" s="980" t="str">
        <f>+Jul!C8</f>
        <v>Man-Hours at Plant
(Plants less than 1 MGD only)</v>
      </c>
      <c r="D8" s="862" t="str">
        <f>+Jul!D8</f>
        <v>Air Temperature (optional)</v>
      </c>
      <c r="E8" s="862" t="str">
        <f>+Jul!E8</f>
        <v>Water Temperture</v>
      </c>
      <c r="F8" s="246" t="s">
        <v>64</v>
      </c>
      <c r="G8" s="899" t="str">
        <f>+Jul!G8</f>
        <v>Bypass At Plant Site
("x" If Occurred)</v>
      </c>
      <c r="H8" s="885" t="str">
        <f>+Jul!H8</f>
        <v>Sanitary Sewer Overflow
("x" If Occurred)</v>
      </c>
      <c r="I8" s="571" t="s">
        <v>8</v>
      </c>
      <c r="J8" s="613"/>
      <c r="K8" s="571"/>
      <c r="L8" s="572" t="s">
        <v>9</v>
      </c>
      <c r="M8" s="571"/>
      <c r="N8" s="571"/>
      <c r="O8" s="571"/>
      <c r="P8" s="571"/>
      <c r="Q8" s="571"/>
      <c r="R8" s="571"/>
      <c r="S8" s="571"/>
      <c r="T8" s="573"/>
      <c r="U8" s="574" t="s">
        <v>10</v>
      </c>
      <c r="V8" s="888" t="str">
        <f>+Jul!V8</f>
        <v>CONTROLLED DISCHARGE</v>
      </c>
      <c r="W8" s="889">
        <f>+Jul!W8</f>
        <v>0</v>
      </c>
      <c r="X8" s="889" t="str">
        <f>+Jul!X8</f>
        <v>AERATION</v>
      </c>
      <c r="Y8" s="890">
        <f>+Jul!Y8</f>
        <v>0</v>
      </c>
      <c r="Z8" s="939" t="str">
        <f>+Jul!Z8</f>
        <v>Primary Cell Sludge Depth (ft) Measure Annually in June</v>
      </c>
      <c r="AA8" s="980" t="str">
        <f>+Jul!AA8</f>
        <v xml:space="preserve"> </v>
      </c>
      <c r="AB8" s="980" t="str">
        <f>+Jul!AB8</f>
        <v xml:space="preserve"> </v>
      </c>
      <c r="AC8" s="996" t="str">
        <f>+Jul!AC8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Feb!BH8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5" ht="12.75" customHeight="1" thickBot="1">
      <c r="A9" s="575"/>
      <c r="B9" s="576"/>
      <c r="C9" s="981">
        <f>+Jan!C9</f>
        <v>0</v>
      </c>
      <c r="D9" s="863"/>
      <c r="E9" s="863"/>
      <c r="F9" s="247">
        <f>SUM(F11:F41)</f>
        <v>0</v>
      </c>
      <c r="G9" s="900">
        <f>+Jan!G9</f>
        <v>0</v>
      </c>
      <c r="H9" s="886">
        <f>+Jan!H9</f>
        <v>0</v>
      </c>
      <c r="I9" s="577" t="s">
        <v>15</v>
      </c>
      <c r="J9" s="577"/>
      <c r="K9" s="577"/>
      <c r="L9" s="578" t="s">
        <v>10</v>
      </c>
      <c r="M9" s="577"/>
      <c r="N9" s="577"/>
      <c r="O9" s="577"/>
      <c r="P9" s="577"/>
      <c r="Q9" s="577"/>
      <c r="R9" s="577"/>
      <c r="S9" s="577"/>
      <c r="T9" s="579"/>
      <c r="U9" s="580" t="s">
        <v>10</v>
      </c>
      <c r="V9" s="891">
        <f>+Jan!V9</f>
        <v>0</v>
      </c>
      <c r="W9" s="892">
        <f>+Jan!W9</f>
        <v>0</v>
      </c>
      <c r="X9" s="892">
        <f>+Jan!X9</f>
        <v>0</v>
      </c>
      <c r="Y9" s="893">
        <f>+Jan!Y9</f>
        <v>0</v>
      </c>
      <c r="Z9" s="940">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IF(+Jul!BE9&lt;&gt;"",+Jul!BE9,"")</f>
        <v>Other</v>
      </c>
      <c r="BF9" s="588"/>
      <c r="BG9" s="739"/>
      <c r="BH9" s="822" t="str">
        <f>Feb!BH9</f>
        <v>Phosphorus</v>
      </c>
      <c r="BI9" s="823"/>
      <c r="BJ9" s="822" t="str">
        <f>Feb!BJ9</f>
        <v xml:space="preserve"> Total Nitrogen</v>
      </c>
      <c r="BK9" s="1010"/>
      <c r="BL9" s="1003">
        <f>Jan!BL9</f>
        <v>0</v>
      </c>
      <c r="BM9" s="1005">
        <f>Jan!BM9</f>
        <v>0</v>
      </c>
      <c r="BN9" s="1005">
        <f>Jan!BN9</f>
        <v>0</v>
      </c>
      <c r="BO9" s="1005">
        <f>Jan!BO9</f>
        <v>0</v>
      </c>
      <c r="BP9" s="1005">
        <f>Jan!BP9</f>
        <v>0</v>
      </c>
      <c r="BQ9" s="1005">
        <f>Jan!BQ9</f>
        <v>0</v>
      </c>
      <c r="BR9" s="1005">
        <f>Jan!BR9</f>
        <v>0</v>
      </c>
      <c r="BS9" s="1005">
        <f>Jan!BS9</f>
        <v>0</v>
      </c>
      <c r="BT9" s="1005">
        <f>Jan!BT9</f>
        <v>0</v>
      </c>
      <c r="BU9" s="1005">
        <f>Jan!BU9</f>
        <v>0</v>
      </c>
      <c r="BV9" s="1005">
        <f>Jan!BV9</f>
        <v>0</v>
      </c>
      <c r="BW9" s="1008">
        <f>Jan!BW9</f>
        <v>0</v>
      </c>
    </row>
    <row r="10" spans="1:75" ht="109.5" customHeight="1" thickBot="1">
      <c r="A10" s="589" t="s">
        <v>17</v>
      </c>
      <c r="B10" s="590" t="s">
        <v>18</v>
      </c>
      <c r="C10" s="982">
        <f>+Jan!C10</f>
        <v>0</v>
      </c>
      <c r="D10" s="864"/>
      <c r="E10" s="864"/>
      <c r="F10" s="591" t="str">
        <f>+Jul!F10</f>
        <v>Precipitation - Inches</v>
      </c>
      <c r="G10" s="901">
        <f>+Jan!G10</f>
        <v>0</v>
      </c>
      <c r="H10" s="887">
        <f>+Jan!H10</f>
        <v>0</v>
      </c>
      <c r="I10" s="592" t="str">
        <f>+Jul!I10</f>
        <v>Chlorine - Lbs</v>
      </c>
      <c r="J10" s="594" t="str">
        <f>+Jul!J10</f>
        <v>Lbs/Day  or
Gal./Day</v>
      </c>
      <c r="K10" s="594" t="str">
        <f>+Jul!K10</f>
        <v>Lbs/Day  or
Gal./Day</v>
      </c>
      <c r="L10" s="593" t="str">
        <f>+Jul!L10</f>
        <v>Influent Flow Rate 
(if metered) MGD</v>
      </c>
      <c r="M10" s="594" t="str">
        <f>+Jul!M10</f>
        <v>pH</v>
      </c>
      <c r="N10" s="594" t="str">
        <f>+Jul!N10</f>
        <v>CBOD5 - mg/l</v>
      </c>
      <c r="O10" s="595" t="str">
        <f>+Jul!O10</f>
        <v>CBOD5 - lbs</v>
      </c>
      <c r="P10" s="594" t="str">
        <f>+Jul!P10</f>
        <v>Susp. Solids - mg/l</v>
      </c>
      <c r="Q10" s="594" t="str">
        <f>+Jul!Q10</f>
        <v>Susp. Solids - lbs</v>
      </c>
      <c r="R10" s="594" t="str">
        <f>+Jul!R10</f>
        <v xml:space="preserve">Phosphorus - mg/l </v>
      </c>
      <c r="S10" s="594" t="str">
        <f>+Jul!S10</f>
        <v>Ammonia - mg/l</v>
      </c>
      <c r="T10" s="596" t="str">
        <f>IF(+Jul!T10&lt;&gt;"",+Jul!T10,"")</f>
        <v/>
      </c>
      <c r="U10" s="597" t="s">
        <v>17</v>
      </c>
      <c r="V10" s="598" t="str">
        <f>+Jul!V10</f>
        <v>Upstream Gage Reading (in.)</v>
      </c>
      <c r="W10" s="599" t="str">
        <f>+Jul!W10</f>
        <v>Upstream Flow (MGD)</v>
      </c>
      <c r="X10" s="600" t="str">
        <f>+Jul!X10</f>
        <v>Dilution Ratio (Discharge / Upstream)</v>
      </c>
      <c r="Y10" s="601" t="str">
        <f>+Jul!Y10</f>
        <v>Last Cell Water Level (ft.)</v>
      </c>
      <c r="Z10" s="941">
        <f>+Jan!Z10</f>
        <v>0</v>
      </c>
      <c r="AA10" s="995">
        <f>+Jan!AA10</f>
        <v>0</v>
      </c>
      <c r="AB10" s="995">
        <f>+Jan!AB10</f>
        <v>0</v>
      </c>
      <c r="AC10" s="925">
        <f>+Jan!AC10</f>
        <v>0</v>
      </c>
      <c r="AD10" s="593" t="str">
        <f>+Jul!AD10</f>
        <v>Ammonia - mg/l
Test Weekly</v>
      </c>
      <c r="AE10" s="596" t="str">
        <f>+Jul!AE10</f>
        <v xml:space="preserve"> </v>
      </c>
      <c r="AF10" s="657"/>
      <c r="AG10" s="175" t="str">
        <f>Jan!AG10</f>
        <v>Residual Chlorine - Final</v>
      </c>
      <c r="AH10" s="175" t="str">
        <f>Jan!AH10</f>
        <v>Residual Chlorine - Contact Tank</v>
      </c>
      <c r="AI10" s="603"/>
      <c r="AJ10" s="594" t="str">
        <f>+Jul!AJ10</f>
        <v>E. Coli - colony/100 ml</v>
      </c>
      <c r="AK10" s="594" t="str">
        <f>+Jul!AK10</f>
        <v>pH - daily low 
(or single sample)</v>
      </c>
      <c r="AL10" s="594" t="str">
        <f>+Jul!AL10</f>
        <v>pH - daily high  
(if multiple samples)</v>
      </c>
      <c r="AM10" s="595" t="str">
        <f>+Jul!AM10</f>
        <v>Dissolved Oxygen - mg/l</v>
      </c>
      <c r="AN10" s="604">
        <f>+Jul!AN10</f>
        <v>0</v>
      </c>
      <c r="AO10" s="605" t="s">
        <v>17</v>
      </c>
      <c r="AP10" s="606" t="s">
        <v>18</v>
      </c>
      <c r="AQ10" s="602" t="str">
        <f>+Jul!AQ10</f>
        <v>Effluent Flow Rate (MGD)</v>
      </c>
      <c r="AR10" s="596" t="str">
        <f>+Jul!AR10</f>
        <v>Effluent Flow
Weekly Average</v>
      </c>
      <c r="AS10" s="602" t="str">
        <f>+Jul!AS10</f>
        <v>CBOD5 - mg/l</v>
      </c>
      <c r="AT10" s="594" t="str">
        <f>+Jul!AT10</f>
        <v>CBOD5 - mg/l
Weekly Average</v>
      </c>
      <c r="AU10" s="607" t="str">
        <f>+Jul!AU10</f>
        <v>CBOD5 - lbs</v>
      </c>
      <c r="AV10" s="596" t="str">
        <f>+Jul!AV10</f>
        <v>CBOD5 - lbs/day
Weekly Average</v>
      </c>
      <c r="AW10" s="602" t="str">
        <f>+Jul!AW10</f>
        <v>Susp. Solids - mg/l</v>
      </c>
      <c r="AX10" s="594" t="str">
        <f>+Jul!AX10</f>
        <v>Susp. Solids - mg/l
Weekly Average</v>
      </c>
      <c r="AY10" s="600" t="str">
        <f>+Jul!AY10</f>
        <v>Susp. Solids - lbs</v>
      </c>
      <c r="AZ10" s="596" t="str">
        <f>+Jul!AZ10</f>
        <v>Susp. Solids - lbs/day
Weekly Average</v>
      </c>
      <c r="BA10" s="602" t="str">
        <f>+Jul!BA10</f>
        <v>Ammonia - mg/l</v>
      </c>
      <c r="BB10" s="608" t="str">
        <f>+Jul!BB10</f>
        <v>Ammonia - mg/l
Weekly Average</v>
      </c>
      <c r="BC10" s="600" t="str">
        <f>+Jul!BC10</f>
        <v>Ammonia - lbs</v>
      </c>
      <c r="BD10" s="596" t="str">
        <f>+Jul!BD10</f>
        <v>Ammonia - lbs/day
Weekly Average</v>
      </c>
      <c r="BE10" s="609" t="str">
        <f>IF(+Jul!BE10&lt;&gt;"",+Jul!BE10,"")</f>
        <v>Oil &amp; Grease (mg/l)</v>
      </c>
      <c r="BF10" s="610" t="str">
        <f>IF(+Jul!BF10&lt;&gt;"",+Jul!BF10,"")</f>
        <v/>
      </c>
      <c r="BG10" s="798" t="s">
        <v>17</v>
      </c>
      <c r="BH10" s="793" t="str">
        <f>Jan!BH10</f>
        <v xml:space="preserve">Phosphorus - mg/l </v>
      </c>
      <c r="BI10" s="741" t="str">
        <f>Jan!BI10</f>
        <v>Phosphorus - lbs/day</v>
      </c>
      <c r="BJ10" s="740" t="str">
        <f>Jan!BJ10</f>
        <v>Total Nitrogen- mg/l</v>
      </c>
      <c r="BK10" s="795" t="str">
        <f>Jan!BK10</f>
        <v>Total Nitrogen- lbs/day</v>
      </c>
      <c r="BL10" s="1004">
        <f>Jan!BL10</f>
        <v>0</v>
      </c>
      <c r="BM10" s="1006">
        <f>Jan!BM10</f>
        <v>0</v>
      </c>
      <c r="BN10" s="1006">
        <f>Jan!BN10</f>
        <v>0</v>
      </c>
      <c r="BO10" s="1006">
        <f>Jan!BO10</f>
        <v>0</v>
      </c>
      <c r="BP10" s="1006">
        <f>Jan!BP10</f>
        <v>0</v>
      </c>
      <c r="BQ10" s="1006">
        <f>Jan!BQ10</f>
        <v>0</v>
      </c>
      <c r="BR10" s="1006">
        <f>Jan!BR10</f>
        <v>0</v>
      </c>
      <c r="BS10" s="1006">
        <f>Jan!BS10</f>
        <v>0</v>
      </c>
      <c r="BT10" s="1006">
        <f>Jan!BT10</f>
        <v>0</v>
      </c>
      <c r="BU10" s="1006">
        <f>Jan!BU10</f>
        <v>0</v>
      </c>
      <c r="BV10" s="1006">
        <f>Jan!BV10</f>
        <v>0</v>
      </c>
      <c r="BW10" s="1009">
        <f>Jan!BW10</f>
        <v>0</v>
      </c>
    </row>
    <row r="11" spans="1:75" ht="15" customHeight="1">
      <c r="A11" s="203">
        <v>1</v>
      </c>
      <c r="B11" s="204" t="str">
        <f>TEXT(K$5+A11-1,"DDD")</f>
        <v>Tue</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1">+A11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1">+A11</f>
        <v>1</v>
      </c>
      <c r="AP11" s="390" t="str">
        <f aca="true" t="shared" si="2" ref="AP11:AP41">+B11</f>
        <v>Tue</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412">
        <f>AO11</f>
        <v>1</v>
      </c>
      <c r="BH11" s="30"/>
      <c r="BI11" s="746" t="str">
        <f aca="true" t="shared" si="3" ref="BI11:BI41">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1">TEXT(K$5+A12-1,"DDD")</f>
        <v>Wed</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1">IF(CELL("type",W12)="L","",IF(AQ12*W12&gt;0,+AQ12/W12,""))</f>
        <v/>
      </c>
      <c r="Y12" s="43"/>
      <c r="Z12" s="417"/>
      <c r="AA12" s="283"/>
      <c r="AB12" s="37"/>
      <c r="AC12" s="43"/>
      <c r="AD12" s="42"/>
      <c r="AE12" s="43"/>
      <c r="AF12" s="649"/>
      <c r="AG12" s="41"/>
      <c r="AH12" s="37"/>
      <c r="AI12" t="str">
        <f aca="true" t="shared" si="6" ref="AI12:AI41">IF(CELL("type",AJ12)="b","",IF(AJ12="tntc",63200,IF(AJ12=0,1,AJ12)))</f>
        <v/>
      </c>
      <c r="AJ12" s="37"/>
      <c r="AK12" s="283"/>
      <c r="AL12" s="283"/>
      <c r="AM12" s="283"/>
      <c r="AN12" s="43"/>
      <c r="AO12" s="205">
        <f t="shared" si="1"/>
        <v>2</v>
      </c>
      <c r="AP12" s="390" t="str">
        <f t="shared" si="2"/>
        <v>Wed</v>
      </c>
      <c r="AQ12" s="42"/>
      <c r="AR12" s="35"/>
      <c r="AS12" s="42"/>
      <c r="AT12" s="60"/>
      <c r="AU12" s="118" t="str">
        <f aca="true" t="shared" si="7" ref="AU12:AU41">IF(CELL("type",AS12)="L","",IF(AS12*($AQ12)=0,"",+$AQ12*AS12*8.345))</f>
        <v/>
      </c>
      <c r="AV12" s="35"/>
      <c r="AW12" s="42"/>
      <c r="AX12" s="60"/>
      <c r="AY12" s="118" t="str">
        <f aca="true" t="shared" si="8" ref="AY12:AY41">IF(CELL("type",AW12)="L","",IF(AW12*($AQ12)=0,"",+$AQ12*AW12*8.345))</f>
        <v/>
      </c>
      <c r="AZ12" s="35"/>
      <c r="BA12" s="42"/>
      <c r="BB12" s="60"/>
      <c r="BC12" s="118" t="str">
        <f aca="true" t="shared" si="9" ref="BC12:BC41">IF(CELL("type",BA12)="L","",IF(BA12*($AQ12)=0,"",+$AQ12*BA12*8.345))</f>
        <v/>
      </c>
      <c r="BD12" s="35"/>
      <c r="BE12" s="42"/>
      <c r="BF12" s="43"/>
      <c r="BG12" s="231">
        <f aca="true" t="shared" si="10" ref="BG12:BG41">AO12</f>
        <v>2</v>
      </c>
      <c r="BH12" s="37"/>
      <c r="BI12" s="746" t="str">
        <f ca="1" t="shared" si="3"/>
        <v/>
      </c>
      <c r="BJ12" s="785"/>
      <c r="BK12" s="749" t="str">
        <f aca="true" t="shared" si="11" ref="BK12:BK41">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Thu</v>
      </c>
      <c r="C13" s="37"/>
      <c r="D13" s="37"/>
      <c r="E13" s="37"/>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Thu</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Fri</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Fri</v>
      </c>
      <c r="AQ14" s="42"/>
      <c r="AR14" s="35" t="str">
        <f>IF(+$B14="Sat",IF(SUM(AQ$11:AQ14)&gt;0,AVERAGE(AQ$11:AQ14,Jul!AQ39:AQ$41)," "),"")</f>
        <v/>
      </c>
      <c r="AS14" s="42"/>
      <c r="AT14" s="60" t="str">
        <f>IF(+$B14="Sat",IF(SUM(AS$11:AS14,Jul!AS39:AS$41)&gt;0,AVERAGE(AS$11:AS14,Jul!AS39:AS$41)," "),"")</f>
        <v/>
      </c>
      <c r="AU14" s="118" t="str">
        <f ca="1" t="shared" si="7"/>
        <v/>
      </c>
      <c r="AV14" s="46" t="str">
        <f>IF(+$B14="Sat",IF(SUM(AU$11:AU14,Jul!AU39:AU$41)&gt;0,AVERAGE(AU$11:AU14,Jul!AU39:AU$41)," "),"")</f>
        <v/>
      </c>
      <c r="AW14" s="42"/>
      <c r="AX14" s="60" t="str">
        <f>IF(+$B14="Sat",IF(SUM(AW$11:AW14,Jul!AW39:AW$41)&gt;0,AVERAGE(AW$11:AW14,Jul!AW39:AW$41)," "),"")</f>
        <v/>
      </c>
      <c r="AY14" s="118" t="str">
        <f ca="1" t="shared" si="8"/>
        <v/>
      </c>
      <c r="AZ14" s="46" t="str">
        <f>IF(+$B14="Sat",IF(SUM(AY$11:AY14,Jul!AY39:AY$41)&gt;0,AVERAGE(AY$11:AY14,Jul!AY39:AY$41)," "),"")</f>
        <v/>
      </c>
      <c r="BA14" s="42"/>
      <c r="BB14" s="60" t="str">
        <f>IF(+$B14="Sat",IF(SUM(BA$11:BA14,Jul!BA39:BA$41)&gt;0,AVERAGE(BA$11:BA14,Jul!BA39:BA$41)," "),"")</f>
        <v/>
      </c>
      <c r="BC14" s="118" t="str">
        <f ca="1" t="shared" si="9"/>
        <v/>
      </c>
      <c r="BD14" s="46" t="str">
        <f>IF(+$B14="Sat",IF(SUM(BC$11:BC14,Jul!BC39:BC$41)&gt;0,AVERAGE(BC$11:BC14,Jul!BC39:BC$41)," "),"")</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Sat</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Sat</v>
      </c>
      <c r="AQ15" s="52"/>
      <c r="AR15" s="57" t="str">
        <f>IF(+$B15="Sat",IF(SUM(AQ$11:AQ15)&gt;0,AVERAGE(AQ$11:AQ15,Jul!AQ40:AQ$41)," "),"")</f>
        <v xml:space="preserve"> </v>
      </c>
      <c r="AS15" s="52"/>
      <c r="AT15" s="56" t="str">
        <f>IF(+$B15="Sat",IF(SUM(AS$11:AS15,Jul!AS40:AS$41)&gt;0,AVERAGE(AS$11:AS15,Jul!AS40:AS$41)," "),"")</f>
        <v xml:space="preserve"> </v>
      </c>
      <c r="AU15" s="58" t="str">
        <f ca="1" t="shared" si="7"/>
        <v/>
      </c>
      <c r="AV15" s="57" t="str">
        <f ca="1">IF(+$B15="Sat",IF(SUM(AU$11:AU15,Jul!AU40:AU$41)&gt;0,AVERAGE(AU$11:AU15,Jul!AU40:AU$41)," "),"")</f>
        <v xml:space="preserve"> </v>
      </c>
      <c r="AW15" s="52"/>
      <c r="AX15" s="56" t="str">
        <f>IF(+$B15="Sat",IF(SUM(AW$11:AW15,Jul!AW40:AW$41)&gt;0,AVERAGE(AW$11:AW15,Jul!AW40:AW$41)," "),"")</f>
        <v xml:space="preserve"> </v>
      </c>
      <c r="AY15" s="58" t="str">
        <f ca="1" t="shared" si="8"/>
        <v/>
      </c>
      <c r="AZ15" s="57" t="str">
        <f ca="1">IF(+$B15="Sat",IF(SUM(AY$11:AY15,Jul!AY40:AY$41)&gt;0,AVERAGE(AY$11:AY15,Jul!AY40:AY$41)," "),"")</f>
        <v xml:space="preserve"> </v>
      </c>
      <c r="BA15" s="52"/>
      <c r="BB15" s="56" t="str">
        <f>IF(+$B15="Sat",IF(SUM(BA$11:BA15,Jul!BA40:BA$41)&gt;0,AVERAGE(BA$11:BA15,Jul!BA40:BA$41)," "),"")</f>
        <v xml:space="preserve"> </v>
      </c>
      <c r="BC15" s="58" t="str">
        <f ca="1" t="shared" si="9"/>
        <v/>
      </c>
      <c r="BD15" s="57" t="str">
        <f ca="1">IF(+$B15="Sat",IF(SUM(BC$11:BC15,Jul!BC40:BC$41)&gt;0,AVERAGE(BC$11:BC15,Jul!BC40:BC$41)," "),"")</f>
        <v xml:space="preserve">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Sun</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Sun</v>
      </c>
      <c r="AQ16" s="31"/>
      <c r="AR16" s="46" t="str">
        <f>IF(+$B16="Sat",IF(SUM(AQ$11:AQ16)&gt;0,AVERAGE(AQ$11:AQ16,Jul!AQ41:AQ$41)," "),"")</f>
        <v/>
      </c>
      <c r="AS16" s="31"/>
      <c r="AT16" s="34" t="str">
        <f>IF(+$B16="Sat",IF(SUM(AS$11:AS16)&gt;0,AVERAGE(AS$11:AS16,Jul!AS41:AS$41)," "),"")</f>
        <v/>
      </c>
      <c r="AU16" s="36" t="str">
        <f ca="1" t="shared" si="7"/>
        <v/>
      </c>
      <c r="AV16" s="46" t="str">
        <f>IF(+$B16="Sat",IF(SUM(AU$11:AU16)&gt;0,AVERAGE(AU$11:AU16,Jul!AU41:AU$41)," "),"")</f>
        <v/>
      </c>
      <c r="AW16" s="31"/>
      <c r="AX16" s="34" t="str">
        <f>IF(+$B16="Sat",IF(SUM(AW$11:AW16)&gt;0,AVERAGE(AW$11:AW16,Jul!AW41:AW$41)," "),"")</f>
        <v/>
      </c>
      <c r="AY16" s="36" t="str">
        <f ca="1" t="shared" si="8"/>
        <v/>
      </c>
      <c r="AZ16" s="46" t="str">
        <f>IF(+$B16="Sat",IF(SUM(AY$11:AY16)&gt;0,AVERAGE(AY$11:AY16,Jul!AY41:AY$41)," "),"")</f>
        <v/>
      </c>
      <c r="BA16" s="31"/>
      <c r="BB16" s="59" t="str">
        <f>IF(+$B16="Sat",IF(SUM(BA$11:BA16)&gt;0,AVERAGE(BA$11:BA16,Jul!BA41:BA$41)," "),"")</f>
        <v/>
      </c>
      <c r="BC16" s="36" t="str">
        <f ca="1" t="shared" si="9"/>
        <v/>
      </c>
      <c r="BD16" s="46" t="str">
        <f>IF(+$B16="Sat",IF(SUM(BC$11:BC16)&gt;0,AVERAGE(BC$11:BC16,Jul!BC41:BC$41)," "),"")</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Mon</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Mon</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Tue</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Tue</v>
      </c>
      <c r="AQ18" s="42"/>
      <c r="AR18" s="35" t="str">
        <f aca="true" t="shared" si="13" ref="AR18:AR40">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40">IF(+$B18="Sat",IF(SUM(AW12:AW18)&gt;0,AVERAGE(AW12:AW18)," "),"")</f>
        <v/>
      </c>
      <c r="AY18" s="36" t="str">
        <f ca="1" t="shared" si="8"/>
        <v/>
      </c>
      <c r="AZ18" s="35" t="str">
        <f aca="true" t="shared" si="16" ref="AZ18:AZ40">IF(+$B18="Sat",IF(SUM(AY12:AY18)&gt;0,AVERAGE(AY12:AY18)," "),"")</f>
        <v/>
      </c>
      <c r="BA18" s="42"/>
      <c r="BB18" s="61" t="str">
        <f aca="true" t="shared" si="17" ref="BB18:BB40">IF(+$B18="Sat",IF(SUM(BA12:BA18)&gt;0,AVERAGE(BA12:BA18)," "),"")</f>
        <v/>
      </c>
      <c r="BC18" s="36" t="str">
        <f ca="1" t="shared" si="9"/>
        <v/>
      </c>
      <c r="BD18" s="35" t="str">
        <f aca="true" t="shared" si="18" ref="BD18:BD40">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Wed</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Wed</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Thu</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Thu</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Fri</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Fri</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Sat</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Sat</v>
      </c>
      <c r="AQ22" s="42"/>
      <c r="AR22" s="35" t="str">
        <f t="shared" si="13"/>
        <v xml:space="preserve"> </v>
      </c>
      <c r="AS22" s="42"/>
      <c r="AT22" s="60" t="str">
        <f t="shared" si="14"/>
        <v xml:space="preserve"> </v>
      </c>
      <c r="AU22" s="36" t="str">
        <f ca="1" t="shared" si="7"/>
        <v/>
      </c>
      <c r="AV22" s="46" t="str">
        <f ca="1" t="shared" si="14"/>
        <v xml:space="preserve"> </v>
      </c>
      <c r="AW22" s="42"/>
      <c r="AX22" s="60" t="str">
        <f t="shared" si="15"/>
        <v xml:space="preserve"> </v>
      </c>
      <c r="AY22" s="36" t="str">
        <f ca="1" t="shared" si="8"/>
        <v/>
      </c>
      <c r="AZ22" s="35" t="str">
        <f ca="1" t="shared" si="16"/>
        <v xml:space="preserve"> </v>
      </c>
      <c r="BA22" s="42"/>
      <c r="BB22" s="61" t="str">
        <f t="shared" si="17"/>
        <v xml:space="preserve"> </v>
      </c>
      <c r="BC22" s="36" t="str">
        <f ca="1" t="shared" si="9"/>
        <v/>
      </c>
      <c r="BD22" s="35" t="str">
        <f ca="1" t="shared" si="18"/>
        <v xml:space="preserve">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Sun</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Sun</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Mon</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Mon</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Tue</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85"/>
      <c r="AG25" s="51"/>
      <c r="AH25" s="47"/>
      <c r="AI25" t="str">
        <f ca="1" t="shared" si="6"/>
        <v/>
      </c>
      <c r="AJ25" s="47"/>
      <c r="AK25" s="284"/>
      <c r="AL25" s="284"/>
      <c r="AM25" s="284"/>
      <c r="AN25" s="53"/>
      <c r="AO25" s="206">
        <f t="shared" si="1"/>
        <v>15</v>
      </c>
      <c r="AP25" s="391" t="str">
        <f t="shared" si="2"/>
        <v>Tue</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611">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Wed</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86"/>
      <c r="AG26" s="29"/>
      <c r="AH26" s="30"/>
      <c r="AI26" t="str">
        <f ca="1" t="shared" si="6"/>
        <v/>
      </c>
      <c r="AJ26" s="30"/>
      <c r="AK26" s="282"/>
      <c r="AL26" s="282"/>
      <c r="AM26" s="282"/>
      <c r="AN26" s="32"/>
      <c r="AO26" s="203">
        <f t="shared" si="1"/>
        <v>16</v>
      </c>
      <c r="AP26" s="390" t="str">
        <f t="shared" si="2"/>
        <v>Wed</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412">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Thu</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Thu</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Fri</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Fri</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Sat</v>
      </c>
      <c r="C29" s="37"/>
      <c r="D29" s="38"/>
      <c r="E29" s="38"/>
      <c r="F29" s="38"/>
      <c r="G29" s="39"/>
      <c r="H29" s="40"/>
      <c r="I29" s="41"/>
      <c r="J29" s="37"/>
      <c r="K29" s="38"/>
      <c r="L29" s="42"/>
      <c r="M29" s="283"/>
      <c r="N29" s="37"/>
      <c r="O29" s="34" t="str">
        <f aca="true" t="shared" si="19" ref="O29:Q41">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Sat</v>
      </c>
      <c r="AQ29" s="42"/>
      <c r="AR29" s="35" t="str">
        <f t="shared" si="13"/>
        <v xml:space="preserve"> </v>
      </c>
      <c r="AS29" s="42"/>
      <c r="AT29" s="60" t="str">
        <f t="shared" si="14"/>
        <v xml:space="preserve"> </v>
      </c>
      <c r="AU29" s="36" t="str">
        <f ca="1" t="shared" si="7"/>
        <v/>
      </c>
      <c r="AV29" s="46" t="str">
        <f ca="1" t="shared" si="14"/>
        <v xml:space="preserve"> </v>
      </c>
      <c r="AW29" s="42"/>
      <c r="AX29" s="60" t="str">
        <f t="shared" si="15"/>
        <v xml:space="preserve"> </v>
      </c>
      <c r="AY29" s="36" t="str">
        <f ca="1" t="shared" si="8"/>
        <v/>
      </c>
      <c r="AZ29" s="35" t="str">
        <f ca="1" t="shared" si="16"/>
        <v xml:space="preserve"> </v>
      </c>
      <c r="BA29" s="42"/>
      <c r="BB29" s="61" t="str">
        <f t="shared" si="17"/>
        <v xml:space="preserve"> </v>
      </c>
      <c r="BC29" s="36" t="str">
        <f ca="1" t="shared" si="9"/>
        <v/>
      </c>
      <c r="BD29" s="35" t="str">
        <f ca="1" t="shared" si="18"/>
        <v xml:space="preserve">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Sun</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85"/>
      <c r="AG30" s="51"/>
      <c r="AH30" s="47"/>
      <c r="AI30" t="str">
        <f ca="1" t="shared" si="6"/>
        <v/>
      </c>
      <c r="AJ30" s="47"/>
      <c r="AK30" s="284"/>
      <c r="AL30" s="284"/>
      <c r="AM30" s="284"/>
      <c r="AN30" s="53"/>
      <c r="AO30" s="206">
        <f t="shared" si="1"/>
        <v>20</v>
      </c>
      <c r="AP30" s="391" t="str">
        <f t="shared" si="2"/>
        <v>Sun</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Mon</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86"/>
      <c r="AG31" s="29"/>
      <c r="AH31" s="30"/>
      <c r="AI31" t="str">
        <f ca="1" t="shared" si="6"/>
        <v/>
      </c>
      <c r="AJ31" s="30"/>
      <c r="AK31" s="282"/>
      <c r="AL31" s="282"/>
      <c r="AM31" s="282"/>
      <c r="AN31" s="32"/>
      <c r="AO31" s="203">
        <f t="shared" si="1"/>
        <v>21</v>
      </c>
      <c r="AP31" s="390" t="str">
        <f t="shared" si="2"/>
        <v>Mon</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Tue</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Tue</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Wed</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Wed</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Thu</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Thu</v>
      </c>
      <c r="AQ34" s="42"/>
      <c r="AR34" s="35" t="str">
        <f t="shared" si="13"/>
        <v/>
      </c>
      <c r="AS34" s="42"/>
      <c r="AT34" s="60" t="str">
        <f aca="true" t="shared" si="20" ref="AT34:AV40">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Fri</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Fri</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611">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Sat</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Sat</v>
      </c>
      <c r="AQ36" s="31"/>
      <c r="AR36" s="46" t="str">
        <f t="shared" si="13"/>
        <v xml:space="preserve"> </v>
      </c>
      <c r="AS36" s="31"/>
      <c r="AT36" s="34" t="str">
        <f t="shared" si="20"/>
        <v xml:space="preserve"> </v>
      </c>
      <c r="AU36" s="36" t="str">
        <f ca="1" t="shared" si="7"/>
        <v/>
      </c>
      <c r="AV36" s="46" t="str">
        <f ca="1" t="shared" si="20"/>
        <v xml:space="preserve"> </v>
      </c>
      <c r="AW36" s="31"/>
      <c r="AX36" s="34" t="str">
        <f t="shared" si="15"/>
        <v xml:space="preserve"> </v>
      </c>
      <c r="AY36" s="36" t="str">
        <f ca="1" t="shared" si="8"/>
        <v/>
      </c>
      <c r="AZ36" s="46" t="str">
        <f ca="1" t="shared" si="16"/>
        <v xml:space="preserve"> </v>
      </c>
      <c r="BA36" s="31"/>
      <c r="BB36" s="59" t="str">
        <f t="shared" si="17"/>
        <v xml:space="preserve"> </v>
      </c>
      <c r="BC36" s="36" t="str">
        <f ca="1" t="shared" si="9"/>
        <v/>
      </c>
      <c r="BD36" s="46" t="str">
        <f ca="1" t="shared" si="18"/>
        <v xml:space="preserve"> </v>
      </c>
      <c r="BE36" s="31"/>
      <c r="BF36" s="32"/>
      <c r="BG36" s="412">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Sun</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Sun</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Mon</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Mon</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Tue</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Tue</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c r="A40" s="205">
        <v>30</v>
      </c>
      <c r="B40" s="204" t="str">
        <f t="shared" si="4"/>
        <v>Wed</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Wed</v>
      </c>
      <c r="AQ40" s="42"/>
      <c r="AR40" s="35" t="str">
        <f t="shared" si="13"/>
        <v/>
      </c>
      <c r="AS40" s="42"/>
      <c r="AT40" s="60" t="str">
        <f t="shared" si="20"/>
        <v/>
      </c>
      <c r="AU40" s="36" t="str">
        <f ca="1" t="shared" si="7"/>
        <v/>
      </c>
      <c r="AV40" s="35" t="str">
        <f t="shared" si="20"/>
        <v/>
      </c>
      <c r="AW40" s="42"/>
      <c r="AX40" s="60" t="str">
        <f t="shared" si="15"/>
        <v/>
      </c>
      <c r="AY40" s="36" t="str">
        <f ca="1" t="shared" si="8"/>
        <v/>
      </c>
      <c r="AZ40" s="35" t="str">
        <f t="shared" si="16"/>
        <v/>
      </c>
      <c r="BA40" s="42"/>
      <c r="BB40" s="61" t="str">
        <f t="shared" si="17"/>
        <v/>
      </c>
      <c r="BC40" s="36" t="str">
        <f ca="1" t="shared" si="9"/>
        <v/>
      </c>
      <c r="BD40" s="35" t="str">
        <f t="shared" si="18"/>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c r="A41" s="206">
        <v>31</v>
      </c>
      <c r="B41" s="207" t="str">
        <f t="shared" si="4"/>
        <v>Thu</v>
      </c>
      <c r="C41" s="47"/>
      <c r="D41" s="48"/>
      <c r="E41" s="48"/>
      <c r="F41" s="48"/>
      <c r="G41" s="49"/>
      <c r="H41" s="50"/>
      <c r="I41" s="51"/>
      <c r="J41" s="47"/>
      <c r="K41" s="48"/>
      <c r="L41" s="52"/>
      <c r="M41" s="284"/>
      <c r="N41" s="47"/>
      <c r="O41" s="56" t="str">
        <f t="shared" si="19"/>
        <v/>
      </c>
      <c r="P41" s="47"/>
      <c r="Q41" s="56" t="str">
        <f t="shared" si="19"/>
        <v/>
      </c>
      <c r="R41" s="47"/>
      <c r="S41" s="47"/>
      <c r="T41" s="53"/>
      <c r="U41" s="213">
        <f t="shared" si="0"/>
        <v>31</v>
      </c>
      <c r="V41" s="52"/>
      <c r="W41" s="47"/>
      <c r="X41" s="444" t="str">
        <f ca="1" t="shared" si="5"/>
        <v/>
      </c>
      <c r="Y41" s="53"/>
      <c r="Z41" s="419"/>
      <c r="AA41" s="284"/>
      <c r="AB41" s="47"/>
      <c r="AC41" s="53"/>
      <c r="AD41" s="52"/>
      <c r="AE41" s="53"/>
      <c r="AF41" s="649"/>
      <c r="AG41" s="51"/>
      <c r="AH41" s="47"/>
      <c r="AI41" t="str">
        <f ca="1" t="shared" si="6"/>
        <v/>
      </c>
      <c r="AJ41" s="47"/>
      <c r="AK41" s="284"/>
      <c r="AL41" s="284"/>
      <c r="AM41" s="284"/>
      <c r="AN41" s="53"/>
      <c r="AO41" s="206">
        <f t="shared" si="1"/>
        <v>31</v>
      </c>
      <c r="AP41" s="391" t="str">
        <f t="shared" si="2"/>
        <v>Thu</v>
      </c>
      <c r="AQ41" s="52"/>
      <c r="AR41" s="57" t="str">
        <f>IF(SUM(AQ35:AQ41)=0,"",IF(+$B41="Sat",AVERAGE(AQ35:AQ41),IF(+$B41="Fri",AVERAGE(AQ36:AQ41,Sep!AQ$11),IF(+$B41="Thu",AVERAGE(AQ37:AQ41,Sep!AQ$11:AQ$12),IF(+$B41="Wed",AVERAGE(AQ38:AQ41,Sep!AQ$11:AQ$13)," ")))))</f>
        <v/>
      </c>
      <c r="AS41" s="52"/>
      <c r="AT41" s="56" t="str">
        <f>IF(AND(+$B41="Sat",SUM(AS35:AS41)&gt;0),AVERAGE(AS35:AS41),IF(AND(+$B41="Fri",SUM(AS36:AS41,Sep!AS$11)&gt;0),AVERAGE(AS36:AS41,Sep!AS$11),IF(AND(+$B41="Thu",SUM(AS37:AS41,Sep!AS$11:AS$12)&gt;0),AVERAGE(AS37:AS41,Sep!AS$11:AS$12),IF(AND($B41="Wed",SUM(AS38:AS41,Sep!AS$11:AS$13)&gt;0),AVERAGE(AS38:AS41,Sep!AS$11:AS$13),""))))</f>
        <v/>
      </c>
      <c r="AU41" s="58" t="str">
        <f ca="1" t="shared" si="7"/>
        <v/>
      </c>
      <c r="AV41" s="57" t="str">
        <f ca="1">IF(AND(+$B41="Sat",SUM(AU35:AU41)&gt;0),AVERAGE(AU35:AU41),IF(AND(+$B41="Fri",SUM(AU36:AU41,Sep!AU$11)&gt;0),AVERAGE(AU36:AU41,Sep!AU$11),IF(AND(+$B41="Thu",SUM(AU37:AU41,Sep!AU$11:AU$12)&gt;0),AVERAGE(AU37:AU41,Sep!AU$11:AU$12),IF(AND($B41="Wed",SUM(AU38:AU41,Sep!AU$11:AU$13)&gt;0),AVERAGE(AU38:AU41,Sep!AU$11:AU$13),""))))</f>
        <v/>
      </c>
      <c r="AW41" s="52"/>
      <c r="AX41" s="56" t="str">
        <f>IF(AND(+$B41="Sat",SUM(AW35:AW41)&gt;0),AVERAGE(AW35:AW41),IF(AND(+$B41="Fri",SUM(AW36:AW41,Sep!AW$11)&gt;0),AVERAGE(AW36:AW41,Sep!AW$11),IF(AND(+$B41="Thu",SUM(AW37:AW41,Sep!AW$11:AW$12)&gt;0),AVERAGE(AW37:AW41,Sep!AW$11:AW$12),IF(AND($B41="Wed",SUM(AW38:AW41,Sep!AW$11:AW$13)&gt;0),AVERAGE(AW38:AW41,Sep!AW$11:AW$13),""))))</f>
        <v/>
      </c>
      <c r="AY41" s="58" t="str">
        <f ca="1" t="shared" si="8"/>
        <v/>
      </c>
      <c r="AZ41" s="57" t="str">
        <f ca="1">IF(AND(+$B41="Sat",SUM(AY35:AY41)&gt;0),AVERAGE(AY35:AY41),IF(AND(+$B41="Fri",SUM(AY36:AY41,Sep!AY$11)&gt;0),AVERAGE(AY36:AY41,Sep!AY$11),IF(AND(+$B41="Thu",SUM(AY37:AY41,Sep!AY$11:AY$12)&gt;0),AVERAGE(AY37:AY41,Sep!AY$11:AY$12),IF(AND($B41="Wed",SUM(AY38:AY41,Sep!AY$11:AY$13)&gt;0),AVERAGE(AY38:AY41,Sep!AY$11:AY$13),""))))</f>
        <v/>
      </c>
      <c r="BA41" s="52"/>
      <c r="BB41" s="56" t="str">
        <f>IF(AND(+$B41="Sat",SUM(BA35:BA41)&gt;0),AVERAGE(BA35:BA41),IF(AND(+$B41="Fri",SUM(BA36:BA41,Sep!BA$11)&gt;0),AVERAGE(BA36:BA41,Sep!BA$11),IF(AND(+$B41="Thu",SUM(BA37:BA41,Sep!BA$11:BA$12)&gt;0),AVERAGE(BA37:BA41,Sep!BA$11:BA$12),IF(AND($B41="Wed",SUM(BA38:BA41,Sep!BA$11:BA$13)&gt;0),AVERAGE(BA38:BA41,Sep!BA$11:BA$13),""))))</f>
        <v/>
      </c>
      <c r="BC41" s="58" t="str">
        <f ca="1" t="shared" si="9"/>
        <v/>
      </c>
      <c r="BD41" s="57" t="str">
        <f ca="1">IF(AND(+$B41="Sat",SUM(BC35:BC41)&gt;0),AVERAGE(BC35:BC41),IF(AND(+$B41="Fri",SUM(BC36:BC41,Sep!BC$11)&gt;0),AVERAGE(BC36:BC41,Sep!BC$11),IF(AND(+$B41="Thu",SUM(BC37:BC41,Sep!BC$11:BC$12)&gt;0),AVERAGE(BC37:BC41,Sep!BC$11:BC$12),IF(AND($B41="Wed",SUM(BC38:BC41,Sep!BC$11:BC$13)&gt;0),AVERAGE(BC38:BC41,Sep!BC$11:BC$13),""))))</f>
        <v/>
      </c>
      <c r="BE41" s="52"/>
      <c r="BF41" s="53"/>
      <c r="BG41" s="233">
        <f t="shared" si="10"/>
        <v>31</v>
      </c>
      <c r="BH41" s="51"/>
      <c r="BI41" s="753" t="str">
        <f ca="1" t="shared" si="3"/>
        <v/>
      </c>
      <c r="BJ41" s="52"/>
      <c r="BK41" s="753" t="str">
        <f ca="1" t="shared" si="11"/>
        <v/>
      </c>
      <c r="BL41" s="47"/>
      <c r="BM41" s="754"/>
      <c r="BN41" s="47"/>
      <c r="BO41" s="51"/>
      <c r="BP41" s="51"/>
      <c r="BQ41" s="754"/>
      <c r="BR41" s="47"/>
      <c r="BS41" s="754"/>
      <c r="BT41" s="47"/>
      <c r="BU41" s="754"/>
      <c r="BV41" s="754"/>
      <c r="BW41" s="53"/>
    </row>
    <row r="42" spans="1:75" ht="15" customHeight="1" thickBot="1" thickTop="1">
      <c r="A42" s="209" t="s">
        <v>30</v>
      </c>
      <c r="B42" s="210"/>
      <c r="C42" s="29"/>
      <c r="D42" s="299"/>
      <c r="E42" s="299"/>
      <c r="F42" s="26"/>
      <c r="G42" s="64"/>
      <c r="H42" s="65"/>
      <c r="I42" s="3" t="str">
        <f>IF(SUM(I11:I41)&gt;0,AVERAGE(I11:I41)," ")</f>
        <v xml:space="preserve"> </v>
      </c>
      <c r="J42" s="34" t="str">
        <f>IF(SUM(J11:J41)&gt;0,AVERAGE(J11:J41)," ")</f>
        <v xml:space="preserve"> </v>
      </c>
      <c r="K42" s="59" t="str">
        <f>IF(SUM(K11:K41)&gt;0,AVERAGE(K11:K41)," ")</f>
        <v xml:space="preserve"> </v>
      </c>
      <c r="L42" s="33" t="str">
        <f>IF(SUM(L11:L41)&gt;0,AVERAGE(L11:L41)," ")</f>
        <v xml:space="preserve"> </v>
      </c>
      <c r="M42" s="285"/>
      <c r="N42" s="294" t="str">
        <f aca="true" t="shared" si="21" ref="N42:T42">IF(SUM(N11:N41)&gt;0,AVERAGE(N11:N41)," ")</f>
        <v xml:space="preserve"> </v>
      </c>
      <c r="O42" s="34" t="str">
        <f t="shared" si="21"/>
        <v xml:space="preserve"> </v>
      </c>
      <c r="P42" s="294" t="str">
        <f t="shared" si="21"/>
        <v xml:space="preserve"> </v>
      </c>
      <c r="Q42" s="34" t="str">
        <f t="shared" si="21"/>
        <v xml:space="preserve"> </v>
      </c>
      <c r="R42" s="34" t="str">
        <f t="shared" si="21"/>
        <v xml:space="preserve"> </v>
      </c>
      <c r="S42" s="34" t="str">
        <f t="shared" si="21"/>
        <v xml:space="preserve"> </v>
      </c>
      <c r="T42" s="46" t="str">
        <f t="shared" si="21"/>
        <v xml:space="preserve"> </v>
      </c>
      <c r="U42" s="209" t="s">
        <v>31</v>
      </c>
      <c r="V42" s="310" t="str">
        <f aca="true" t="shared" si="22" ref="V42:AC42">IF(SUM(V11:V41)&gt;0,AVERAGE(V11:V41)," ")</f>
        <v xml:space="preserve"> </v>
      </c>
      <c r="W42" s="428" t="str">
        <f t="shared" si="22"/>
        <v xml:space="preserve"> </v>
      </c>
      <c r="X42" s="34" t="str">
        <f ca="1" t="shared" si="22"/>
        <v xml:space="preserve"> </v>
      </c>
      <c r="Y42" s="429" t="str">
        <f t="shared" si="22"/>
        <v xml:space="preserve"> </v>
      </c>
      <c r="Z42" s="425" t="str">
        <f t="shared" si="22"/>
        <v xml:space="preserve"> </v>
      </c>
      <c r="AA42" s="300" t="str">
        <f t="shared" si="22"/>
        <v xml:space="preserve"> </v>
      </c>
      <c r="AB42" s="34" t="str">
        <f t="shared" si="22"/>
        <v xml:space="preserve"> </v>
      </c>
      <c r="AC42" s="311" t="str">
        <f t="shared" si="22"/>
        <v xml:space="preserve"> </v>
      </c>
      <c r="AD42" s="312" t="str">
        <f>IF(SUM(AD11:AD41)&gt;0,AVERAGE(AD11:AD41)," ")</f>
        <v xml:space="preserve"> </v>
      </c>
      <c r="AE42" s="313" t="str">
        <f>IF(SUM(AE11:AE41)&gt;0,AVERAGE(AE11:AE41)," ")</f>
        <v xml:space="preserve"> </v>
      </c>
      <c r="AF42" s="658"/>
      <c r="AG42" s="617" t="str">
        <f>IF(SUM(AG11:AG41)&gt;0,AVERAGE(AG11:AG41)," ")</f>
        <v xml:space="preserve"> </v>
      </c>
      <c r="AH42" s="645" t="str">
        <f>IF(SUM(AH11:AH41)&gt;0,AVERAGE(AH11:AH41)," ")</f>
        <v xml:space="preserve"> </v>
      </c>
      <c r="AI42" s="34"/>
      <c r="AJ42" s="732" t="str">
        <f ca="1">IF(SUM(AI11:AI41)&gt;0,GEOMEAN(AI11:AI41),"")</f>
        <v/>
      </c>
      <c r="AK42" s="285"/>
      <c r="AL42" s="285"/>
      <c r="AM42" s="641" t="str">
        <f>IF(SUM(AM11:AM41)&gt;0,AVERAGE(AM11:AM41)," ")</f>
        <v xml:space="preserve"> </v>
      </c>
      <c r="AN42" s="313" t="str">
        <f>IF(SUM(AN11:AN41)&gt;0,AVERAGE(AN11:AN41)," ")</f>
        <v xml:space="preserve"> </v>
      </c>
      <c r="AO42" s="840" t="s">
        <v>60</v>
      </c>
      <c r="AP42" s="841"/>
      <c r="AQ42" s="617" t="str">
        <f>IF(SUM(AQ11:AQ41)&gt;0,AVERAGE(AQ11:AQ41)," ")</f>
        <v xml:space="preserve"> </v>
      </c>
      <c r="AR42" s="618"/>
      <c r="AS42" s="619" t="str">
        <f>IF(SUM(AS11:AS41)&gt;0,AVERAGE(AS11:AS41)," ")</f>
        <v xml:space="preserve"> </v>
      </c>
      <c r="AT42" s="620"/>
      <c r="AU42" s="621" t="str">
        <f ca="1">IF(SUM(AU11:AU41)&gt;0,AVERAGE(AU11:AU41)," ")</f>
        <v xml:space="preserve"> </v>
      </c>
      <c r="AV42" s="622"/>
      <c r="AW42" s="623" t="str">
        <f>IF(SUM(AW11:AW41)&gt;0,AVERAGE(AW11:AW41)," ")</f>
        <v xml:space="preserve"> </v>
      </c>
      <c r="AX42" s="624"/>
      <c r="AY42" s="621" t="str">
        <f ca="1">IF(SUM(AY11:AY41)&gt;0,AVERAGE(AY11:AY41)," ")</f>
        <v xml:space="preserve"> </v>
      </c>
      <c r="AZ42" s="625"/>
      <c r="BA42" s="617" t="str">
        <f>IF(SUM(BA11:BA41)&gt;0,AVERAGE(BA11:BA41)," ")</f>
        <v xml:space="preserve"> </v>
      </c>
      <c r="BB42" s="625"/>
      <c r="BC42" s="621" t="str">
        <f ca="1">IF(SUM(BC11:BC41)&gt;0,AVERAGE(BC11:BC41)," ")</f>
        <v xml:space="preserve"> </v>
      </c>
      <c r="BD42" s="626"/>
      <c r="BE42" s="33" t="str">
        <f>IF(SUM(BE11:BE41)&gt;0,AVERAGE(BE11:BE41)," ")</f>
        <v xml:space="preserve"> </v>
      </c>
      <c r="BF42" s="46" t="str">
        <f>IF(SUM(BF11:BF41)&gt;0,AVERAGE(BF11:BF41)," ")</f>
        <v xml:space="preserve"> </v>
      </c>
      <c r="BG42" s="231" t="s">
        <v>60</v>
      </c>
      <c r="BH42" s="634" t="str">
        <f aca="true" t="shared" si="23" ref="BH42:BV42">IF(SUM(BH11:BH41)&gt;0,AVERAGE(BH11:BH41)," ")</f>
        <v xml:space="preserve"> </v>
      </c>
      <c r="BI42" s="621" t="str">
        <f ca="1" t="shared" si="23"/>
        <v xml:space="preserve"> </v>
      </c>
      <c r="BJ42" s="629" t="str">
        <f t="shared" si="23"/>
        <v xml:space="preserve"> </v>
      </c>
      <c r="BK42" s="621" t="str">
        <f ca="1" t="shared" si="23"/>
        <v xml:space="preserve"> </v>
      </c>
      <c r="BL42" s="3" t="str">
        <f>IF(SUM(BL11:BL41)&gt;0,AVERAGE(BL11:BL41)," ")</f>
        <v xml:space="preserve"> </v>
      </c>
      <c r="BM42" s="760" t="str">
        <f t="shared" si="23"/>
        <v xml:space="preserve"> </v>
      </c>
      <c r="BN42" s="34" t="str">
        <f t="shared" si="23"/>
        <v xml:space="preserve"> </v>
      </c>
      <c r="BO42" s="34" t="str">
        <f t="shared" si="23"/>
        <v xml:space="preserve"> </v>
      </c>
      <c r="BP42" s="34" t="str">
        <f t="shared" si="23"/>
        <v xml:space="preserve"> </v>
      </c>
      <c r="BQ42" s="36" t="str">
        <f t="shared" si="23"/>
        <v xml:space="preserve"> </v>
      </c>
      <c r="BR42" s="34" t="str">
        <f t="shared" si="23"/>
        <v xml:space="preserve"> </v>
      </c>
      <c r="BS42" s="760" t="str">
        <f t="shared" si="23"/>
        <v xml:space="preserve"> </v>
      </c>
      <c r="BT42" s="59" t="str">
        <f t="shared" si="23"/>
        <v xml:space="preserve"> </v>
      </c>
      <c r="BU42" s="36" t="str">
        <f t="shared" si="23"/>
        <v xml:space="preserve"> </v>
      </c>
      <c r="BV42" s="760" t="str">
        <f t="shared" si="23"/>
        <v xml:space="preserve"> </v>
      </c>
      <c r="BW42" s="46" t="str">
        <f>IF(SUM(BW11:BW41)&gt;0,AVERAGE(BW11:BW41)," ")</f>
        <v xml:space="preserve"> </v>
      </c>
    </row>
    <row r="43" spans="1:75" ht="15" customHeight="1" thickBot="1" thickTop="1">
      <c r="A43" s="211" t="s">
        <v>32</v>
      </c>
      <c r="B43" s="212"/>
      <c r="C43" s="68"/>
      <c r="D43" s="67"/>
      <c r="E43" s="67"/>
      <c r="F43" s="61" t="str">
        <f>IF(SUM(F11:F41)&gt;0,MAX(F11:F41)," ")</f>
        <v xml:space="preserve"> </v>
      </c>
      <c r="G43" s="69"/>
      <c r="H43" s="70"/>
      <c r="I43" s="71" t="str">
        <f aca="true" t="shared" si="24" ref="I43:T43">IF(SUM(I11:I41)&gt;0,MAX(I11:I41)," ")</f>
        <v xml:space="preserve"> </v>
      </c>
      <c r="J43" s="60" t="str">
        <f t="shared" si="24"/>
        <v xml:space="preserve"> </v>
      </c>
      <c r="K43" s="61" t="str">
        <f t="shared" si="24"/>
        <v xml:space="preserve"> </v>
      </c>
      <c r="L43" s="44" t="str">
        <f t="shared" si="24"/>
        <v xml:space="preserve"> </v>
      </c>
      <c r="M43" s="286" t="str">
        <f t="shared" si="24"/>
        <v xml:space="preserve"> </v>
      </c>
      <c r="N43" s="60" t="str">
        <f t="shared" si="24"/>
        <v xml:space="preserve"> </v>
      </c>
      <c r="O43" s="72" t="str">
        <f>IF(SUM(O11:O41)&gt;0,MAX(O11:O41)," ")</f>
        <v xml:space="preserve"> </v>
      </c>
      <c r="P43" s="60" t="str">
        <f t="shared" si="24"/>
        <v xml:space="preserve"> </v>
      </c>
      <c r="Q43" s="72" t="str">
        <f>IF(SUM(Q11:Q41)&gt;0,MAX(Q11:Q41)," ")</f>
        <v xml:space="preserve"> </v>
      </c>
      <c r="R43" s="60" t="str">
        <f t="shared" si="24"/>
        <v xml:space="preserve"> </v>
      </c>
      <c r="S43" s="60" t="str">
        <f t="shared" si="24"/>
        <v xml:space="preserve"> </v>
      </c>
      <c r="T43" s="35" t="str">
        <f t="shared" si="24"/>
        <v xml:space="preserve"> </v>
      </c>
      <c r="U43" s="211" t="s">
        <v>33</v>
      </c>
      <c r="V43" s="44" t="str">
        <f aca="true" t="shared" si="25" ref="V43:AC43">IF(SUM(V11:V41)&gt;0,MAX(V11:V41)," ")</f>
        <v xml:space="preserve"> </v>
      </c>
      <c r="W43" s="60" t="str">
        <f t="shared" si="25"/>
        <v xml:space="preserve"> </v>
      </c>
      <c r="X43" s="60" t="str">
        <f ca="1" t="shared" si="25"/>
        <v xml:space="preserve"> </v>
      </c>
      <c r="Y43" s="35" t="str">
        <f t="shared" si="25"/>
        <v xml:space="preserve"> </v>
      </c>
      <c r="Z43" s="426" t="str">
        <f t="shared" si="25"/>
        <v xml:space="preserve"> </v>
      </c>
      <c r="AA43" s="60" t="str">
        <f t="shared" si="25"/>
        <v xml:space="preserve"> </v>
      </c>
      <c r="AB43" s="60" t="str">
        <f t="shared" si="25"/>
        <v xml:space="preserve"> </v>
      </c>
      <c r="AC43" s="35" t="str">
        <f t="shared" si="25"/>
        <v xml:space="preserve"> </v>
      </c>
      <c r="AD43" s="44" t="str">
        <f>IF(SUM(AD11:AD41)&gt;0,MAX(AD11:AD41)," ")</f>
        <v xml:space="preserve"> </v>
      </c>
      <c r="AE43" s="35" t="str">
        <f>IF(SUM(AE11:AE41)&gt;0,MAX(AE11:AE41)," ")</f>
        <v xml:space="preserve"> </v>
      </c>
      <c r="AF43" s="636"/>
      <c r="AG43" s="629" t="str">
        <f>IF(SUM(AG11:AG41)&gt;0,MAX(AG11:AG41)," ")</f>
        <v xml:space="preserve"> </v>
      </c>
      <c r="AH43" s="617" t="str">
        <f>IF(SUM(AH11:AH41)&gt;0,MAX(AH11:AH41)," ")</f>
        <v xml:space="preserve"> </v>
      </c>
      <c r="AI43" s="60" t="str">
        <f ca="1">IF(AJ42&lt;&gt;"",MAX(AI11:AI41),"")</f>
        <v/>
      </c>
      <c r="AJ43" s="731" t="str">
        <f ca="1">IF(AI43=63200,"TNTC",AI43)</f>
        <v/>
      </c>
      <c r="AK43" s="883" t="str">
        <f>IF(SUM(AK11:AL41)&gt;0,MAX(AK11:AL41)," ")</f>
        <v xml:space="preserve"> </v>
      </c>
      <c r="AL43" s="884"/>
      <c r="AM43" s="644" t="str">
        <f>IF(SUM(AM11:AM41)&gt;0,MAX(AM11:AM41)," ")</f>
        <v xml:space="preserve"> </v>
      </c>
      <c r="AN43" s="35" t="str">
        <f>IF(SUM(AN11:AN41)&gt;0,MAX(AN11:AN41)," ")</f>
        <v xml:space="preserve"> </v>
      </c>
      <c r="AO43" s="842" t="s">
        <v>61</v>
      </c>
      <c r="AP43" s="843"/>
      <c r="AQ43" s="627" t="str">
        <f aca="true" t="shared" si="26" ref="AQ43:BF43">IF(SUM(AQ11:AQ41)&gt;0,MAX(AQ11:AQ41)," ")</f>
        <v xml:space="preserve"> </v>
      </c>
      <c r="AR43" s="73" t="str">
        <f t="shared" si="26"/>
        <v xml:space="preserve"> </v>
      </c>
      <c r="AS43" s="33" t="str">
        <f t="shared" si="26"/>
        <v xml:space="preserve"> </v>
      </c>
      <c r="AT43" s="617" t="str">
        <f t="shared" si="26"/>
        <v xml:space="preserve"> </v>
      </c>
      <c r="AU43" s="628" t="str">
        <f ca="1" t="shared" si="26"/>
        <v xml:space="preserve"> </v>
      </c>
      <c r="AV43" s="629" t="str">
        <f ca="1" t="shared" si="26"/>
        <v xml:space="preserve"> </v>
      </c>
      <c r="AW43" s="630" t="str">
        <f t="shared" si="26"/>
        <v xml:space="preserve"> </v>
      </c>
      <c r="AX43" s="631" t="str">
        <f t="shared" si="26"/>
        <v xml:space="preserve"> </v>
      </c>
      <c r="AY43" s="632" t="str">
        <f ca="1" t="shared" si="26"/>
        <v xml:space="preserve"> </v>
      </c>
      <c r="AZ43" s="617" t="str">
        <f ca="1" t="shared" si="26"/>
        <v xml:space="preserve"> </v>
      </c>
      <c r="BA43" s="633" t="str">
        <f t="shared" si="26"/>
        <v xml:space="preserve"> </v>
      </c>
      <c r="BB43" s="634" t="str">
        <f t="shared" si="26"/>
        <v xml:space="preserve"> </v>
      </c>
      <c r="BC43" s="635" t="str">
        <f ca="1" t="shared" si="26"/>
        <v xml:space="preserve"> </v>
      </c>
      <c r="BD43" s="617" t="str">
        <f ca="1" t="shared" si="26"/>
        <v xml:space="preserve"> </v>
      </c>
      <c r="BE43" s="44" t="str">
        <f t="shared" si="26"/>
        <v xml:space="preserve"> </v>
      </c>
      <c r="BF43" s="35" t="str">
        <f t="shared" si="26"/>
        <v xml:space="preserve"> </v>
      </c>
      <c r="BG43" s="232" t="s">
        <v>61</v>
      </c>
      <c r="BH43" s="761" t="str">
        <f aca="true" t="shared" si="27" ref="BH43:BV43">IF(SUM(BH11:BH41)&gt;0,MAX(BH11:BH41)," ")</f>
        <v xml:space="preserve"> </v>
      </c>
      <c r="BI43" s="762" t="str">
        <f ca="1" t="shared" si="27"/>
        <v xml:space="preserve"> </v>
      </c>
      <c r="BJ43" s="761" t="str">
        <f t="shared" si="27"/>
        <v xml:space="preserve"> </v>
      </c>
      <c r="BK43" s="762" t="str">
        <f ca="1" t="shared" si="27"/>
        <v xml:space="preserve"> </v>
      </c>
      <c r="BL43" s="659" t="str">
        <f t="shared" si="27"/>
        <v xml:space="preserve"> </v>
      </c>
      <c r="BM43" s="763" t="str">
        <f t="shared" si="27"/>
        <v xml:space="preserve"> </v>
      </c>
      <c r="BN43" s="72" t="str">
        <f t="shared" si="27"/>
        <v xml:space="preserve"> </v>
      </c>
      <c r="BO43" s="72" t="str">
        <f>IF(SUM(BO11:BO41)&gt;0,MAX(BO11:BO41)," ")</f>
        <v xml:space="preserve"> </v>
      </c>
      <c r="BP43" s="72" t="str">
        <f>IF(SUM(BP11:BP41)&gt;0,MAX(BP11:BP41)," ")</f>
        <v xml:space="preserve"> </v>
      </c>
      <c r="BQ43" s="764" t="str">
        <f t="shared" si="27"/>
        <v xml:space="preserve"> </v>
      </c>
      <c r="BR43" s="72" t="str">
        <f t="shared" si="27"/>
        <v xml:space="preserve"> </v>
      </c>
      <c r="BS43" s="763" t="str">
        <f t="shared" si="27"/>
        <v xml:space="preserve"> </v>
      </c>
      <c r="BT43" s="74" t="str">
        <f t="shared" si="27"/>
        <v xml:space="preserve"> </v>
      </c>
      <c r="BU43" s="764" t="str">
        <f t="shared" si="27"/>
        <v xml:space="preserve"> </v>
      </c>
      <c r="BV43" s="763" t="str">
        <f t="shared" si="27"/>
        <v xml:space="preserve"> </v>
      </c>
      <c r="BW43" s="73" t="str">
        <f>IF(SUM(BW11:BW41)&gt;0,MAX(BW11:BW41)," ")</f>
        <v xml:space="preserve"> </v>
      </c>
    </row>
    <row r="44" spans="1:75" ht="15" customHeight="1" thickBot="1" thickTop="1">
      <c r="A44" s="211" t="s">
        <v>34</v>
      </c>
      <c r="B44" s="212"/>
      <c r="C44" s="68"/>
      <c r="D44" s="67"/>
      <c r="E44" s="67"/>
      <c r="F44" s="38"/>
      <c r="G44" s="69"/>
      <c r="H44" s="70"/>
      <c r="I44" s="45" t="str">
        <f>IF(SUM(I11:I41)&gt;0,MIN(I11:I41),"")</f>
        <v/>
      </c>
      <c r="J44" s="60" t="str">
        <f aca="true" t="shared" si="28" ref="J44:T44">IF(SUM(J11:J41)&gt;0,MIN(J11:J41),"")</f>
        <v/>
      </c>
      <c r="K44" s="71" t="str">
        <f t="shared" si="28"/>
        <v/>
      </c>
      <c r="L44" s="44" t="str">
        <f t="shared" si="28"/>
        <v/>
      </c>
      <c r="M44" s="286" t="str">
        <f t="shared" si="28"/>
        <v/>
      </c>
      <c r="N44" s="60" t="str">
        <f t="shared" si="28"/>
        <v/>
      </c>
      <c r="O44" s="60" t="str">
        <f t="shared" si="28"/>
        <v/>
      </c>
      <c r="P44" s="60" t="str">
        <f t="shared" si="28"/>
        <v/>
      </c>
      <c r="Q44" s="60" t="str">
        <f t="shared" si="28"/>
        <v/>
      </c>
      <c r="R44" s="60" t="str">
        <f t="shared" si="28"/>
        <v/>
      </c>
      <c r="S44" s="60" t="str">
        <f t="shared" si="28"/>
        <v/>
      </c>
      <c r="T44" s="35" t="str">
        <f t="shared" si="28"/>
        <v/>
      </c>
      <c r="U44" s="211" t="s">
        <v>35</v>
      </c>
      <c r="V44" s="44" t="str">
        <f aca="true" t="shared" si="29" ref="V44:AC44">IF(SUM(V11:V41)&gt;0,MIN(V11:V41),"")</f>
        <v/>
      </c>
      <c r="W44" s="60" t="str">
        <f t="shared" si="29"/>
        <v/>
      </c>
      <c r="X44" s="60" t="str">
        <f ca="1" t="shared" si="29"/>
        <v/>
      </c>
      <c r="Y44" s="35" t="str">
        <f t="shared" si="29"/>
        <v/>
      </c>
      <c r="Z44" s="426" t="str">
        <f t="shared" si="29"/>
        <v/>
      </c>
      <c r="AA44" s="60" t="str">
        <f t="shared" si="29"/>
        <v/>
      </c>
      <c r="AB44" s="60" t="str">
        <f t="shared" si="29"/>
        <v/>
      </c>
      <c r="AC44" s="35" t="str">
        <f t="shared" si="29"/>
        <v/>
      </c>
      <c r="AD44" s="44" t="str">
        <f>IF(SUM(AD11:AD41)&gt;0,MIN(AD11:AD41),"")</f>
        <v/>
      </c>
      <c r="AE44" s="35" t="str">
        <f>IF(SUM(AE11:AE41)&gt;0,MIN(AE11:AE41),"")</f>
        <v/>
      </c>
      <c r="AF44" s="636"/>
      <c r="AG44" s="646" t="str">
        <f>IF(SUM(AG11:AG41)&gt;0,MIN(AG11:AG41),"")</f>
        <v/>
      </c>
      <c r="AH44" s="647" t="str">
        <f>IF(SUM(AH11:AH41)&gt;0,MIN(AH11:AH41),"")</f>
        <v/>
      </c>
      <c r="AI44" s="61"/>
      <c r="AJ44" s="644" t="str">
        <f>IF(SUM(AJ11:AJ41)&gt;0,MIN(AJ11:AJ41),"")</f>
        <v/>
      </c>
      <c r="AK44" s="883" t="str">
        <f>IF(SUM(AK11:AL41)&gt;0,MIN(AK11:AL41),"")</f>
        <v/>
      </c>
      <c r="AL44" s="884"/>
      <c r="AM44" s="617" t="str">
        <f>IF(SUM(AM11:AM41)&gt;0,MIN(AM11:AM41),"")</f>
        <v/>
      </c>
      <c r="AN44" s="35" t="str">
        <f>IF(SUM(AN11:AN41)&gt;0,MIN(AN11:AN41),"")</f>
        <v/>
      </c>
      <c r="AO44" s="842" t="s">
        <v>62</v>
      </c>
      <c r="AP44" s="843"/>
      <c r="AQ44" s="636" t="str">
        <f aca="true" t="shared" si="30" ref="AQ44:BD44">IF(SUM(AQ11:AQ41)&gt;0,MIN(AQ11:AQ41),"")</f>
        <v/>
      </c>
      <c r="AR44" s="637" t="str">
        <f t="shared" si="30"/>
        <v/>
      </c>
      <c r="AS44" s="636" t="str">
        <f t="shared" si="30"/>
        <v/>
      </c>
      <c r="AT44" s="638" t="str">
        <f t="shared" si="30"/>
        <v/>
      </c>
      <c r="AU44" s="639" t="str">
        <f ca="1" t="shared" si="30"/>
        <v/>
      </c>
      <c r="AV44" s="640" t="str">
        <f ca="1" t="shared" si="30"/>
        <v/>
      </c>
      <c r="AW44" s="636" t="str">
        <f t="shared" si="30"/>
        <v/>
      </c>
      <c r="AX44" s="641" t="str">
        <f t="shared" si="30"/>
        <v/>
      </c>
      <c r="AY44" s="642" t="str">
        <f ca="1" t="shared" si="30"/>
        <v/>
      </c>
      <c r="AZ44" s="640" t="str">
        <f ca="1" t="shared" si="30"/>
        <v/>
      </c>
      <c r="BA44" s="636" t="str">
        <f t="shared" si="30"/>
        <v/>
      </c>
      <c r="BB44" s="642" t="str">
        <f t="shared" si="30"/>
        <v/>
      </c>
      <c r="BC44" s="638" t="str">
        <f ca="1" t="shared" si="30"/>
        <v/>
      </c>
      <c r="BD44" s="643" t="str">
        <f ca="1" t="shared" si="30"/>
        <v/>
      </c>
      <c r="BE44" s="44" t="str">
        <f>IF(SUM(BE11:BE41)&gt;0,MIN(BE11:BE41),"")</f>
        <v/>
      </c>
      <c r="BF44" s="35" t="str">
        <f>IF(SUM(BF11:BF41)&gt;0,MIN(BF11:BF41),"")</f>
        <v/>
      </c>
      <c r="BG44" s="233" t="s">
        <v>62</v>
      </c>
      <c r="BH44" s="765" t="str">
        <f>IF(SUM(BH11:BH41)&gt;0,MIN(BH11:BH41),"")</f>
        <v/>
      </c>
      <c r="BI44" s="766" t="str">
        <f ca="1">IF(SUM(BI11:BI41)&gt;0,MIN(BI11:BI41),"")</f>
        <v/>
      </c>
      <c r="BJ44" s="767" t="str">
        <f>IF(SUM(BJ11:BJ41)&gt;0,MIN(BJ11:BJ41),"")</f>
        <v/>
      </c>
      <c r="BK44" s="766" t="str">
        <f ca="1">IF(SUM(BK11:BK41)&gt;0,MIN(BK11:BK41),"")</f>
        <v/>
      </c>
      <c r="BL44" s="790" t="str">
        <f aca="true" t="shared" si="31" ref="BL44:BV44">IF(SUM(BL11:BL41)&gt;0,MIN(BL11:BL41),"")</f>
        <v/>
      </c>
      <c r="BM44" s="639" t="str">
        <f t="shared" si="31"/>
        <v/>
      </c>
      <c r="BN44" s="638" t="str">
        <f t="shared" si="31"/>
        <v/>
      </c>
      <c r="BO44" s="638" t="str">
        <f>IF(SUM(BO11:BO41)&gt;0,MIN(BO11:BO41),"")</f>
        <v/>
      </c>
      <c r="BP44" s="638" t="str">
        <f>IF(SUM(BP11:BP41)&gt;0,MIN(BP11:BP41),"")</f>
        <v/>
      </c>
      <c r="BQ44" s="639" t="str">
        <f t="shared" si="31"/>
        <v/>
      </c>
      <c r="BR44" s="638" t="str">
        <f t="shared" si="31"/>
        <v/>
      </c>
      <c r="BS44" s="639" t="str">
        <f t="shared" si="31"/>
        <v/>
      </c>
      <c r="BT44" s="639" t="str">
        <f t="shared" si="31"/>
        <v/>
      </c>
      <c r="BU44" s="638" t="str">
        <f t="shared" si="31"/>
        <v/>
      </c>
      <c r="BV44" s="639" t="str">
        <f t="shared" si="31"/>
        <v/>
      </c>
      <c r="BW44" s="637" t="str">
        <f>IF(SUM(BW11:BW41)&gt;0,MIN(BW11:BW41),"")</f>
        <v/>
      </c>
    </row>
    <row r="45" spans="1:75" ht="15" customHeight="1" thickBot="1" thickTop="1">
      <c r="A45" s="533"/>
      <c r="B45" s="534"/>
      <c r="C45" s="534"/>
      <c r="D45" s="534"/>
      <c r="E45" s="534"/>
      <c r="F45" s="535"/>
      <c r="G45" s="536"/>
      <c r="H45" s="537"/>
      <c r="I45" s="533"/>
      <c r="J45" s="534"/>
      <c r="K45" s="538"/>
      <c r="L45" s="534"/>
      <c r="M45" s="539"/>
      <c r="N45" s="534"/>
      <c r="O45" s="534"/>
      <c r="P45" s="534"/>
      <c r="Q45" s="534"/>
      <c r="R45" s="534"/>
      <c r="S45" s="534"/>
      <c r="T45" s="538"/>
      <c r="U45" s="944" t="s">
        <v>151</v>
      </c>
      <c r="V45" s="945"/>
      <c r="W45" s="946"/>
      <c r="X45" s="534"/>
      <c r="Y45" s="534"/>
      <c r="Z45" s="557"/>
      <c r="AA45" s="534"/>
      <c r="AB45" s="540"/>
      <c r="AC45" s="534"/>
      <c r="AD45" s="533"/>
      <c r="AE45" s="538"/>
      <c r="AF45" s="534"/>
      <c r="AG45" s="534"/>
      <c r="AH45" s="534"/>
      <c r="AI45" s="534"/>
      <c r="AJ45" s="732" t="str">
        <f ca="1">'E.coli Standalone worksheet'!O38</f>
        <v/>
      </c>
      <c r="AK45" s="541"/>
      <c r="AL45" s="555"/>
      <c r="AM45" s="542"/>
      <c r="AN45" s="538"/>
      <c r="AO45" s="533"/>
      <c r="AP45" s="538"/>
      <c r="AQ45" s="534"/>
      <c r="AR45" s="538"/>
      <c r="AS45" s="534"/>
      <c r="AT45" s="534"/>
      <c r="AU45" s="534"/>
      <c r="AV45" s="561"/>
      <c r="AW45" s="533"/>
      <c r="AX45" s="534"/>
      <c r="AY45" s="534"/>
      <c r="AZ45" s="561"/>
      <c r="BA45" s="534"/>
      <c r="BB45" s="534"/>
      <c r="BC45" s="543"/>
      <c r="BD45" s="538"/>
      <c r="BE45" s="534"/>
      <c r="BF45" s="538"/>
      <c r="BG45" s="769"/>
      <c r="BH45" s="770"/>
      <c r="BI45" s="560"/>
      <c r="BJ45" s="771"/>
      <c r="BK45" s="560"/>
      <c r="BL45" s="560"/>
      <c r="BM45" s="771"/>
      <c r="BN45" s="771"/>
      <c r="BO45" s="771"/>
      <c r="BP45" s="771"/>
      <c r="BQ45" s="771"/>
      <c r="BR45" s="771"/>
      <c r="BS45" s="771"/>
      <c r="BT45" s="771"/>
      <c r="BU45" s="771"/>
      <c r="BV45" s="771"/>
      <c r="BW45" s="772"/>
    </row>
    <row r="46" spans="1:75" ht="15" customHeight="1" thickBot="1" thickTop="1">
      <c r="A46" s="544"/>
      <c r="B46" s="545"/>
      <c r="C46" s="545"/>
      <c r="D46" s="545"/>
      <c r="E46" s="545"/>
      <c r="F46" s="546"/>
      <c r="G46" s="547"/>
      <c r="H46" s="546"/>
      <c r="I46" s="545"/>
      <c r="J46" s="545"/>
      <c r="K46" s="548"/>
      <c r="L46" s="545"/>
      <c r="M46" s="549"/>
      <c r="N46" s="545"/>
      <c r="O46" s="545"/>
      <c r="P46" s="545"/>
      <c r="Q46" s="545"/>
      <c r="R46" s="545"/>
      <c r="S46" s="545"/>
      <c r="T46" s="548"/>
      <c r="U46" s="849" t="s">
        <v>175</v>
      </c>
      <c r="V46" s="850"/>
      <c r="W46" s="851"/>
      <c r="X46" s="550"/>
      <c r="Y46" s="545"/>
      <c r="Z46" s="558"/>
      <c r="AA46" s="545"/>
      <c r="AB46" s="551"/>
      <c r="AC46" s="548"/>
      <c r="AD46" s="545"/>
      <c r="AE46" s="545"/>
      <c r="AF46" s="550"/>
      <c r="AG46" s="545"/>
      <c r="AH46" s="545"/>
      <c r="AI46" s="545"/>
      <c r="AJ46" s="733" t="str">
        <f ca="1">'E.coli Standalone worksheet'!O41</f>
        <v/>
      </c>
      <c r="AK46" s="552"/>
      <c r="AL46" s="556"/>
      <c r="AM46" s="553"/>
      <c r="AN46" s="548"/>
      <c r="AO46" s="550"/>
      <c r="AP46" s="548"/>
      <c r="AQ46" s="545"/>
      <c r="AR46" s="548"/>
      <c r="AS46" s="545"/>
      <c r="AT46" s="545"/>
      <c r="AU46" s="545"/>
      <c r="AV46" s="562"/>
      <c r="AW46" s="560"/>
      <c r="AX46" s="545"/>
      <c r="AY46" s="545"/>
      <c r="AZ46" s="562"/>
      <c r="BA46" s="545"/>
      <c r="BB46" s="545"/>
      <c r="BC46" s="554"/>
      <c r="BD46" s="548"/>
      <c r="BE46" s="545"/>
      <c r="BF46" s="548"/>
      <c r="BG46" s="773"/>
      <c r="BH46" s="774"/>
      <c r="BI46" s="775"/>
      <c r="BJ46" s="775"/>
      <c r="BK46" s="775"/>
      <c r="BL46" s="775"/>
      <c r="BM46" s="775"/>
      <c r="BN46" s="775"/>
      <c r="BO46" s="775"/>
      <c r="BP46" s="775"/>
      <c r="BQ46" s="775"/>
      <c r="BR46" s="775"/>
      <c r="BS46" s="775"/>
      <c r="BT46" s="775"/>
      <c r="BU46" s="775"/>
      <c r="BV46" s="775"/>
      <c r="BW46" s="776"/>
    </row>
    <row r="47" spans="1:75" ht="15" customHeight="1" thickBot="1">
      <c r="A47" s="397" t="s">
        <v>36</v>
      </c>
      <c r="B47" s="216"/>
      <c r="C47" s="398"/>
      <c r="D47" s="110"/>
      <c r="E47" s="110"/>
      <c r="F47" s="74">
        <f>COUNT(F11:F41)</f>
        <v>0</v>
      </c>
      <c r="G47" s="399">
        <f>COUNTA(G11:G41)</f>
        <v>0</v>
      </c>
      <c r="H47" s="400">
        <f>COUNTA(H11:H41)</f>
        <v>0</v>
      </c>
      <c r="I47" s="401">
        <f>COUNT(I11:I41)</f>
        <v>0</v>
      </c>
      <c r="J47" s="72">
        <f aca="true" t="shared" si="32" ref="J47:BD47">COUNT(J11:J41)</f>
        <v>0</v>
      </c>
      <c r="K47" s="73">
        <f t="shared" si="32"/>
        <v>0</v>
      </c>
      <c r="L47" s="401">
        <f t="shared" si="32"/>
        <v>0</v>
      </c>
      <c r="M47" s="72">
        <f t="shared" si="32"/>
        <v>0</v>
      </c>
      <c r="N47" s="72">
        <f t="shared" si="32"/>
        <v>0</v>
      </c>
      <c r="O47" s="72">
        <f t="shared" si="32"/>
        <v>0</v>
      </c>
      <c r="P47" s="72">
        <f t="shared" si="32"/>
        <v>0</v>
      </c>
      <c r="Q47" s="72">
        <f t="shared" si="32"/>
        <v>0</v>
      </c>
      <c r="R47" s="72">
        <f t="shared" si="32"/>
        <v>0</v>
      </c>
      <c r="S47" s="72">
        <f t="shared" si="32"/>
        <v>0</v>
      </c>
      <c r="T47" s="73">
        <f t="shared" si="32"/>
        <v>0</v>
      </c>
      <c r="U47" s="213" t="s">
        <v>56</v>
      </c>
      <c r="V47" s="54">
        <f aca="true" t="shared" si="33" ref="V47:AC47">COUNT(V11:V41)</f>
        <v>0</v>
      </c>
      <c r="W47" s="56">
        <f t="shared" si="33"/>
        <v>0</v>
      </c>
      <c r="X47" s="56">
        <f ca="1" t="shared" si="33"/>
        <v>0</v>
      </c>
      <c r="Y47" s="57">
        <f t="shared" si="33"/>
        <v>0</v>
      </c>
      <c r="Z47" s="427">
        <f t="shared" si="33"/>
        <v>0</v>
      </c>
      <c r="AA47" s="56">
        <f t="shared" si="33"/>
        <v>0</v>
      </c>
      <c r="AB47" s="56">
        <f t="shared" si="33"/>
        <v>0</v>
      </c>
      <c r="AC47" s="57">
        <f t="shared" si="33"/>
        <v>0</v>
      </c>
      <c r="AD47" s="54">
        <f t="shared" si="32"/>
        <v>0</v>
      </c>
      <c r="AE47" s="57">
        <f t="shared" si="32"/>
        <v>0</v>
      </c>
      <c r="AF47" s="54"/>
      <c r="AG47" s="659">
        <f>COUNT(AG11:AG41)</f>
        <v>0</v>
      </c>
      <c r="AH47" s="72">
        <f>COUNT(AH11:AH41)</f>
        <v>0</v>
      </c>
      <c r="AI47" s="62"/>
      <c r="AJ47" s="56">
        <f ca="1">COUNT(AI11:AI41)</f>
        <v>0</v>
      </c>
      <c r="AK47" s="912">
        <f>COUNT(AK11:AL41)</f>
        <v>0</v>
      </c>
      <c r="AL47" s="913"/>
      <c r="AM47" s="56">
        <f>COUNT(AM11:AM41)</f>
        <v>0</v>
      </c>
      <c r="AN47" s="57">
        <f>COUNT(AN11:AN41)</f>
        <v>0</v>
      </c>
      <c r="AO47" s="845" t="s">
        <v>56</v>
      </c>
      <c r="AP47" s="1014"/>
      <c r="AQ47" s="54">
        <f t="shared" si="32"/>
        <v>0</v>
      </c>
      <c r="AR47" s="106">
        <f t="shared" si="32"/>
        <v>0</v>
      </c>
      <c r="AS47" s="54">
        <f t="shared" si="32"/>
        <v>0</v>
      </c>
      <c r="AT47" s="63">
        <f t="shared" si="32"/>
        <v>0</v>
      </c>
      <c r="AU47" s="63">
        <f ca="1" t="shared" si="32"/>
        <v>0</v>
      </c>
      <c r="AV47" s="106">
        <f ca="1" t="shared" si="32"/>
        <v>0</v>
      </c>
      <c r="AW47" s="54">
        <f t="shared" si="32"/>
        <v>0</v>
      </c>
      <c r="AX47" s="63">
        <f t="shared" si="32"/>
        <v>0</v>
      </c>
      <c r="AY47" s="63">
        <f ca="1" t="shared" si="32"/>
        <v>0</v>
      </c>
      <c r="AZ47" s="106">
        <f ca="1" t="shared" si="32"/>
        <v>0</v>
      </c>
      <c r="BA47" s="54">
        <f t="shared" si="32"/>
        <v>0</v>
      </c>
      <c r="BB47" s="63">
        <f t="shared" si="32"/>
        <v>0</v>
      </c>
      <c r="BC47" s="63">
        <f ca="1" t="shared" si="32"/>
        <v>0</v>
      </c>
      <c r="BD47" s="106">
        <f ca="1" t="shared" si="32"/>
        <v>0</v>
      </c>
      <c r="BE47" s="55">
        <f>COUNT(BE11:BE41)</f>
        <v>0</v>
      </c>
      <c r="BF47" s="57">
        <f>COUNT(BF11:BF41)</f>
        <v>0</v>
      </c>
      <c r="BG47" s="234" t="s">
        <v>56</v>
      </c>
      <c r="BH47" s="564">
        <f aca="true" t="shared" si="34" ref="BH47:BV47">COUNT(BH11:BH41)</f>
        <v>0</v>
      </c>
      <c r="BI47" s="778">
        <f ca="1" t="shared" si="34"/>
        <v>0</v>
      </c>
      <c r="BJ47" s="564">
        <f t="shared" si="34"/>
        <v>0</v>
      </c>
      <c r="BK47" s="791">
        <f ca="1" t="shared" si="34"/>
        <v>0</v>
      </c>
      <c r="BL47" s="792">
        <f t="shared" si="34"/>
        <v>0</v>
      </c>
      <c r="BM47" s="63">
        <f t="shared" si="34"/>
        <v>0</v>
      </c>
      <c r="BN47" s="63">
        <f t="shared" si="34"/>
        <v>0</v>
      </c>
      <c r="BO47" s="63">
        <f>COUNT(BO11:BO41)</f>
        <v>0</v>
      </c>
      <c r="BP47" s="63">
        <f>COUNT(BP11:BP41)</f>
        <v>0</v>
      </c>
      <c r="BQ47" s="63">
        <f t="shared" si="34"/>
        <v>0</v>
      </c>
      <c r="BR47" s="63">
        <f t="shared" si="34"/>
        <v>0</v>
      </c>
      <c r="BS47" s="63">
        <f t="shared" si="34"/>
        <v>0</v>
      </c>
      <c r="BT47" s="63">
        <f t="shared" si="34"/>
        <v>0</v>
      </c>
      <c r="BU47" s="63">
        <f t="shared" si="34"/>
        <v>0</v>
      </c>
      <c r="BV47" s="63">
        <f t="shared" si="34"/>
        <v>0</v>
      </c>
      <c r="BW47" s="106">
        <f>COUNT(BW11:BW41)</f>
        <v>0</v>
      </c>
    </row>
    <row r="48" spans="1:58" ht="15" customHeight="1" thickBot="1">
      <c r="A48" s="988" t="s">
        <v>107</v>
      </c>
      <c r="B48" s="989"/>
      <c r="C48" s="989"/>
      <c r="D48" s="989"/>
      <c r="E48" s="989"/>
      <c r="F48" s="989"/>
      <c r="G48" s="989"/>
      <c r="H48" s="989"/>
      <c r="I48" s="989"/>
      <c r="J48" s="989"/>
      <c r="K48" s="1017"/>
      <c r="L48" s="467" t="s">
        <v>192</v>
      </c>
      <c r="M48" s="198"/>
      <c r="N48" s="198"/>
      <c r="O48" s="198"/>
      <c r="P48" s="198"/>
      <c r="Q48" s="468"/>
      <c r="R48" s="469" t="s">
        <v>122</v>
      </c>
      <c r="S48" s="198"/>
      <c r="T48" s="224"/>
      <c r="U48" s="289" t="s">
        <v>37</v>
      </c>
      <c r="V48" s="198"/>
      <c r="W48" s="198"/>
      <c r="X48" s="198"/>
      <c r="Y48" s="198"/>
      <c r="Z48" s="198"/>
      <c r="AA48" s="198"/>
      <c r="AB48" s="198"/>
      <c r="AC48" s="198"/>
      <c r="AD48" s="198"/>
      <c r="AE48" s="198"/>
      <c r="AF48" s="198"/>
      <c r="AG48" s="198"/>
      <c r="AH48" s="198"/>
      <c r="AI48" s="198"/>
      <c r="AJ48" s="198"/>
      <c r="AK48" s="198"/>
      <c r="AL48" s="198"/>
      <c r="AM48" s="198"/>
      <c r="AN48" s="224"/>
      <c r="AO48" s="191"/>
      <c r="AP48" s="191"/>
      <c r="AQ48" s="191"/>
      <c r="AR48" s="191"/>
      <c r="AS48" s="191"/>
      <c r="AT48" s="191"/>
      <c r="AU48" s="191"/>
      <c r="AV48" s="191"/>
      <c r="AW48" s="191"/>
      <c r="AX48" s="191"/>
      <c r="AY48" s="191"/>
      <c r="AZ48" s="191"/>
      <c r="BA48" s="191"/>
      <c r="BB48" s="191"/>
      <c r="BC48" s="191"/>
      <c r="BD48" s="191"/>
      <c r="BE48" s="191"/>
      <c r="BF48" s="191"/>
    </row>
    <row r="49" spans="1:58" ht="12.75">
      <c r="A49" s="990"/>
      <c r="B49" s="991"/>
      <c r="C49" s="991"/>
      <c r="D49" s="991"/>
      <c r="E49" s="991"/>
      <c r="F49" s="991"/>
      <c r="G49" s="991"/>
      <c r="H49" s="991"/>
      <c r="I49" s="991"/>
      <c r="J49" s="991"/>
      <c r="K49" s="1018"/>
      <c r="L49" s="929"/>
      <c r="M49" s="930"/>
      <c r="N49" s="930"/>
      <c r="O49" s="930"/>
      <c r="P49" s="930"/>
      <c r="Q49" s="947"/>
      <c r="R49" s="908"/>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79" t="s">
        <v>38</v>
      </c>
      <c r="AR49" s="80"/>
      <c r="AS49" s="80"/>
      <c r="AT49" s="80"/>
      <c r="AU49" s="80"/>
      <c r="AV49" s="80"/>
      <c r="AW49" s="80"/>
      <c r="AX49" s="80"/>
      <c r="AY49" s="80"/>
      <c r="AZ49" s="80"/>
      <c r="BA49" s="81"/>
      <c r="BB49" s="290" t="s">
        <v>115</v>
      </c>
      <c r="BC49" s="198"/>
      <c r="BD49" s="198"/>
      <c r="BE49" s="198"/>
      <c r="BF49" s="224"/>
    </row>
    <row r="50" spans="1:58" ht="12.75">
      <c r="A50" s="990"/>
      <c r="B50" s="991"/>
      <c r="C50" s="991"/>
      <c r="D50" s="991"/>
      <c r="E50" s="991"/>
      <c r="F50" s="991"/>
      <c r="G50" s="991"/>
      <c r="H50" s="991"/>
      <c r="I50" s="991"/>
      <c r="J50" s="991"/>
      <c r="K50" s="1018"/>
      <c r="L50" s="948"/>
      <c r="M50" s="930"/>
      <c r="N50" s="930"/>
      <c r="O50" s="930"/>
      <c r="P50" s="930"/>
      <c r="Q50" s="947"/>
      <c r="R50" s="911"/>
      <c r="S50" s="909"/>
      <c r="T50" s="910"/>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t="s">
        <v>39</v>
      </c>
      <c r="AR50" s="212"/>
      <c r="AS50" s="236"/>
      <c r="AT50" s="241" t="s">
        <v>40</v>
      </c>
      <c r="AU50" s="242"/>
      <c r="AV50" s="241" t="s">
        <v>41</v>
      </c>
      <c r="AW50" s="242"/>
      <c r="AX50" s="243" t="s">
        <v>42</v>
      </c>
      <c r="AY50" s="244"/>
      <c r="AZ50" s="243" t="s">
        <v>43</v>
      </c>
      <c r="BA50" s="245"/>
      <c r="BB50" s="411" t="s">
        <v>116</v>
      </c>
      <c r="BC50" s="191"/>
      <c r="BD50" s="447">
        <f>SUM(L11:L41)</f>
        <v>0</v>
      </c>
      <c r="BE50" s="191"/>
      <c r="BF50" s="228"/>
    </row>
    <row r="51" spans="1:58" ht="14.4" thickBot="1">
      <c r="A51" s="990"/>
      <c r="B51" s="991"/>
      <c r="C51" s="991"/>
      <c r="D51" s="991"/>
      <c r="E51" s="991"/>
      <c r="F51" s="991"/>
      <c r="G51" s="991"/>
      <c r="H51" s="991"/>
      <c r="I51" s="991"/>
      <c r="J51" s="991"/>
      <c r="K51" s="1018"/>
      <c r="L51" s="953"/>
      <c r="M51" s="954"/>
      <c r="N51" s="954"/>
      <c r="O51" s="954"/>
      <c r="P51" s="954"/>
      <c r="Q51" s="955"/>
      <c r="R51" s="470"/>
      <c r="S51" s="227"/>
      <c r="T51" s="228"/>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c r="AR51" s="237"/>
      <c r="AS51" s="238"/>
      <c r="AT51" s="90"/>
      <c r="AU51" s="91"/>
      <c r="AV51" s="90"/>
      <c r="AW51" s="91"/>
      <c r="AX51" s="92" t="s">
        <v>10</v>
      </c>
      <c r="AY51" s="93"/>
      <c r="AZ51" s="92" t="s">
        <v>10</v>
      </c>
      <c r="BA51" s="93"/>
      <c r="BB51" s="430" t="s">
        <v>117</v>
      </c>
      <c r="BC51" s="210"/>
      <c r="BD51" s="448">
        <f>SUM(AQ11:AQ41)</f>
        <v>0</v>
      </c>
      <c r="BE51" s="210"/>
      <c r="BF51" s="225"/>
    </row>
    <row r="52" spans="1:58" ht="13.8">
      <c r="A52" s="990"/>
      <c r="B52" s="991"/>
      <c r="C52" s="991"/>
      <c r="D52" s="991"/>
      <c r="E52" s="991"/>
      <c r="F52" s="991"/>
      <c r="G52" s="991"/>
      <c r="H52" s="991"/>
      <c r="I52" s="991"/>
      <c r="J52" s="991"/>
      <c r="K52" s="1018"/>
      <c r="L52" s="467" t="s">
        <v>193</v>
      </c>
      <c r="M52" s="471"/>
      <c r="N52" s="198"/>
      <c r="O52" s="198"/>
      <c r="P52" s="198"/>
      <c r="Q52" s="472"/>
      <c r="R52" s="469" t="s">
        <v>122</v>
      </c>
      <c r="S52" s="198"/>
      <c r="T52" s="224"/>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IF(+AD47&gt;0,"Secondary Treatment"," ")</f>
        <v xml:space="preserve"> </v>
      </c>
      <c r="AR52" s="237"/>
      <c r="AS52" s="238"/>
      <c r="AT52" s="90"/>
      <c r="AU52" s="91"/>
      <c r="AV52" s="90"/>
      <c r="AW52" s="91"/>
      <c r="AX52" s="90" t="str">
        <f>IF(AD47=0,"",(+S42-AD42)/S42*100)</f>
        <v/>
      </c>
      <c r="AY52" s="91"/>
      <c r="AZ52" s="92" t="s">
        <v>44</v>
      </c>
      <c r="BA52" s="93"/>
      <c r="BB52" s="847" t="s">
        <v>45</v>
      </c>
      <c r="BC52" s="848"/>
      <c r="BD52" s="848"/>
      <c r="BE52" s="216"/>
      <c r="BF52" s="413"/>
    </row>
    <row r="53" spans="1:58" ht="12.75">
      <c r="A53" s="990"/>
      <c r="B53" s="991"/>
      <c r="C53" s="991"/>
      <c r="D53" s="991"/>
      <c r="E53" s="991"/>
      <c r="F53" s="991"/>
      <c r="G53" s="991"/>
      <c r="H53" s="991"/>
      <c r="I53" s="991"/>
      <c r="J53" s="991"/>
      <c r="K53" s="1018"/>
      <c r="L53" s="473" t="s">
        <v>194</v>
      </c>
      <c r="M53" s="202"/>
      <c r="N53" s="202"/>
      <c r="O53" s="202"/>
      <c r="P53" s="202"/>
      <c r="Q53" s="202"/>
      <c r="R53" s="908"/>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5" t="str">
        <f>IF(AD47&gt;0,"Tertiary Treatment","")</f>
        <v/>
      </c>
      <c r="AR53" s="237"/>
      <c r="AS53" s="238"/>
      <c r="AT53" s="90"/>
      <c r="AU53" s="91"/>
      <c r="AV53" s="90"/>
      <c r="AW53" s="91"/>
      <c r="AX53" s="90" t="str">
        <f>IF(AD47=0,"",(+AD42-BA42)/AD42*100)</f>
        <v/>
      </c>
      <c r="AY53" s="91"/>
      <c r="AZ53" s="92" t="s">
        <v>44</v>
      </c>
      <c r="BA53" s="93"/>
      <c r="BB53" s="291" t="s">
        <v>118</v>
      </c>
      <c r="BC53" s="191"/>
      <c r="BE53" s="431" t="str">
        <f>IF(L47=0,"",L42/P4)</f>
        <v/>
      </c>
      <c r="BF53" s="228"/>
    </row>
    <row r="54" spans="1:58" ht="13.5" customHeight="1" thickBot="1">
      <c r="A54" s="990"/>
      <c r="B54" s="991"/>
      <c r="C54" s="991"/>
      <c r="D54" s="991"/>
      <c r="E54" s="991"/>
      <c r="F54" s="991"/>
      <c r="G54" s="991"/>
      <c r="H54" s="991"/>
      <c r="I54" s="991"/>
      <c r="J54" s="991"/>
      <c r="K54" s="1018"/>
      <c r="L54" s="929"/>
      <c r="M54" s="930"/>
      <c r="N54" s="930"/>
      <c r="O54" s="930"/>
      <c r="P54" s="930"/>
      <c r="Q54" s="931"/>
      <c r="R54" s="911"/>
      <c r="S54" s="909"/>
      <c r="T54" s="910"/>
      <c r="U54" s="877"/>
      <c r="V54" s="878"/>
      <c r="W54" s="878"/>
      <c r="X54" s="878"/>
      <c r="Y54" s="878"/>
      <c r="Z54" s="878"/>
      <c r="AA54" s="878"/>
      <c r="AB54" s="878"/>
      <c r="AC54" s="878"/>
      <c r="AD54" s="878"/>
      <c r="AE54" s="878"/>
      <c r="AF54" s="878"/>
      <c r="AG54" s="878"/>
      <c r="AH54" s="878"/>
      <c r="AI54" s="878"/>
      <c r="AJ54" s="878"/>
      <c r="AK54" s="878"/>
      <c r="AL54" s="878"/>
      <c r="AM54" s="878"/>
      <c r="AN54" s="879"/>
      <c r="AO54" s="191"/>
      <c r="AP54" s="191"/>
      <c r="AQ54" s="234" t="s">
        <v>46</v>
      </c>
      <c r="AR54" s="239"/>
      <c r="AS54" s="240"/>
      <c r="AT54" s="97" t="str">
        <f>IF(N42=" "," NA",(+N42-AS42)/N42*100)</f>
        <v xml:space="preserve"> NA</v>
      </c>
      <c r="AU54" s="98"/>
      <c r="AV54" s="97" t="str">
        <f>IF(P42=" "," NA",(+P42-AW42)/P42*100)</f>
        <v xml:space="preserve"> NA</v>
      </c>
      <c r="AW54" s="98"/>
      <c r="AX54" s="97" t="str">
        <f>IF(OR(S42=" ",BA42=" ")," NA",(+S42-BA42)/S42*100)</f>
        <v xml:space="preserve"> NA</v>
      </c>
      <c r="AY54" s="98"/>
      <c r="AZ54" s="97" t="str">
        <f>IF(OR(R42=" ",AN42=" ")," NA",(+R42-AN42)/R42*100)</f>
        <v xml:space="preserve"> NA</v>
      </c>
      <c r="BA54" s="99"/>
      <c r="BB54" s="229"/>
      <c r="BC54" s="222"/>
      <c r="BD54" s="222"/>
      <c r="BE54" s="222"/>
      <c r="BF54" s="230"/>
    </row>
    <row r="55" spans="1:44" ht="24" customHeight="1" thickBot="1">
      <c r="A55" s="1019"/>
      <c r="B55" s="1020"/>
      <c r="C55" s="1020"/>
      <c r="D55" s="1020"/>
      <c r="E55" s="1020"/>
      <c r="F55" s="1020"/>
      <c r="G55" s="1020"/>
      <c r="H55" s="1020"/>
      <c r="I55" s="1020"/>
      <c r="J55" s="1020"/>
      <c r="K55" s="1021"/>
      <c r="L55" s="932"/>
      <c r="M55" s="933"/>
      <c r="N55" s="933"/>
      <c r="O55" s="933"/>
      <c r="P55" s="933"/>
      <c r="Q55" s="934"/>
      <c r="R55" s="474"/>
      <c r="S55" s="222"/>
      <c r="T55" s="230"/>
      <c r="U55" s="880"/>
      <c r="V55" s="881"/>
      <c r="W55" s="881"/>
      <c r="X55" s="881"/>
      <c r="Y55" s="881"/>
      <c r="Z55" s="881"/>
      <c r="AA55" s="881"/>
      <c r="AB55" s="881"/>
      <c r="AC55" s="881"/>
      <c r="AD55" s="881"/>
      <c r="AE55" s="881"/>
      <c r="AF55" s="881"/>
      <c r="AG55" s="881"/>
      <c r="AH55" s="881"/>
      <c r="AI55" s="881"/>
      <c r="AJ55" s="881"/>
      <c r="AK55" s="881"/>
      <c r="AL55" s="881"/>
      <c r="AM55" s="881"/>
      <c r="AN55" s="882"/>
      <c r="AO55" s="191"/>
      <c r="AP55" s="191"/>
      <c r="AQ55" s="191"/>
      <c r="AR55" s="191"/>
    </row>
    <row r="56" spans="1:75" ht="12.75">
      <c r="A56" s="815" t="s">
        <v>227</v>
      </c>
      <c r="B56" s="815"/>
      <c r="C56" s="815"/>
      <c r="D56" s="815"/>
      <c r="E56" s="815"/>
      <c r="F56" s="815"/>
      <c r="G56" s="815"/>
      <c r="H56" s="815"/>
      <c r="I56" s="815"/>
      <c r="J56" s="815"/>
      <c r="K56" s="815"/>
      <c r="L56" s="815"/>
      <c r="M56" s="815"/>
      <c r="N56" s="815"/>
      <c r="O56" s="815"/>
      <c r="P56" s="815"/>
      <c r="Q56" s="815"/>
      <c r="R56" s="815"/>
      <c r="S56" s="815"/>
      <c r="T56" s="815"/>
      <c r="U56" s="852" t="s">
        <v>228</v>
      </c>
      <c r="V56" s="852"/>
      <c r="W56" s="852"/>
      <c r="X56" s="852"/>
      <c r="Y56" s="852"/>
      <c r="Z56" s="852"/>
      <c r="AA56" s="852"/>
      <c r="AB56" s="852"/>
      <c r="AC56" s="852"/>
      <c r="AD56" s="852"/>
      <c r="AE56" s="852"/>
      <c r="AF56" s="852"/>
      <c r="AG56" s="852"/>
      <c r="AH56" s="852"/>
      <c r="AI56" s="852"/>
      <c r="AJ56" s="852"/>
      <c r="AK56" s="852"/>
      <c r="AL56" s="852"/>
      <c r="AM56" s="852"/>
      <c r="AN56" s="852"/>
      <c r="AO56" s="815" t="s">
        <v>229</v>
      </c>
      <c r="AP56" s="815"/>
      <c r="AQ56" s="815"/>
      <c r="AR56" s="815"/>
      <c r="AS56" s="815"/>
      <c r="AT56" s="815"/>
      <c r="AU56" s="815"/>
      <c r="AV56" s="815"/>
      <c r="AW56" s="815"/>
      <c r="AX56" s="815"/>
      <c r="AY56" s="815"/>
      <c r="AZ56" s="815"/>
      <c r="BA56" s="815"/>
      <c r="BB56" s="815"/>
      <c r="BC56" s="815"/>
      <c r="BD56" s="815"/>
      <c r="BE56" s="815"/>
      <c r="BF56" s="815"/>
      <c r="BG56" s="815" t="s">
        <v>230</v>
      </c>
      <c r="BH56" s="815"/>
      <c r="BI56" s="815"/>
      <c r="BJ56" s="815"/>
      <c r="BK56" s="815"/>
      <c r="BL56" s="815"/>
      <c r="BM56" s="815"/>
      <c r="BN56" s="815"/>
      <c r="BO56" s="815"/>
      <c r="BP56" s="815"/>
      <c r="BQ56" s="815"/>
      <c r="BR56" s="815"/>
      <c r="BS56" s="815"/>
      <c r="BT56" s="815"/>
      <c r="BU56" s="815"/>
      <c r="BV56" s="815"/>
      <c r="BW56" s="815"/>
    </row>
    <row r="57" spans="41:58" ht="12.75">
      <c r="AO57" s="815"/>
      <c r="AP57" s="815"/>
      <c r="AQ57" s="815"/>
      <c r="AR57" s="815"/>
      <c r="AS57" s="815"/>
      <c r="AT57" s="815"/>
      <c r="AU57" s="815"/>
      <c r="AV57" s="815"/>
      <c r="AW57" s="815"/>
      <c r="AX57" s="815"/>
      <c r="AY57" s="815"/>
      <c r="AZ57" s="815"/>
      <c r="BA57" s="815"/>
      <c r="BB57" s="815"/>
      <c r="BC57" s="815"/>
      <c r="BD57" s="815"/>
      <c r="BE57" s="815"/>
      <c r="BF57" s="815"/>
    </row>
    <row r="58" spans="1:58" ht="12.75">
      <c r="A58" s="824"/>
      <c r="B58" s="824"/>
      <c r="C58" s="824"/>
      <c r="D58" s="824"/>
      <c r="E58" s="824"/>
      <c r="F58" s="824"/>
      <c r="G58" s="824"/>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4"/>
      <c r="AP58" s="824"/>
      <c r="AQ58" s="824"/>
      <c r="AR58" s="824"/>
      <c r="AS58" s="824"/>
      <c r="AT58" s="824"/>
      <c r="AU58" s="824"/>
      <c r="AV58" s="824"/>
      <c r="AW58" s="824"/>
      <c r="AX58" s="824"/>
      <c r="AY58" s="824"/>
      <c r="AZ58" s="824"/>
      <c r="BA58" s="824"/>
      <c r="BB58" s="824"/>
      <c r="BC58" s="824"/>
      <c r="BD58" s="824"/>
      <c r="BE58" s="824"/>
      <c r="BF58" s="824"/>
    </row>
  </sheetData>
  <sheetProtection algorithmName="SHA-512" hashValue="wiwOIAVBnL7XqTBGNodi4IknF3W+Fzb5PuXDLsZT3LICqH8nMIx8kKw1thLd5LRafCJXKQn7WBkhpjaVUTv0tw==" saltValue="nM6c1GFce7rtEQnE0QlzLA==" spinCount="100000" sheet="1" selectLockedCells="1"/>
  <mergeCells count="75">
    <mergeCell ref="BV8:BV10"/>
    <mergeCell ref="BW8:BW10"/>
    <mergeCell ref="BH9:BI9"/>
    <mergeCell ref="BJ9:BK9"/>
    <mergeCell ref="BG56:BW56"/>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AO58:BF58"/>
    <mergeCell ref="AO56:BF56"/>
    <mergeCell ref="A56:T56"/>
    <mergeCell ref="U56:AN56"/>
    <mergeCell ref="AQ8:BD8"/>
    <mergeCell ref="AO57:BF57"/>
    <mergeCell ref="AO47:AP47"/>
    <mergeCell ref="U49:AN55"/>
    <mergeCell ref="BB52:BD52"/>
    <mergeCell ref="AO42:AP42"/>
    <mergeCell ref="AO44:AP44"/>
    <mergeCell ref="AO43:AP43"/>
    <mergeCell ref="AD9:AE9"/>
    <mergeCell ref="U45:W45"/>
    <mergeCell ref="U46:W46"/>
    <mergeCell ref="AB8:AB10"/>
    <mergeCell ref="A58:T58"/>
    <mergeCell ref="U58:AN58"/>
    <mergeCell ref="C8:C10"/>
    <mergeCell ref="G8:G10"/>
    <mergeCell ref="H8:H10"/>
    <mergeCell ref="D8:D10"/>
    <mergeCell ref="AK47:AL47"/>
    <mergeCell ref="A48:K55"/>
    <mergeCell ref="R49:T50"/>
    <mergeCell ref="L51:Q51"/>
    <mergeCell ref="R53:T54"/>
    <mergeCell ref="L54:Q55"/>
    <mergeCell ref="L49:Q50"/>
    <mergeCell ref="AK43:AL43"/>
    <mergeCell ref="AK44:AL44"/>
    <mergeCell ref="E8:E10"/>
    <mergeCell ref="AX2:BC3"/>
    <mergeCell ref="BD2:BF3"/>
    <mergeCell ref="AL5:AN7"/>
    <mergeCell ref="AX5:BC7"/>
    <mergeCell ref="BD5:BF7"/>
    <mergeCell ref="AO6:AR6"/>
    <mergeCell ref="AL2:AN3"/>
    <mergeCell ref="V8:Y9"/>
    <mergeCell ref="Z8:Z10"/>
    <mergeCell ref="L2:P2"/>
    <mergeCell ref="Q2:S2"/>
    <mergeCell ref="R4:T4"/>
    <mergeCell ref="Q6:R6"/>
    <mergeCell ref="S6:T6"/>
    <mergeCell ref="L5:M5"/>
    <mergeCell ref="N5:R5"/>
    <mergeCell ref="L7:O7"/>
    <mergeCell ref="Q7:R7"/>
    <mergeCell ref="S7:T7"/>
    <mergeCell ref="AD2:AK3"/>
    <mergeCell ref="AD8:AE8"/>
    <mergeCell ref="AC8:AC10"/>
    <mergeCell ref="AA5:AB5"/>
    <mergeCell ref="AA6:AB6"/>
    <mergeCell ref="AA8:AA10"/>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2" manualBreakCount="2">
    <brk id="20" max="16383" man="1"/>
    <brk id="40" max="16383" man="1"/>
  </colBreaks>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X57"/>
  <sheetViews>
    <sheetView showGridLines="0" zoomScale="90" zoomScaleNormal="90" workbookViewId="0" topLeftCell="A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2" max="32" width="3.140625" style="0" customWidth="1"/>
    <col min="35" max="35" width="6.7109375" style="0" hidden="1" customWidth="1"/>
    <col min="37" max="39" width="5.7109375" style="0" customWidth="1"/>
    <col min="41" max="42" width="3.7109375" style="0" customWidth="1"/>
    <col min="43" max="44" width="7.7109375" style="0" customWidth="1"/>
    <col min="57" max="57" width="6.57421875" style="0" customWidth="1"/>
    <col min="58" max="58" width="5.7109375" style="0" customWidth="1"/>
    <col min="59" max="59" width="4.00390625" style="0" customWidth="1"/>
    <col min="63" max="63" width="8.710937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192" t="s">
        <v>0</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+Aug!L2</f>
        <v>Exampleville</v>
      </c>
      <c r="M2" s="966">
        <f>+Aug!M2</f>
        <v>0</v>
      </c>
      <c r="N2" s="966">
        <f>+Aug!N2</f>
        <v>0</v>
      </c>
      <c r="O2" s="966">
        <f>+Aug!O2</f>
        <v>0</v>
      </c>
      <c r="P2" s="967">
        <f>+Aug!P2</f>
        <v>0</v>
      </c>
      <c r="Q2" s="976" t="str">
        <f>+Aug!Q2</f>
        <v>IN0000000</v>
      </c>
      <c r="R2" s="966">
        <f>+Aug!R2</f>
        <v>0</v>
      </c>
      <c r="S2" s="966">
        <f>+Aug!S2</f>
        <v>0</v>
      </c>
      <c r="T2" s="201"/>
      <c r="U2" s="449" t="s">
        <v>129</v>
      </c>
      <c r="V2" s="202"/>
      <c r="W2" s="202"/>
      <c r="X2" s="191"/>
      <c r="Y2" s="191"/>
      <c r="Z2" s="202"/>
      <c r="AA2" s="202"/>
      <c r="AB2" s="191"/>
      <c r="AC2" s="191"/>
      <c r="AD2" s="961"/>
      <c r="AE2" s="961"/>
      <c r="AF2" s="961"/>
      <c r="AG2" s="961"/>
      <c r="AH2" s="961"/>
      <c r="AI2" s="961"/>
      <c r="AJ2" s="961"/>
      <c r="AK2" s="961"/>
      <c r="AL2" s="962"/>
      <c r="AM2" s="961"/>
      <c r="AN2" s="961"/>
      <c r="AO2" s="192" t="str">
        <f>+D3</f>
        <v>LAGOON TYPE</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192" t="str">
        <f>+D4</f>
        <v>WASTEWATER TREATMENT PLANT</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F4" s="192"/>
      <c r="G4" s="192"/>
      <c r="H4" s="192"/>
      <c r="I4" s="192"/>
      <c r="J4" s="192"/>
      <c r="K4" s="192"/>
      <c r="L4" s="259" t="s">
        <v>54</v>
      </c>
      <c r="M4" s="260"/>
      <c r="N4" s="261">
        <f>+Aug!N4</f>
        <v>2023</v>
      </c>
      <c r="O4" s="262"/>
      <c r="P4" s="704">
        <f>+Aug!P4</f>
        <v>0.001</v>
      </c>
      <c r="Q4" s="258" t="s">
        <v>70</v>
      </c>
      <c r="R4" s="977" t="str">
        <f>+Aug!R4</f>
        <v>555/555-5555</v>
      </c>
      <c r="S4" s="978">
        <f>+Aug!S4</f>
        <v>0</v>
      </c>
      <c r="T4" s="979">
        <f>+Aug!T4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F5" s="191"/>
      <c r="G5" s="192"/>
      <c r="H5" s="192"/>
      <c r="I5" s="192"/>
      <c r="J5" s="192"/>
      <c r="K5" s="193" t="str">
        <f>CONCATENATE("9/1/",N4)</f>
        <v>9/1/2023</v>
      </c>
      <c r="L5" s="970" t="s">
        <v>130</v>
      </c>
      <c r="M5" s="971"/>
      <c r="N5" s="972" t="str">
        <f>+Aug!N5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September</v>
      </c>
      <c r="AB6" s="826"/>
      <c r="AC6" s="406">
        <f>+N4</f>
        <v>2023</v>
      </c>
      <c r="AL6" s="961"/>
      <c r="AM6" s="961"/>
      <c r="AN6" s="961"/>
      <c r="AO6" s="825" t="str">
        <f>+L2</f>
        <v>Exampleville</v>
      </c>
      <c r="AP6" s="917"/>
      <c r="AQ6" s="918"/>
      <c r="AR6" s="826"/>
      <c r="AS6" s="221" t="str">
        <f>+Q2</f>
        <v>IN0000000</v>
      </c>
      <c r="AT6" s="217"/>
      <c r="AU6" s="221" t="str">
        <f>+L4</f>
        <v>September</v>
      </c>
      <c r="AV6" s="217"/>
      <c r="AW6" s="406">
        <f>+N4</f>
        <v>2023</v>
      </c>
      <c r="AX6" s="961"/>
      <c r="AY6" s="961"/>
      <c r="AZ6" s="961"/>
      <c r="BA6" s="961"/>
      <c r="BB6" s="961"/>
      <c r="BC6" s="961"/>
      <c r="BD6" s="961"/>
      <c r="BE6" s="961"/>
      <c r="BF6" s="961"/>
      <c r="BG6" s="825" t="str">
        <f>AO6</f>
        <v>Exampleville</v>
      </c>
      <c r="BH6" s="998"/>
      <c r="BI6" s="221" t="str">
        <f>AS6</f>
        <v>IN0000000</v>
      </c>
      <c r="BJ6" s="217"/>
      <c r="BK6" s="221" t="str">
        <f>AU6</f>
        <v>September</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+Aug!L7</f>
        <v>Chris A. Operator</v>
      </c>
      <c r="M7" s="984">
        <f>+Aug!M7</f>
        <v>0</v>
      </c>
      <c r="N7" s="984">
        <f>+Aug!N7</f>
        <v>0</v>
      </c>
      <c r="O7" s="984">
        <f>+Aug!O7</f>
        <v>0</v>
      </c>
      <c r="P7" s="288" t="str">
        <f>+Aug!P7</f>
        <v>V</v>
      </c>
      <c r="Q7" s="985">
        <f>+Aug!Q7</f>
        <v>9999</v>
      </c>
      <c r="R7" s="986">
        <f>+Aug!R7</f>
        <v>0</v>
      </c>
      <c r="S7" s="968">
        <f>+Aug!S7</f>
        <v>37072</v>
      </c>
      <c r="T7" s="969">
        <f>+Aug!T7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Jan!BI7</f>
        <v>Substitute for State Form 30530</v>
      </c>
      <c r="BJ7" s="222"/>
      <c r="BK7" s="222"/>
      <c r="BL7" s="214"/>
      <c r="BM7" s="410"/>
      <c r="BN7" s="1000"/>
      <c r="BO7" s="1001"/>
      <c r="BP7" s="1001"/>
      <c r="BQ7" s="1001"/>
      <c r="BR7" s="1001"/>
      <c r="BS7" s="1001"/>
      <c r="BT7" s="1001"/>
      <c r="BU7" s="1001"/>
      <c r="BV7" s="215"/>
      <c r="BW7" s="222"/>
    </row>
    <row r="8" spans="1:76" ht="12.75" customHeight="1">
      <c r="A8" s="569"/>
      <c r="B8" s="570"/>
      <c r="C8" s="980" t="str">
        <f>+Aug!C8</f>
        <v>Man-Hours at Plant
(Plants less than 1 MGD only)</v>
      </c>
      <c r="D8" s="862" t="str">
        <f>+Aug!D8</f>
        <v>Air Temperature (optional)</v>
      </c>
      <c r="E8" s="862" t="str">
        <f>+Aug!E8</f>
        <v>Water Temperture</v>
      </c>
      <c r="F8" s="246" t="s">
        <v>64</v>
      </c>
      <c r="G8" s="899" t="str">
        <f>+Aug!G8</f>
        <v>Bypass At Plant Site
("x" If Occurred)</v>
      </c>
      <c r="H8" s="885" t="str">
        <f>+Aug!H8</f>
        <v>Sanitary Sewer Overflow
("x" If Occurred)</v>
      </c>
      <c r="I8" s="571" t="s">
        <v>8</v>
      </c>
      <c r="J8" s="571"/>
      <c r="K8" s="571"/>
      <c r="L8" s="572" t="s">
        <v>9</v>
      </c>
      <c r="M8" s="571"/>
      <c r="N8" s="571"/>
      <c r="O8" s="571"/>
      <c r="P8" s="571"/>
      <c r="Q8" s="571"/>
      <c r="R8" s="571"/>
      <c r="S8" s="571"/>
      <c r="T8" s="573"/>
      <c r="U8" s="574" t="s">
        <v>10</v>
      </c>
      <c r="V8" s="888" t="str">
        <f>+Aug!V8</f>
        <v>CONTROLLED DISCHARGE</v>
      </c>
      <c r="W8" s="889">
        <f>+Aug!W8</f>
        <v>0</v>
      </c>
      <c r="X8" s="889" t="str">
        <f>+Aug!X8</f>
        <v>AERATION</v>
      </c>
      <c r="Y8" s="890">
        <f>+Aug!Y8</f>
        <v>0</v>
      </c>
      <c r="Z8" s="939" t="str">
        <f>+Aug!Z8</f>
        <v>Primary Cell Sludge Depth (ft) Measure Annually in June</v>
      </c>
      <c r="AA8" s="980" t="str">
        <f>+Aug!AA8</f>
        <v xml:space="preserve"> </v>
      </c>
      <c r="AB8" s="980" t="str">
        <f>+Aug!AB8</f>
        <v xml:space="preserve"> </v>
      </c>
      <c r="AC8" s="996" t="str">
        <f>+Aug!AC8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Mar!BH8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c r="BX8" s="669"/>
    </row>
    <row r="9" spans="1:75" ht="12.75" customHeight="1" thickBot="1">
      <c r="A9" s="575"/>
      <c r="B9" s="576"/>
      <c r="C9" s="981">
        <f>+Jan!C9</f>
        <v>0</v>
      </c>
      <c r="D9" s="863"/>
      <c r="E9" s="863"/>
      <c r="F9" s="247">
        <f>SUM(F11:F40)</f>
        <v>0</v>
      </c>
      <c r="G9" s="900">
        <f>+Jan!G9</f>
        <v>0</v>
      </c>
      <c r="H9" s="886">
        <f>+Jan!H9</f>
        <v>0</v>
      </c>
      <c r="I9" s="577" t="s">
        <v>15</v>
      </c>
      <c r="J9" s="577"/>
      <c r="K9" s="577"/>
      <c r="L9" s="578" t="s">
        <v>10</v>
      </c>
      <c r="M9" s="577"/>
      <c r="N9" s="577"/>
      <c r="O9" s="577"/>
      <c r="P9" s="577"/>
      <c r="Q9" s="577"/>
      <c r="R9" s="577"/>
      <c r="S9" s="577"/>
      <c r="T9" s="579"/>
      <c r="U9" s="580" t="s">
        <v>10</v>
      </c>
      <c r="V9" s="891">
        <f>+Jan!V9</f>
        <v>0</v>
      </c>
      <c r="W9" s="892">
        <f>+Jan!W9</f>
        <v>0</v>
      </c>
      <c r="X9" s="892">
        <f>+Jan!X9</f>
        <v>0</v>
      </c>
      <c r="Y9" s="893">
        <f>+Jan!Y9</f>
        <v>0</v>
      </c>
      <c r="Z9" s="940">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IF(+Aug!BE9&lt;&gt;"",+Aug!BE9,"")</f>
        <v>Other</v>
      </c>
      <c r="BF9" s="588"/>
      <c r="BG9" s="739"/>
      <c r="BH9" s="822" t="str">
        <f>Jan!BH9</f>
        <v>Phosphorus</v>
      </c>
      <c r="BI9" s="823"/>
      <c r="BJ9" s="822" t="str">
        <f>Jan!BJ9</f>
        <v xml:space="preserve"> Total Nitrogen</v>
      </c>
      <c r="BK9" s="1010"/>
      <c r="BL9" s="1003">
        <f>+'[1]Jan'!BL9</f>
        <v>0</v>
      </c>
      <c r="BM9" s="1005" t="str">
        <f>+'[1]Jan'!BM9</f>
        <v>Supernatant Withdrawn 
hrs. or Gal. x 1000</v>
      </c>
      <c r="BN9" s="1005" t="str">
        <f>+'[1]Jan'!BN9</f>
        <v>Supernatant BOD5 mg/l 
or  NH3-N mg/l</v>
      </c>
      <c r="BO9" s="1005" t="str">
        <f>+'[1]Jan'!BO9</f>
        <v>Total Solids in Incoming Sludge - %</v>
      </c>
      <c r="BP9" s="1005" t="str">
        <f>+'[1]Jan'!BP9</f>
        <v>Total Solids in Digested Sludge - %</v>
      </c>
      <c r="BQ9" s="1005" t="str">
        <f>+'[1]Jan'!BQ9</f>
        <v>Volatile Solids in Incoming Sludge - %</v>
      </c>
      <c r="BR9" s="1005" t="str">
        <f>+'[1]Jan'!BR9</f>
        <v>Volatile Solids in Digested Sludge - %</v>
      </c>
      <c r="BS9" s="1005" t="str">
        <f>+'[1]Jan'!BS9</f>
        <v>Digested Sludge Withdrawn 
hrs. or Gal. x 1000</v>
      </c>
      <c r="BT9" s="1005">
        <f>+'[1]Jan'!BT9</f>
        <v>0</v>
      </c>
      <c r="BU9" s="1005" t="str">
        <f>+'[1]Jan'!BU9</f>
        <v xml:space="preserve"> </v>
      </c>
      <c r="BV9" s="1005">
        <f>+'[1]Jan'!BV9</f>
        <v>0</v>
      </c>
      <c r="BW9" s="1008" t="str">
        <f>+'[1]Jan'!BW9</f>
        <v>Chloride</v>
      </c>
    </row>
    <row r="10" spans="1:75" ht="109.5" customHeight="1" thickBot="1">
      <c r="A10" s="589" t="s">
        <v>17</v>
      </c>
      <c r="B10" s="590" t="s">
        <v>18</v>
      </c>
      <c r="C10" s="982">
        <f>+Jan!C10</f>
        <v>0</v>
      </c>
      <c r="D10" s="864"/>
      <c r="E10" s="864"/>
      <c r="F10" s="591" t="str">
        <f>+Aug!F10</f>
        <v>Precipitation - Inches</v>
      </c>
      <c r="G10" s="901">
        <f>+Jan!G10</f>
        <v>0</v>
      </c>
      <c r="H10" s="887">
        <f>+Jan!H10</f>
        <v>0</v>
      </c>
      <c r="I10" s="592" t="str">
        <f>+Aug!I10</f>
        <v>Chlorine - Lbs</v>
      </c>
      <c r="J10" s="594" t="str">
        <f>+Aug!J10</f>
        <v>Lbs/Day  or
Gal./Day</v>
      </c>
      <c r="K10" s="594" t="str">
        <f>+Aug!K10</f>
        <v>Lbs/Day  or
Gal./Day</v>
      </c>
      <c r="L10" s="593" t="str">
        <f>+Aug!L10</f>
        <v>Influent Flow Rate 
(if metered) MGD</v>
      </c>
      <c r="M10" s="594" t="str">
        <f>+Aug!M10</f>
        <v>pH</v>
      </c>
      <c r="N10" s="594" t="str">
        <f>+Aug!N10</f>
        <v>CBOD5 - mg/l</v>
      </c>
      <c r="O10" s="595" t="str">
        <f>+Aug!O10</f>
        <v>CBOD5 - lbs</v>
      </c>
      <c r="P10" s="594" t="str">
        <f>+Aug!P10</f>
        <v>Susp. Solids - mg/l</v>
      </c>
      <c r="Q10" s="594" t="str">
        <f>+Aug!Q10</f>
        <v>Susp. Solids - lbs</v>
      </c>
      <c r="R10" s="594" t="str">
        <f>+Aug!R10</f>
        <v xml:space="preserve">Phosphorus - mg/l </v>
      </c>
      <c r="S10" s="594" t="str">
        <f>+Aug!S10</f>
        <v>Ammonia - mg/l</v>
      </c>
      <c r="T10" s="596" t="str">
        <f>IF(+Aug!T10&lt;&gt;"",+Aug!T10,"")</f>
        <v/>
      </c>
      <c r="U10" s="597" t="s">
        <v>17</v>
      </c>
      <c r="V10" s="598" t="str">
        <f>+Aug!V10</f>
        <v>Upstream Gage Reading (in.)</v>
      </c>
      <c r="W10" s="599" t="str">
        <f>+Aug!W10</f>
        <v>Upstream Flow (MGD)</v>
      </c>
      <c r="X10" s="600" t="str">
        <f>+Aug!X10</f>
        <v>Dilution Ratio (Discharge / Upstream)</v>
      </c>
      <c r="Y10" s="601" t="str">
        <f>+Aug!Y10</f>
        <v>Last Cell Water Level (ft.)</v>
      </c>
      <c r="Z10" s="941">
        <f>+Jan!Z10</f>
        <v>0</v>
      </c>
      <c r="AA10" s="995">
        <f>+Jan!AA10</f>
        <v>0</v>
      </c>
      <c r="AB10" s="995">
        <f>+Jan!AB10</f>
        <v>0</v>
      </c>
      <c r="AC10" s="925">
        <f>+Jan!AC10</f>
        <v>0</v>
      </c>
      <c r="AD10" s="593" t="str">
        <f>+Aug!AD10</f>
        <v>Ammonia - mg/l
Test Weekly</v>
      </c>
      <c r="AE10" s="596" t="str">
        <f>+Aug!AE10</f>
        <v xml:space="preserve"> </v>
      </c>
      <c r="AF10" s="657"/>
      <c r="AG10" s="175" t="str">
        <f>Jan!AG10</f>
        <v>Residual Chlorine - Final</v>
      </c>
      <c r="AH10" s="175" t="str">
        <f>Jan!AH10</f>
        <v>Residual Chlorine - Contact Tank</v>
      </c>
      <c r="AI10" s="603"/>
      <c r="AJ10" s="594" t="str">
        <f>+Aug!AJ10</f>
        <v>E. Coli - colony/100 ml</v>
      </c>
      <c r="AK10" s="594" t="str">
        <f>+Aug!AK10</f>
        <v>pH - daily low 
(or single sample)</v>
      </c>
      <c r="AL10" s="594" t="str">
        <f>+Aug!AL10</f>
        <v>pH - daily high  
(if multiple samples)</v>
      </c>
      <c r="AM10" s="595" t="str">
        <f>+Aug!AM10</f>
        <v>Dissolved Oxygen - mg/l</v>
      </c>
      <c r="AN10" s="604">
        <f>+Aug!AN10</f>
        <v>0</v>
      </c>
      <c r="AO10" s="605" t="s">
        <v>17</v>
      </c>
      <c r="AP10" s="606" t="s">
        <v>18</v>
      </c>
      <c r="AQ10" s="602" t="str">
        <f>+Aug!AQ10</f>
        <v>Effluent Flow Rate (MGD)</v>
      </c>
      <c r="AR10" s="596" t="str">
        <f>+Aug!AR10</f>
        <v>Effluent Flow
Weekly Average</v>
      </c>
      <c r="AS10" s="602" t="str">
        <f>+Aug!AS10</f>
        <v>CBOD5 - mg/l</v>
      </c>
      <c r="AT10" s="594" t="str">
        <f>+Aug!AT10</f>
        <v>CBOD5 - mg/l
Weekly Average</v>
      </c>
      <c r="AU10" s="607" t="str">
        <f>+Aug!AU10</f>
        <v>CBOD5 - lbs</v>
      </c>
      <c r="AV10" s="596" t="str">
        <f>+Aug!AV10</f>
        <v>CBOD5 - lbs/day
Weekly Average</v>
      </c>
      <c r="AW10" s="602" t="str">
        <f>+Aug!AW10</f>
        <v>Susp. Solids - mg/l</v>
      </c>
      <c r="AX10" s="594" t="str">
        <f>+Aug!AX10</f>
        <v>Susp. Solids - mg/l
Weekly Average</v>
      </c>
      <c r="AY10" s="600" t="str">
        <f>+Aug!AY10</f>
        <v>Susp. Solids - lbs</v>
      </c>
      <c r="AZ10" s="596" t="str">
        <f>+Aug!AZ10</f>
        <v>Susp. Solids - lbs/day
Weekly Average</v>
      </c>
      <c r="BA10" s="602" t="str">
        <f>+Aug!BA10</f>
        <v>Ammonia - mg/l</v>
      </c>
      <c r="BB10" s="608" t="str">
        <f>+Aug!BB10</f>
        <v>Ammonia - mg/l
Weekly Average</v>
      </c>
      <c r="BC10" s="600" t="str">
        <f>+Aug!BC10</f>
        <v>Ammonia - lbs</v>
      </c>
      <c r="BD10" s="596" t="str">
        <f>+Aug!BD10</f>
        <v>Ammonia - lbs/day
Weekly Average</v>
      </c>
      <c r="BE10" s="609" t="str">
        <f>IF(+Aug!BE10&lt;&gt;"",+Aug!BE10,"")</f>
        <v>Oil &amp; Grease (mg/l)</v>
      </c>
      <c r="BF10" s="610" t="str">
        <f>IF(+Aug!BF10&lt;&gt;"",+Aug!BF10,"")</f>
        <v/>
      </c>
      <c r="BG10" s="782" t="s">
        <v>17</v>
      </c>
      <c r="BH10" s="793" t="str">
        <f>Jan!BH10</f>
        <v xml:space="preserve">Phosphorus - mg/l </v>
      </c>
      <c r="BI10" s="741" t="str">
        <f>Jan!BI10</f>
        <v>Phosphorus - lbs/day</v>
      </c>
      <c r="BJ10" s="740" t="str">
        <f>Jan!BJ10</f>
        <v>Total Nitrogen- mg/l</v>
      </c>
      <c r="BK10" s="795" t="str">
        <f>Jan!BK10</f>
        <v>Total Nitrogen- lbs/day</v>
      </c>
      <c r="BL10" s="1004" t="str">
        <f>+'[1]Jan'!BL10</f>
        <v>Temperature - F</v>
      </c>
      <c r="BM10" s="1006">
        <f>+'[1]Jan'!BM10</f>
        <v>0</v>
      </c>
      <c r="BN10" s="1006">
        <f>+'[1]Jan'!BN10</f>
        <v>0</v>
      </c>
      <c r="BO10" s="1006">
        <f>+'[1]Jan'!BO10</f>
        <v>0</v>
      </c>
      <c r="BP10" s="1006">
        <f>+'[1]Jan'!BP10</f>
        <v>0</v>
      </c>
      <c r="BQ10" s="1006">
        <f>+'[1]Jan'!BQ10</f>
        <v>0</v>
      </c>
      <c r="BR10" s="1006">
        <f>+'[1]Jan'!BR10</f>
        <v>0</v>
      </c>
      <c r="BS10" s="1006">
        <f>+'[1]Jan'!BS10</f>
        <v>0</v>
      </c>
      <c r="BT10" s="1006">
        <f>+'[1]Jan'!BT10</f>
        <v>0</v>
      </c>
      <c r="BU10" s="1006">
        <f>+'[1]Jan'!BU10</f>
        <v>0</v>
      </c>
      <c r="BV10" s="1006" t="str">
        <f>+'[1]Jan'!BV10</f>
        <v>Day Of Month</v>
      </c>
      <c r="BW10" s="1009" t="str">
        <f>+'[1]Jan'!BW10</f>
        <v>Chloride - mg/l</v>
      </c>
    </row>
    <row r="11" spans="1:75" ht="15" customHeight="1">
      <c r="A11" s="203">
        <v>1</v>
      </c>
      <c r="B11" s="204" t="str">
        <f>TEXT(K$5+A11-1,"DDD")</f>
        <v>Fri</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0">+A11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0">+A11</f>
        <v>1</v>
      </c>
      <c r="AP11" s="390" t="str">
        <f aca="true" t="shared" si="2" ref="AP11:AP40">+B11</f>
        <v>Fri</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231">
        <f>AO11</f>
        <v>1</v>
      </c>
      <c r="BH11" s="30"/>
      <c r="BI11" s="746" t="str">
        <f aca="true" t="shared" si="3" ref="BI11:BI40">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0">TEXT(K$5+A12-1,"DDD")</f>
        <v>Sat</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0">IF(CELL("type",W12)="L","",IF(AQ12*W12&gt;0,+AQ12/W12,""))</f>
        <v/>
      </c>
      <c r="Y12" s="43"/>
      <c r="Z12" s="417"/>
      <c r="AA12" s="283"/>
      <c r="AB12" s="37"/>
      <c r="AC12" s="43"/>
      <c r="AD12" s="42"/>
      <c r="AE12" s="43"/>
      <c r="AF12" s="649"/>
      <c r="AG12" s="41"/>
      <c r="AH12" s="37"/>
      <c r="AI12" t="str">
        <f aca="true" t="shared" si="6" ref="AI12:AI40">IF(CELL("type",AJ12)="b","",IF(AJ12="tntc",63200,IF(AJ12=0,1,AJ12)))</f>
        <v/>
      </c>
      <c r="AJ12" s="37"/>
      <c r="AK12" s="283"/>
      <c r="AL12" s="283"/>
      <c r="AM12" s="283"/>
      <c r="AN12" s="43"/>
      <c r="AO12" s="205">
        <f t="shared" si="1"/>
        <v>2</v>
      </c>
      <c r="AP12" s="390" t="str">
        <f t="shared" si="2"/>
        <v>Sat</v>
      </c>
      <c r="AQ12" s="42"/>
      <c r="AR12" s="35"/>
      <c r="AS12" s="42"/>
      <c r="AT12" s="60"/>
      <c r="AU12" s="118" t="str">
        <f aca="true" t="shared" si="7" ref="AU12:AU40">IF(CELL("type",AS12)="L","",IF(AS12*($AQ12)=0,"",+$AQ12*AS12*8.345))</f>
        <v/>
      </c>
      <c r="AV12" s="35"/>
      <c r="AW12" s="42"/>
      <c r="AX12" s="60"/>
      <c r="AY12" s="118" t="str">
        <f aca="true" t="shared" si="8" ref="AY12:AY40">IF(CELL("type",AW12)="L","",IF(AW12*($AQ12)=0,"",+$AQ12*AW12*8.345))</f>
        <v/>
      </c>
      <c r="AZ12" s="35"/>
      <c r="BA12" s="42"/>
      <c r="BB12" s="60"/>
      <c r="BC12" s="118" t="str">
        <f aca="true" t="shared" si="9" ref="BC12:BC40">IF(CELL("type",BA12)="L","",IF(BA12*($AQ12)=0,"",+$AQ12*BA12*8.345))</f>
        <v/>
      </c>
      <c r="BD12" s="35"/>
      <c r="BE12" s="42"/>
      <c r="BF12" s="43"/>
      <c r="BG12" s="231">
        <f aca="true" t="shared" si="10" ref="BG12:BG40">AO12</f>
        <v>2</v>
      </c>
      <c r="BH12" s="37"/>
      <c r="BI12" s="746" t="str">
        <f ca="1" t="shared" si="3"/>
        <v/>
      </c>
      <c r="BJ12" s="785"/>
      <c r="BK12" s="749" t="str">
        <f aca="true" t="shared" si="11" ref="BK12:BK40">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Sun</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Sun</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Mon</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Mon</v>
      </c>
      <c r="AQ14" s="42"/>
      <c r="AR14" s="35" t="str">
        <f>IF(+$B14="Sat",IF(SUM(AQ$11:AQ14)&gt;0,AVERAGE(AQ$11:AQ14,Aug!AQ39:AQ$41)," "),"")</f>
        <v/>
      </c>
      <c r="AS14" s="42"/>
      <c r="AT14" s="60" t="str">
        <f>IF(+$B14="Sat",IF(SUM(AS$11:AS14,Aug!AS39:AS$41)&gt;0,AVERAGE(AS$11:AS14,Aug!AS39:AS$41)," "),"")</f>
        <v/>
      </c>
      <c r="AU14" s="118" t="str">
        <f ca="1" t="shared" si="7"/>
        <v/>
      </c>
      <c r="AV14" s="46" t="str">
        <f>IF(+$B14="Sat",IF(SUM(AU$11:AU14,Aug!AU39:AU$41)&gt;0,AVERAGE(AU$11:AU14,Aug!AU39:AU$41)," "),"")</f>
        <v/>
      </c>
      <c r="AW14" s="42"/>
      <c r="AX14" s="60" t="str">
        <f>IF(+$B14="Sat",IF(SUM(AW$11:AW14,Aug!AW39:AW$41)&gt;0,AVERAGE(AW$11:AW14,Aug!AW39:AW$41)," "),"")</f>
        <v/>
      </c>
      <c r="AY14" s="118" t="str">
        <f ca="1" t="shared" si="8"/>
        <v/>
      </c>
      <c r="AZ14" s="46" t="str">
        <f>IF(+$B14="Sat",IF(SUM(AY$11:AY14,Aug!AY39:AY$41)&gt;0,AVERAGE(AY$11:AY14,Aug!AY39:AY$41)," "),"")</f>
        <v/>
      </c>
      <c r="BA14" s="42"/>
      <c r="BB14" s="60" t="str">
        <f>IF(+$B14="Sat",IF(SUM(BA$11:BA14,Aug!BA39:BA$41)&gt;0,AVERAGE(BA$11:BA14,Aug!BA39:BA$41)," "),"")</f>
        <v/>
      </c>
      <c r="BC14" s="118" t="str">
        <f ca="1" t="shared" si="9"/>
        <v/>
      </c>
      <c r="BD14" s="46" t="str">
        <f>IF(+$B14="Sat",IF(SUM(BC$11:BC14,Aug!BC39:BC$41)&gt;0,AVERAGE(BC$11:BC14,Aug!BC39:BC$41)," "),"")</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Tue</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50"/>
      <c r="AG15" s="51"/>
      <c r="AH15" s="47"/>
      <c r="AI15" t="str">
        <f ca="1" t="shared" si="6"/>
        <v/>
      </c>
      <c r="AJ15" s="47"/>
      <c r="AK15" s="284"/>
      <c r="AL15" s="284"/>
      <c r="AM15" s="284"/>
      <c r="AN15" s="53"/>
      <c r="AO15" s="206">
        <f t="shared" si="1"/>
        <v>5</v>
      </c>
      <c r="AP15" s="391" t="str">
        <f t="shared" si="2"/>
        <v>Tue</v>
      </c>
      <c r="AQ15" s="52"/>
      <c r="AR15" s="57" t="str">
        <f>IF(+$B15="Sat",IF(SUM(AQ$11:AQ15)&gt;0,AVERAGE(AQ$11:AQ15,Aug!AQ40:AQ$41)," "),"")</f>
        <v/>
      </c>
      <c r="AS15" s="52"/>
      <c r="AT15" s="56" t="str">
        <f>IF(+$B15="Sat",IF(SUM(AS$11:AS15,Aug!AS40:AS$41)&gt;0,AVERAGE(AS$11:AS15,Aug!AS40:AS$41)," "),"")</f>
        <v/>
      </c>
      <c r="AU15" s="58" t="str">
        <f ca="1" t="shared" si="7"/>
        <v/>
      </c>
      <c r="AV15" s="57" t="str">
        <f>IF(+$B15="Sat",IF(SUM(AU$11:AU15,Aug!AU40:AU$41)&gt;0,AVERAGE(AU$11:AU15,Aug!AU40:AU$41)," "),"")</f>
        <v/>
      </c>
      <c r="AW15" s="52"/>
      <c r="AX15" s="56" t="str">
        <f>IF(+$B15="Sat",IF(SUM(AW$11:AW15,Aug!AW40:AW$41)&gt;0,AVERAGE(AW$11:AW15,Aug!AW40:AW$41)," "),"")</f>
        <v/>
      </c>
      <c r="AY15" s="58" t="str">
        <f ca="1" t="shared" si="8"/>
        <v/>
      </c>
      <c r="AZ15" s="57" t="str">
        <f>IF(+$B15="Sat",IF(SUM(AY$11:AY15,Aug!AY40:AY$41)&gt;0,AVERAGE(AY$11:AY15,Aug!AY40:AY$41)," "),"")</f>
        <v/>
      </c>
      <c r="BA15" s="52"/>
      <c r="BB15" s="56" t="str">
        <f>IF(+$B15="Sat",IF(SUM(BA$11:BA15,Aug!BA40:BA$41)&gt;0,AVERAGE(BA$11:BA15,Aug!BA40:BA$41)," "),"")</f>
        <v/>
      </c>
      <c r="BC15" s="58" t="str">
        <f ca="1" t="shared" si="9"/>
        <v/>
      </c>
      <c r="BD15" s="57" t="str">
        <f>IF(+$B15="Sat",IF(SUM(BC$11:BC15,Aug!BC40:BC$41)&gt;0,AVERAGE(BC$11:BC15,Aug!BC40:BC$41)," "),"")</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Wed</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49"/>
      <c r="AG16" s="29"/>
      <c r="AH16" s="30"/>
      <c r="AI16" t="str">
        <f ca="1" t="shared" si="6"/>
        <v/>
      </c>
      <c r="AJ16" s="30"/>
      <c r="AK16" s="282"/>
      <c r="AL16" s="282"/>
      <c r="AM16" s="282"/>
      <c r="AN16" s="32"/>
      <c r="AO16" s="203">
        <f t="shared" si="1"/>
        <v>6</v>
      </c>
      <c r="AP16" s="390" t="str">
        <f t="shared" si="2"/>
        <v>Wed</v>
      </c>
      <c r="AQ16" s="31"/>
      <c r="AR16" s="46" t="str">
        <f>IF(+$B16="Sat",IF(SUM(AQ$11:AQ16)&gt;0,AVERAGE(AQ$11:AQ16,Aug!AQ41:AQ$41)," "),"")</f>
        <v/>
      </c>
      <c r="AS16" s="31"/>
      <c r="AT16" s="34" t="str">
        <f>IF(+$B16="Sat",IF(SUM(AS$11:AS16)&gt;0,AVERAGE(AS$11:AS16,Aug!AS41:AS$41)," "),"")</f>
        <v/>
      </c>
      <c r="AU16" s="36" t="str">
        <f ca="1" t="shared" si="7"/>
        <v/>
      </c>
      <c r="AV16" s="46" t="str">
        <f>IF(+$B16="Sat",IF(SUM(AU$11:AU16)&gt;0,AVERAGE(AU$11:AU16,Aug!AU41:AU$41)," "),"")</f>
        <v/>
      </c>
      <c r="AW16" s="31"/>
      <c r="AX16" s="34" t="str">
        <f>IF(+$B16="Sat",IF(SUM(AW$11:AW16)&gt;0,AVERAGE(AW$11:AW16,Aug!AW41:AW$41)," "),"")</f>
        <v/>
      </c>
      <c r="AY16" s="36" t="str">
        <f ca="1" t="shared" si="8"/>
        <v/>
      </c>
      <c r="AZ16" s="46" t="str">
        <f>IF(+$B16="Sat",IF(SUM(AY$11:AY16)&gt;0,AVERAGE(AY$11:AY16,Aug!AY41:AY$41)," "),"")</f>
        <v/>
      </c>
      <c r="BA16" s="31"/>
      <c r="BB16" s="59" t="str">
        <f>IF(+$B16="Sat",IF(SUM(BA$11:BA16)&gt;0,AVERAGE(BA$11:BA16,Aug!BA41:BA$41)," "),"")</f>
        <v/>
      </c>
      <c r="BC16" s="36" t="str">
        <f ca="1" t="shared" si="9"/>
        <v/>
      </c>
      <c r="BD16" s="46" t="str">
        <f>IF(+$B16="Sat",IF(SUM(BC$11:BC16)&gt;0,AVERAGE(BC$11:BC16,Aug!BC41:BC$41)," "),"")</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Thu</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Thu</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Fri</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Fri</v>
      </c>
      <c r="AQ18" s="42"/>
      <c r="AR18" s="35" t="str">
        <f aca="true" t="shared" si="13" ref="AR18:AR39">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39">IF(+$B18="Sat",IF(SUM(AW12:AW18)&gt;0,AVERAGE(AW12:AW18)," "),"")</f>
        <v/>
      </c>
      <c r="AY18" s="36" t="str">
        <f ca="1" t="shared" si="8"/>
        <v/>
      </c>
      <c r="AZ18" s="35" t="str">
        <f aca="true" t="shared" si="16" ref="AZ18:AZ39">IF(+$B18="Sat",IF(SUM(AY12:AY18)&gt;0,AVERAGE(AY12:AY18)," "),"")</f>
        <v/>
      </c>
      <c r="BA18" s="42"/>
      <c r="BB18" s="61" t="str">
        <f aca="true" t="shared" si="17" ref="BB18:BB39">IF(+$B18="Sat",IF(SUM(BA12:BA18)&gt;0,AVERAGE(BA12:BA18)," "),"")</f>
        <v/>
      </c>
      <c r="BC18" s="36" t="str">
        <f ca="1" t="shared" si="9"/>
        <v/>
      </c>
      <c r="BD18" s="35" t="str">
        <f aca="true" t="shared" si="18" ref="BD18:BD39">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Sat</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Sat</v>
      </c>
      <c r="AQ19" s="42"/>
      <c r="AR19" s="35" t="str">
        <f t="shared" si="13"/>
        <v xml:space="preserve"> </v>
      </c>
      <c r="AS19" s="42"/>
      <c r="AT19" s="60" t="str">
        <f t="shared" si="14"/>
        <v xml:space="preserve"> </v>
      </c>
      <c r="AU19" s="36" t="str">
        <f ca="1" t="shared" si="7"/>
        <v/>
      </c>
      <c r="AV19" s="46" t="str">
        <f ca="1" t="shared" si="14"/>
        <v xml:space="preserve"> </v>
      </c>
      <c r="AW19" s="42"/>
      <c r="AX19" s="60" t="str">
        <f t="shared" si="15"/>
        <v xml:space="preserve"> </v>
      </c>
      <c r="AY19" s="36" t="str">
        <f ca="1" t="shared" si="8"/>
        <v/>
      </c>
      <c r="AZ19" s="35" t="str">
        <f ca="1" t="shared" si="16"/>
        <v xml:space="preserve"> </v>
      </c>
      <c r="BA19" s="42"/>
      <c r="BB19" s="61" t="str">
        <f t="shared" si="17"/>
        <v xml:space="preserve"> </v>
      </c>
      <c r="BC19" s="36" t="str">
        <f ca="1" t="shared" si="9"/>
        <v/>
      </c>
      <c r="BD19" s="35" t="str">
        <f ca="1" t="shared" si="18"/>
        <v xml:space="preserve">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Sun</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Sun</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Mon</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Mon</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Tue</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Tue</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Wed</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Wed</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Thu</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Thu</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Fri</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85"/>
      <c r="AG25" s="51"/>
      <c r="AH25" s="47"/>
      <c r="AI25" t="str">
        <f ca="1" t="shared" si="6"/>
        <v/>
      </c>
      <c r="AJ25" s="47"/>
      <c r="AK25" s="284"/>
      <c r="AL25" s="284"/>
      <c r="AM25" s="284"/>
      <c r="AN25" s="53"/>
      <c r="AO25" s="206">
        <f t="shared" si="1"/>
        <v>15</v>
      </c>
      <c r="AP25" s="391" t="str">
        <f t="shared" si="2"/>
        <v>Fri</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233">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Sat</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86"/>
      <c r="AG26" s="29"/>
      <c r="AH26" s="30"/>
      <c r="AI26" t="str">
        <f ca="1" t="shared" si="6"/>
        <v/>
      </c>
      <c r="AJ26" s="30"/>
      <c r="AK26" s="282"/>
      <c r="AL26" s="282"/>
      <c r="AM26" s="282"/>
      <c r="AN26" s="32"/>
      <c r="AO26" s="203">
        <f t="shared" si="1"/>
        <v>16</v>
      </c>
      <c r="AP26" s="390" t="str">
        <f t="shared" si="2"/>
        <v>Sat</v>
      </c>
      <c r="AQ26" s="31"/>
      <c r="AR26" s="46" t="str">
        <f t="shared" si="13"/>
        <v xml:space="preserve"> </v>
      </c>
      <c r="AS26" s="31"/>
      <c r="AT26" s="34" t="str">
        <f t="shared" si="14"/>
        <v xml:space="preserve"> </v>
      </c>
      <c r="AU26" s="36" t="str">
        <f ca="1" t="shared" si="7"/>
        <v/>
      </c>
      <c r="AV26" s="46" t="str">
        <f ca="1" t="shared" si="14"/>
        <v xml:space="preserve"> </v>
      </c>
      <c r="AW26" s="31"/>
      <c r="AX26" s="34" t="str">
        <f t="shared" si="15"/>
        <v xml:space="preserve"> </v>
      </c>
      <c r="AY26" s="36" t="str">
        <f ca="1" t="shared" si="8"/>
        <v/>
      </c>
      <c r="AZ26" s="46" t="str">
        <f ca="1" t="shared" si="16"/>
        <v xml:space="preserve"> </v>
      </c>
      <c r="BA26" s="31"/>
      <c r="BB26" s="59" t="str">
        <f t="shared" si="17"/>
        <v xml:space="preserve"> </v>
      </c>
      <c r="BC26" s="36" t="str">
        <f ca="1" t="shared" si="9"/>
        <v/>
      </c>
      <c r="BD26" s="46" t="str">
        <f ca="1" t="shared" si="18"/>
        <v xml:space="preserve"> </v>
      </c>
      <c r="BE26" s="31"/>
      <c r="BF26" s="32"/>
      <c r="BG26" s="231">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Sun</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Sun</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Mon</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Mon</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Tue</v>
      </c>
      <c r="C29" s="37"/>
      <c r="D29" s="38"/>
      <c r="E29" s="38"/>
      <c r="F29" s="38"/>
      <c r="G29" s="39"/>
      <c r="H29" s="40"/>
      <c r="I29" s="41"/>
      <c r="J29" s="37"/>
      <c r="K29" s="38"/>
      <c r="L29" s="42"/>
      <c r="M29" s="283"/>
      <c r="N29" s="37"/>
      <c r="O29" s="34" t="str">
        <f aca="true" t="shared" si="19" ref="O29:Q40">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Tue</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Wed</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87"/>
      <c r="AG30" s="51"/>
      <c r="AH30" s="47"/>
      <c r="AI30" t="str">
        <f ca="1" t="shared" si="6"/>
        <v/>
      </c>
      <c r="AJ30" s="47"/>
      <c r="AK30" s="284"/>
      <c r="AL30" s="284"/>
      <c r="AM30" s="284"/>
      <c r="AN30" s="53"/>
      <c r="AO30" s="206">
        <f t="shared" si="1"/>
        <v>20</v>
      </c>
      <c r="AP30" s="391" t="str">
        <f t="shared" si="2"/>
        <v>Wed</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Thu</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86"/>
      <c r="AG31" s="29"/>
      <c r="AH31" s="30"/>
      <c r="AI31" t="str">
        <f ca="1" t="shared" si="6"/>
        <v/>
      </c>
      <c r="AJ31" s="30"/>
      <c r="AK31" s="282"/>
      <c r="AL31" s="282"/>
      <c r="AM31" s="282"/>
      <c r="AN31" s="32"/>
      <c r="AO31" s="203">
        <f t="shared" si="1"/>
        <v>21</v>
      </c>
      <c r="AP31" s="390" t="str">
        <f t="shared" si="2"/>
        <v>Thu</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Fri</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Fri</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Sat</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Sat</v>
      </c>
      <c r="AQ33" s="42"/>
      <c r="AR33" s="35" t="str">
        <f t="shared" si="13"/>
        <v xml:space="preserve"> </v>
      </c>
      <c r="AS33" s="42"/>
      <c r="AT33" s="60" t="str">
        <f t="shared" si="14"/>
        <v xml:space="preserve"> </v>
      </c>
      <c r="AU33" s="36" t="str">
        <f ca="1" t="shared" si="7"/>
        <v/>
      </c>
      <c r="AV33" s="46" t="str">
        <f ca="1" t="shared" si="14"/>
        <v xml:space="preserve"> </v>
      </c>
      <c r="AW33" s="42"/>
      <c r="AX33" s="60" t="str">
        <f t="shared" si="15"/>
        <v xml:space="preserve"> </v>
      </c>
      <c r="AY33" s="36" t="str">
        <f ca="1" t="shared" si="8"/>
        <v/>
      </c>
      <c r="AZ33" s="35" t="str">
        <f ca="1" t="shared" si="16"/>
        <v xml:space="preserve"> </v>
      </c>
      <c r="BA33" s="42"/>
      <c r="BB33" s="61" t="str">
        <f t="shared" si="17"/>
        <v xml:space="preserve"> </v>
      </c>
      <c r="BC33" s="36" t="str">
        <f ca="1" t="shared" si="9"/>
        <v/>
      </c>
      <c r="BD33" s="35" t="str">
        <f ca="1" t="shared" si="18"/>
        <v xml:space="preserve">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Sun</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Sun</v>
      </c>
      <c r="AQ34" s="42"/>
      <c r="AR34" s="35" t="str">
        <f t="shared" si="13"/>
        <v/>
      </c>
      <c r="AS34" s="42"/>
      <c r="AT34" s="60" t="str">
        <f aca="true" t="shared" si="20" ref="AT34:AV39">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Mon</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Mon</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233">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Tue</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Tue</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231">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Wed</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Wed</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Thu</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Thu</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Fri</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Fri</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thickBot="1">
      <c r="A40" s="205">
        <v>30</v>
      </c>
      <c r="B40" s="204" t="str">
        <f t="shared" si="4"/>
        <v>Sat</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Sat</v>
      </c>
      <c r="AQ40" s="42"/>
      <c r="AR40" s="35" t="str">
        <f>IF(SUM(AQ34:AQ40)=0,"",IF(+$B40="Sat",AVERAGE(AQ34:AQ40),IF(+$B40="Fri",AVERAGE(AQ35:AQ40,Oct!AQ$11),IF(+$B40="Thu",AVERAGE(AQ36:AQ40,Oct!AQ$11:AQ$12),IF(+$B40="Wed",AVERAGE(AQ37:AQ40,Oct!AQ$11:AQ$13)," ")))))</f>
        <v/>
      </c>
      <c r="AS40" s="42"/>
      <c r="AT40" s="60" t="str">
        <f>IF(AND(+$B40="Sat",SUM(AS34:AS40)&gt;0),AVERAGE(AS34:AS40),IF(AND(+$B40="Fri",SUM(AS35:AS40,Oct!AS$11)&gt;0),AVERAGE(AS35:AS40,Oct!AS$11),IF(AND(+$B40="Thu",SUM(AS36:AS40,Oct!AS$11:AS$12)&gt;0),AVERAGE(AS36:AS40,Oct!AS$11:AS$12),IF(AND(+$B40="Wed",SUM(AS37:AS40,Oct!AS$11:AS$13)&gt;0),AVERAGE(AS37:AS40,Oct!AS$11:AS$13),""))))</f>
        <v/>
      </c>
      <c r="AU40" s="36" t="str">
        <f ca="1" t="shared" si="7"/>
        <v/>
      </c>
      <c r="AV40" s="35" t="str">
        <f ca="1">IF(AND(+$B40="Sat",SUM(AU34:AU40)&gt;0),AVERAGE(AU34:AU40),IF(AND(+$B40="Fri",SUM(AU35:AU40,Oct!AU$11)&gt;0),AVERAGE(AU35:AU40,Oct!AU$11),IF(AND(+$B40="Thu",SUM(AU36:AU40,Oct!AU$11:AU$12)&gt;0),AVERAGE(AU36:AU40,Oct!AU$11:AU$12),IF(AND(+$B40="Wed",SUM(AU37:AU40,Oct!AU$11:AU$13)&gt;0),AVERAGE(AU37:AU40,Oct!AU$11:AU$13),""))))</f>
        <v/>
      </c>
      <c r="AW40" s="42"/>
      <c r="AX40" s="60" t="str">
        <f>IF(AND(+$B40="Sat",SUM(AW34:AW40)&gt;0),AVERAGE(AW34:AW40),IF(AND(+$B40="Fri",SUM(AW35:AW40,Oct!AW$11)&gt;0),AVERAGE(AW35:AW40,Oct!AW$11),IF(AND(+$B40="Thu",SUM(AW36:AW40,Oct!AW$11:AW$12)&gt;0),AVERAGE(AW36:AW40,Oct!AW$11:AW$12),IF(AND(+$B40="Wed",SUM(AW37:AW40,Oct!AW$11:AW$13)&gt;0),AVERAGE(AW37:AW40,Oct!AW$11:AW$13),""))))</f>
        <v/>
      </c>
      <c r="AY40" s="36" t="str">
        <f ca="1" t="shared" si="8"/>
        <v/>
      </c>
      <c r="AZ40" s="35" t="str">
        <f ca="1">IF(AND(+$B40="Sat",SUM(AY34:AY40)&gt;0),AVERAGE(AY34:AY40),IF(AND(+$B40="Fri",SUM(AY35:AY40,Oct!AY$11)&gt;0),AVERAGE(AY35:AY40,Oct!AY$11),IF(AND(+$B40="Thu",SUM(AY36:AY40,Oct!AY$11:AY$12)&gt;0),AVERAGE(AY36:AY40,Oct!AY$11:AY$12),IF(AND(+$B40="Wed",SUM(AY37:AY40,Oct!AY$11:AY$13)&gt;0),AVERAGE(AY37:AY40,Oct!AY$11:AY$13),""))))</f>
        <v/>
      </c>
      <c r="BA40" s="42"/>
      <c r="BB40" s="60" t="str">
        <f>IF(AND(+$B40="Sat",SUM(BA34:BA40)&gt;0),AVERAGE(BA34:BA40),IF(AND(+$B40="Fri",SUM(BA35:BA40,Oct!BA$11)&gt;0),AVERAGE(BA35:BA40,Oct!BA$11),IF(AND(+$B40="Thu",SUM(BA36:BA40,Oct!BA$11:BA$12)&gt;0),AVERAGE(BA36:BA40,Oct!BA$11:BA$12),IF(AND(+$B40="Wed",SUM(BA37:BA40,Oct!BA$11:BA$13)&gt;0),AVERAGE(BA37:BA40,Oct!BA$11:BA$13),""))))</f>
        <v/>
      </c>
      <c r="BC40" s="36" t="str">
        <f ca="1" t="shared" si="9"/>
        <v/>
      </c>
      <c r="BD40" s="35" t="str">
        <f ca="1">IF(AND(+$B40="Sat",SUM(BC34:BC40)&gt;0),AVERAGE(BC34:BC40),IF(AND(+$B40="Fri",SUM(BC35:BC40,Oct!BC$11)&gt;0),AVERAGE(BC35:BC40,Oct!BC$11),IF(AND(+$B40="Thu",SUM(BC36:BC40,Oct!BC$11:BC$12)&gt;0),AVERAGE(BC36:BC40,Oct!BC$11:BC$12),IF(AND(+$B40="Wed",SUM(BC37:BC40,Oct!BC$11:BC$13)&gt;0),AVERAGE(BC37:BC40,Oct!BC$11:BC$13),""))))</f>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thickTop="1">
      <c r="A41" s="209" t="s">
        <v>30</v>
      </c>
      <c r="B41" s="210"/>
      <c r="C41" s="29"/>
      <c r="D41" s="299"/>
      <c r="E41" s="299"/>
      <c r="F41" s="26"/>
      <c r="G41" s="64"/>
      <c r="H41" s="65"/>
      <c r="I41" s="3" t="str">
        <f>IF(SUM(I11:I40)&gt;0,AVERAGE(I11:I40)," ")</f>
        <v xml:space="preserve"> </v>
      </c>
      <c r="J41" s="34" t="str">
        <f>IF(SUM(J11:J40)&gt;0,AVERAGE(J11:J40)," ")</f>
        <v xml:space="preserve"> </v>
      </c>
      <c r="K41" s="59" t="str">
        <f>IF(SUM(K11:K40)&gt;0,AVERAGE(K11:K40)," ")</f>
        <v xml:space="preserve"> </v>
      </c>
      <c r="L41" s="33" t="str">
        <f>IF(SUM(L11:L40)&gt;0,AVERAGE(L11:L40)," ")</f>
        <v xml:space="preserve"> </v>
      </c>
      <c r="M41" s="285"/>
      <c r="N41" s="294" t="str">
        <f aca="true" t="shared" si="21" ref="N41:T41">IF(SUM(N11:N40)&gt;0,AVERAGE(N11:N40)," ")</f>
        <v xml:space="preserve"> </v>
      </c>
      <c r="O41" s="34" t="str">
        <f t="shared" si="21"/>
        <v xml:space="preserve"> </v>
      </c>
      <c r="P41" s="294" t="str">
        <f t="shared" si="21"/>
        <v xml:space="preserve"> </v>
      </c>
      <c r="Q41" s="34" t="str">
        <f t="shared" si="21"/>
        <v xml:space="preserve"> </v>
      </c>
      <c r="R41" s="34" t="str">
        <f t="shared" si="21"/>
        <v xml:space="preserve"> </v>
      </c>
      <c r="S41" s="34" t="str">
        <f t="shared" si="21"/>
        <v xml:space="preserve"> </v>
      </c>
      <c r="T41" s="46" t="str">
        <f t="shared" si="21"/>
        <v xml:space="preserve"> </v>
      </c>
      <c r="U41" s="209" t="s">
        <v>31</v>
      </c>
      <c r="V41" s="310" t="str">
        <f aca="true" t="shared" si="22" ref="V41:AE41">IF(SUM(V11:V40)&gt;0,AVERAGE(V11:V40)," ")</f>
        <v xml:space="preserve"> </v>
      </c>
      <c r="W41" s="428" t="str">
        <f t="shared" si="22"/>
        <v xml:space="preserve"> </v>
      </c>
      <c r="X41" s="34" t="str">
        <f ca="1" t="shared" si="22"/>
        <v xml:space="preserve"> </v>
      </c>
      <c r="Y41" s="429" t="str">
        <f t="shared" si="22"/>
        <v xml:space="preserve"> </v>
      </c>
      <c r="Z41" s="425" t="str">
        <f t="shared" si="22"/>
        <v xml:space="preserve"> </v>
      </c>
      <c r="AA41" s="300" t="str">
        <f t="shared" si="22"/>
        <v xml:space="preserve"> </v>
      </c>
      <c r="AB41" s="34" t="str">
        <f t="shared" si="22"/>
        <v xml:space="preserve"> </v>
      </c>
      <c r="AC41" s="311" t="str">
        <f t="shared" si="22"/>
        <v xml:space="preserve"> </v>
      </c>
      <c r="AD41" s="312" t="str">
        <f t="shared" si="22"/>
        <v xml:space="preserve"> </v>
      </c>
      <c r="AE41" s="313" t="str">
        <f t="shared" si="22"/>
        <v xml:space="preserve"> </v>
      </c>
      <c r="AF41" s="658"/>
      <c r="AG41" s="617" t="str">
        <f>IF(SUM(AG11:AG40)&gt;0,AVERAGE(AG11:AG40)," ")</f>
        <v xml:space="preserve"> </v>
      </c>
      <c r="AH41" s="645" t="str">
        <f>IF(SUM(AH11:AH40)&gt;0,AVERAGE(AH11:AH40)," ")</f>
        <v xml:space="preserve"> </v>
      </c>
      <c r="AI41" s="34"/>
      <c r="AJ41" s="732" t="str">
        <f ca="1">IF(SUM(AI11:AI40)&gt;0,GEOMEAN(AI11:AI40),"")</f>
        <v/>
      </c>
      <c r="AK41" s="285"/>
      <c r="AL41" s="285"/>
      <c r="AM41" s="641" t="str">
        <f>IF(SUM(AM11:AM40)&gt;0,AVERAGE(AM11:AM40)," ")</f>
        <v xml:space="preserve"> </v>
      </c>
      <c r="AN41" s="313" t="str">
        <f>IF(SUM(AN11:AN40)&gt;0,AVERAGE(AN11:AN40)," ")</f>
        <v xml:space="preserve"> </v>
      </c>
      <c r="AO41" s="840" t="s">
        <v>60</v>
      </c>
      <c r="AP41" s="841"/>
      <c r="AQ41" s="617" t="str">
        <f>IF(SUM(AQ11:AQ40)&gt;0,AVERAGE(AQ11:AQ40)," ")</f>
        <v xml:space="preserve"> </v>
      </c>
      <c r="AR41" s="705"/>
      <c r="AS41" s="619" t="str">
        <f>IF(SUM(AS11:AS40)&gt;0,AVERAGE(AS11:AS40)," ")</f>
        <v xml:space="preserve"> </v>
      </c>
      <c r="AT41" s="622"/>
      <c r="AU41" s="621" t="str">
        <f ca="1">IF(SUM(AU11:AU40)&gt;0,AVERAGE(AU11:AU40)," ")</f>
        <v xml:space="preserve"> </v>
      </c>
      <c r="AV41" s="622"/>
      <c r="AW41" s="619" t="str">
        <f>IF(SUM(AW11:AW40)&gt;0,AVERAGE(AW11:AW40)," ")</f>
        <v xml:space="preserve"> </v>
      </c>
      <c r="AX41" s="625"/>
      <c r="AY41" s="621" t="str">
        <f ca="1">IF(SUM(AY11:AY40)&gt;0,AVERAGE(AY11:AY40)," ")</f>
        <v xml:space="preserve"> </v>
      </c>
      <c r="AZ41" s="622"/>
      <c r="BA41" s="617" t="str">
        <f>IF(SUM(BA11:BA40)&gt;0,AVERAGE(BA11:BA40)," ")</f>
        <v xml:space="preserve"> </v>
      </c>
      <c r="BB41" s="622"/>
      <c r="BC41" s="621" t="str">
        <f ca="1">IF(SUM(BC11:BC40)&gt;0,AVERAGE(BC11:BC40)," ")</f>
        <v xml:space="preserve"> </v>
      </c>
      <c r="BD41" s="705"/>
      <c r="BE41" s="33" t="str">
        <f>IF(SUM(BE11:BE40)&gt;0,AVERAGE(BE11:BE40)," ")</f>
        <v xml:space="preserve"> </v>
      </c>
      <c r="BF41" s="46" t="str">
        <f>IF(SUM(BF11:BF40)&gt;0,AVERAGE(BF11:BF40)," ")</f>
        <v xml:space="preserve"> </v>
      </c>
      <c r="BG41" s="412" t="s">
        <v>60</v>
      </c>
      <c r="BH41" s="634" t="str">
        <f aca="true" t="shared" si="23" ref="BH41:BW41">IF(SUM(BH11:BH40)&gt;0,AVERAGE(BH11:BH40)," ")</f>
        <v xml:space="preserve"> </v>
      </c>
      <c r="BI41" s="621" t="str">
        <f ca="1" t="shared" si="23"/>
        <v xml:space="preserve"> </v>
      </c>
      <c r="BJ41" s="629" t="str">
        <f t="shared" si="23"/>
        <v xml:space="preserve"> </v>
      </c>
      <c r="BK41" s="758" t="str">
        <f ca="1" t="shared" si="23"/>
        <v xml:space="preserve"> </v>
      </c>
      <c r="BL41" s="759" t="str">
        <f t="shared" si="23"/>
        <v xml:space="preserve"> </v>
      </c>
      <c r="BM41" s="760" t="str">
        <f t="shared" si="23"/>
        <v xml:space="preserve"> </v>
      </c>
      <c r="BN41" s="34" t="str">
        <f t="shared" si="23"/>
        <v xml:space="preserve"> </v>
      </c>
      <c r="BO41" s="34" t="str">
        <f t="shared" si="23"/>
        <v xml:space="preserve"> </v>
      </c>
      <c r="BP41" s="34" t="str">
        <f t="shared" si="23"/>
        <v xml:space="preserve"> </v>
      </c>
      <c r="BQ41" s="36" t="str">
        <f t="shared" si="23"/>
        <v xml:space="preserve"> </v>
      </c>
      <c r="BR41" s="34" t="str">
        <f t="shared" si="23"/>
        <v xml:space="preserve"> </v>
      </c>
      <c r="BS41" s="760" t="str">
        <f t="shared" si="23"/>
        <v xml:space="preserve"> </v>
      </c>
      <c r="BT41" s="59" t="str">
        <f t="shared" si="23"/>
        <v xml:space="preserve"> </v>
      </c>
      <c r="BU41" s="36" t="str">
        <f t="shared" si="23"/>
        <v xml:space="preserve"> </v>
      </c>
      <c r="BV41" s="760" t="str">
        <f t="shared" si="23"/>
        <v xml:space="preserve"> </v>
      </c>
      <c r="BW41" s="46" t="str">
        <f t="shared" si="23"/>
        <v xml:space="preserve"> </v>
      </c>
    </row>
    <row r="42" spans="1:75" ht="15" customHeight="1" thickBot="1" thickTop="1">
      <c r="A42" s="211" t="s">
        <v>32</v>
      </c>
      <c r="B42" s="212"/>
      <c r="C42" s="68"/>
      <c r="D42" s="67"/>
      <c r="E42" s="67"/>
      <c r="F42" s="61" t="str">
        <f>IF(SUM(F11:F40)&gt;0,MAX(F11:F40)," ")</f>
        <v xml:space="preserve"> </v>
      </c>
      <c r="G42" s="69"/>
      <c r="H42" s="70"/>
      <c r="I42" s="71" t="str">
        <f aca="true" t="shared" si="24" ref="I42:T42">IF(SUM(I11:I40)&gt;0,MAX(I11:I40)," ")</f>
        <v xml:space="preserve"> </v>
      </c>
      <c r="J42" s="60" t="str">
        <f t="shared" si="24"/>
        <v xml:space="preserve"> </v>
      </c>
      <c r="K42" s="61" t="str">
        <f t="shared" si="24"/>
        <v xml:space="preserve"> </v>
      </c>
      <c r="L42" s="44" t="str">
        <f t="shared" si="24"/>
        <v xml:space="preserve"> </v>
      </c>
      <c r="M42" s="286" t="str">
        <f t="shared" si="24"/>
        <v xml:space="preserve"> </v>
      </c>
      <c r="N42" s="60" t="str">
        <f t="shared" si="24"/>
        <v xml:space="preserve"> </v>
      </c>
      <c r="O42" s="72" t="str">
        <f t="shared" si="24"/>
        <v xml:space="preserve"> </v>
      </c>
      <c r="P42" s="60" t="str">
        <f t="shared" si="24"/>
        <v xml:space="preserve"> </v>
      </c>
      <c r="Q42" s="72" t="str">
        <f t="shared" si="24"/>
        <v xml:space="preserve"> </v>
      </c>
      <c r="R42" s="60" t="str">
        <f t="shared" si="24"/>
        <v xml:space="preserve"> </v>
      </c>
      <c r="S42" s="60" t="str">
        <f t="shared" si="24"/>
        <v xml:space="preserve"> </v>
      </c>
      <c r="T42" s="35" t="str">
        <f t="shared" si="24"/>
        <v xml:space="preserve"> </v>
      </c>
      <c r="U42" s="211" t="s">
        <v>33</v>
      </c>
      <c r="V42" s="44" t="str">
        <f aca="true" t="shared" si="25" ref="V42:AE42">IF(SUM(V11:V40)&gt;0,MAX(V11:V40)," ")</f>
        <v xml:space="preserve"> </v>
      </c>
      <c r="W42" s="60" t="str">
        <f t="shared" si="25"/>
        <v xml:space="preserve"> </v>
      </c>
      <c r="X42" s="60" t="str">
        <f ca="1" t="shared" si="25"/>
        <v xml:space="preserve"> </v>
      </c>
      <c r="Y42" s="35" t="str">
        <f t="shared" si="25"/>
        <v xml:space="preserve"> </v>
      </c>
      <c r="Z42" s="426" t="str">
        <f t="shared" si="25"/>
        <v xml:space="preserve"> </v>
      </c>
      <c r="AA42" s="60" t="str">
        <f t="shared" si="25"/>
        <v xml:space="preserve"> </v>
      </c>
      <c r="AB42" s="60" t="str">
        <f t="shared" si="25"/>
        <v xml:space="preserve"> </v>
      </c>
      <c r="AC42" s="35" t="str">
        <f t="shared" si="25"/>
        <v xml:space="preserve"> </v>
      </c>
      <c r="AD42" s="44" t="str">
        <f t="shared" si="25"/>
        <v xml:space="preserve"> </v>
      </c>
      <c r="AE42" s="35" t="str">
        <f t="shared" si="25"/>
        <v xml:space="preserve"> </v>
      </c>
      <c r="AF42" s="636"/>
      <c r="AG42" s="629" t="str">
        <f>IF(SUM(AG11:AG40)&gt;0,MAX(AG11:AG40)," ")</f>
        <v xml:space="preserve"> </v>
      </c>
      <c r="AH42" s="617" t="str">
        <f>IF(SUM(AH11:AH40)&gt;0,MAX(AH11:AH40)," ")</f>
        <v xml:space="preserve"> </v>
      </c>
      <c r="AI42" s="60" t="str">
        <f ca="1">IF(AJ41&lt;&gt;"",MAX(AI11:AI40),"")</f>
        <v/>
      </c>
      <c r="AJ42" s="731" t="str">
        <f ca="1">IF(AI42=63200,"TNTC",AI42)</f>
        <v/>
      </c>
      <c r="AK42" s="883" t="str">
        <f>IF(SUM(AK11:AL40)&gt;0,MAX(AK11:AL40)," ")</f>
        <v xml:space="preserve"> </v>
      </c>
      <c r="AL42" s="884"/>
      <c r="AM42" s="644" t="str">
        <f>IF(SUM(AM11:AM40)&gt;0,MAX(AM11:AM40)," ")</f>
        <v xml:space="preserve"> </v>
      </c>
      <c r="AN42" s="35" t="str">
        <f>IF(SUM(AN11:AN40)&gt;0,MAX(AN11:AN40)," ")</f>
        <v xml:space="preserve"> </v>
      </c>
      <c r="AO42" s="842" t="s">
        <v>61</v>
      </c>
      <c r="AP42" s="843"/>
      <c r="AQ42" s="44" t="str">
        <f>IF(SUM(AQ11:AQ40)&gt;0,MAX(AQ11:AQ40)," ")</f>
        <v xml:space="preserve"> </v>
      </c>
      <c r="AR42" s="73" t="str">
        <f>IF(SUM(AR11:AR40)&gt;0,MAX(AR11:AR40)," ")</f>
        <v xml:space="preserve"> </v>
      </c>
      <c r="AS42" s="706" t="str">
        <f>IF(SUM(AS11:AS40)&gt;0,MAX(AS11:AS40)," ")</f>
        <v xml:space="preserve"> </v>
      </c>
      <c r="AT42" s="617" t="str">
        <f>IF(SUM(AT11:AT40)&gt;0,MAX(AT11:AT40)," ")</f>
        <v xml:space="preserve"> </v>
      </c>
      <c r="AU42" s="635" t="str">
        <f aca="true" t="shared" si="26" ref="AU42:BB42">IF(SUM(AU11:AU40)&gt;0,MAX(AU11:AU40)," ")</f>
        <v xml:space="preserve"> </v>
      </c>
      <c r="AV42" s="617" t="str">
        <f ca="1" t="shared" si="26"/>
        <v xml:space="preserve"> </v>
      </c>
      <c r="AW42" s="633" t="str">
        <f t="shared" si="26"/>
        <v xml:space="preserve"> </v>
      </c>
      <c r="AX42" s="617" t="str">
        <f t="shared" si="26"/>
        <v xml:space="preserve"> </v>
      </c>
      <c r="AY42" s="635" t="str">
        <f ca="1" t="shared" si="26"/>
        <v xml:space="preserve"> </v>
      </c>
      <c r="AZ42" s="707" t="str">
        <f ca="1" t="shared" si="26"/>
        <v xml:space="preserve"> </v>
      </c>
      <c r="BA42" s="633" t="str">
        <f t="shared" si="26"/>
        <v xml:space="preserve"> </v>
      </c>
      <c r="BB42" s="617" t="str">
        <f t="shared" si="26"/>
        <v xml:space="preserve"> </v>
      </c>
      <c r="BC42" s="635" t="str">
        <f ca="1">IF(SUM(BC11:BC40)&gt;0,MAX(BC11:BC40)," ")</f>
        <v xml:space="preserve"> </v>
      </c>
      <c r="BD42" s="617" t="str">
        <f ca="1">IF(SUM(BD11:BD40)&gt;0,MAX(BD11:BD40)," ")</f>
        <v xml:space="preserve"> </v>
      </c>
      <c r="BE42" s="44" t="str">
        <f>IF(SUM(BE11:BE40)&gt;0,MAX(BE11:BE40)," ")</f>
        <v xml:space="preserve"> </v>
      </c>
      <c r="BF42" s="35" t="str">
        <f>IF(SUM(BF11:BF40)&gt;0,MAX(BF11:BF40)," ")</f>
        <v xml:space="preserve"> </v>
      </c>
      <c r="BG42" s="232" t="s">
        <v>61</v>
      </c>
      <c r="BH42" s="761" t="str">
        <f aca="true" t="shared" si="27" ref="BH42:BW42">IF(SUM(BH11:BH40)&gt;0,MAX(BH11:BH40)," ")</f>
        <v xml:space="preserve"> </v>
      </c>
      <c r="BI42" s="762" t="str">
        <f ca="1" t="shared" si="27"/>
        <v xml:space="preserve"> </v>
      </c>
      <c r="BJ42" s="761" t="str">
        <f t="shared" si="27"/>
        <v xml:space="preserve"> </v>
      </c>
      <c r="BK42" s="762" t="str">
        <f ca="1" t="shared" si="27"/>
        <v xml:space="preserve"> </v>
      </c>
      <c r="BL42" s="659" t="str">
        <f t="shared" si="27"/>
        <v xml:space="preserve"> </v>
      </c>
      <c r="BM42" s="763" t="str">
        <f t="shared" si="27"/>
        <v xml:space="preserve"> </v>
      </c>
      <c r="BN42" s="72" t="str">
        <f t="shared" si="27"/>
        <v xml:space="preserve"> </v>
      </c>
      <c r="BO42" s="72" t="str">
        <f t="shared" si="27"/>
        <v xml:space="preserve"> </v>
      </c>
      <c r="BP42" s="72" t="str">
        <f t="shared" si="27"/>
        <v xml:space="preserve"> </v>
      </c>
      <c r="BQ42" s="764" t="str">
        <f t="shared" si="27"/>
        <v xml:space="preserve"> </v>
      </c>
      <c r="BR42" s="72" t="str">
        <f t="shared" si="27"/>
        <v xml:space="preserve"> </v>
      </c>
      <c r="BS42" s="763" t="str">
        <f t="shared" si="27"/>
        <v xml:space="preserve"> </v>
      </c>
      <c r="BT42" s="74" t="str">
        <f t="shared" si="27"/>
        <v xml:space="preserve"> </v>
      </c>
      <c r="BU42" s="764" t="str">
        <f t="shared" si="27"/>
        <v xml:space="preserve"> </v>
      </c>
      <c r="BV42" s="763" t="str">
        <f t="shared" si="27"/>
        <v xml:space="preserve"> </v>
      </c>
      <c r="BW42" s="73" t="str">
        <f t="shared" si="27"/>
        <v xml:space="preserve"> </v>
      </c>
    </row>
    <row r="43" spans="1:75" ht="15" customHeight="1" thickBot="1" thickTop="1">
      <c r="A43" s="211" t="s">
        <v>34</v>
      </c>
      <c r="B43" s="212"/>
      <c r="C43" s="68"/>
      <c r="D43" s="67"/>
      <c r="E43" s="67"/>
      <c r="F43" s="38"/>
      <c r="G43" s="69"/>
      <c r="H43" s="70"/>
      <c r="I43" s="45" t="str">
        <f aca="true" t="shared" si="28" ref="I43:T43">IF(SUM(I11:I40)&gt;0,MIN(I11:I40),"")</f>
        <v/>
      </c>
      <c r="J43" s="60" t="str">
        <f t="shared" si="28"/>
        <v/>
      </c>
      <c r="K43" s="71" t="str">
        <f t="shared" si="28"/>
        <v/>
      </c>
      <c r="L43" s="44" t="str">
        <f t="shared" si="28"/>
        <v/>
      </c>
      <c r="M43" s="286" t="str">
        <f t="shared" si="28"/>
        <v/>
      </c>
      <c r="N43" s="60" t="str">
        <f t="shared" si="28"/>
        <v/>
      </c>
      <c r="O43" s="60" t="str">
        <f t="shared" si="28"/>
        <v/>
      </c>
      <c r="P43" s="60" t="str">
        <f t="shared" si="28"/>
        <v/>
      </c>
      <c r="Q43" s="60" t="str">
        <f t="shared" si="28"/>
        <v/>
      </c>
      <c r="R43" s="60" t="str">
        <f t="shared" si="28"/>
        <v/>
      </c>
      <c r="S43" s="60" t="str">
        <f t="shared" si="28"/>
        <v/>
      </c>
      <c r="T43" s="35" t="str">
        <f t="shared" si="28"/>
        <v/>
      </c>
      <c r="U43" s="211" t="s">
        <v>35</v>
      </c>
      <c r="V43" s="44" t="str">
        <f aca="true" t="shared" si="29" ref="V43:AE43">IF(SUM(V11:V40)&gt;0,MIN(V11:V40),"")</f>
        <v/>
      </c>
      <c r="W43" s="60" t="str">
        <f t="shared" si="29"/>
        <v/>
      </c>
      <c r="X43" s="60" t="str">
        <f ca="1" t="shared" si="29"/>
        <v/>
      </c>
      <c r="Y43" s="35" t="str">
        <f t="shared" si="29"/>
        <v/>
      </c>
      <c r="Z43" s="426" t="str">
        <f t="shared" si="29"/>
        <v/>
      </c>
      <c r="AA43" s="60" t="str">
        <f t="shared" si="29"/>
        <v/>
      </c>
      <c r="AB43" s="60" t="str">
        <f t="shared" si="29"/>
        <v/>
      </c>
      <c r="AC43" s="35" t="str">
        <f t="shared" si="29"/>
        <v/>
      </c>
      <c r="AD43" s="44" t="str">
        <f t="shared" si="29"/>
        <v/>
      </c>
      <c r="AE43" s="35" t="str">
        <f t="shared" si="29"/>
        <v/>
      </c>
      <c r="AF43" s="636"/>
      <c r="AG43" s="646" t="str">
        <f>IF(SUM(AG11:AG40)&gt;0,MIN(AG11:AG40),"")</f>
        <v/>
      </c>
      <c r="AH43" s="647" t="str">
        <f>IF(SUM(AH11:AH40)&gt;0,MIN(AH11:AH40),"")</f>
        <v/>
      </c>
      <c r="AI43" s="61"/>
      <c r="AJ43" s="644" t="str">
        <f>IF(SUM(AJ11:AJ40)&gt;0,MIN(AJ11:AJ40),"")</f>
        <v/>
      </c>
      <c r="AK43" s="883" t="str">
        <f>IF(SUM(AK11:AL40)&gt;0,MIN(AK11:AL40),"")</f>
        <v/>
      </c>
      <c r="AL43" s="884"/>
      <c r="AM43" s="617" t="str">
        <f>IF(SUM(AM11:AM40)&gt;0,MIN(AM11:AM40),"")</f>
        <v/>
      </c>
      <c r="AN43" s="35" t="str">
        <f>IF(SUM(AN11:AN40)&gt;0,MIN(AN11:AN40),"")</f>
        <v/>
      </c>
      <c r="AO43" s="842" t="s">
        <v>62</v>
      </c>
      <c r="AP43" s="843"/>
      <c r="AQ43" s="636" t="str">
        <f>IF(SUM(AQ11:AQ40)&gt;0,MIN(AQ11:AQ40),"")</f>
        <v/>
      </c>
      <c r="AR43" s="637" t="str">
        <f>IF(SUM(AR11:AR40)&gt;0,MIN(AR11:AR40),"")</f>
        <v/>
      </c>
      <c r="AS43" s="652" t="str">
        <f>IF(SUM(AS11:AS40)&gt;0,MIN(AS11:AS40),"")</f>
        <v/>
      </c>
      <c r="AT43" s="708" t="str">
        <f>IF(SUM(AT11:AT40)&gt;0,MIN(AT11:AT40),"")</f>
        <v/>
      </c>
      <c r="AU43" s="709" t="str">
        <f aca="true" t="shared" si="30" ref="AU43:BD43">IF(SUM(AU11:AU40)&gt;0,MIN(AU11:AU40),"")</f>
        <v/>
      </c>
      <c r="AV43" s="643" t="str">
        <f ca="1" t="shared" si="30"/>
        <v/>
      </c>
      <c r="AW43" s="652" t="str">
        <f t="shared" si="30"/>
        <v/>
      </c>
      <c r="AX43" s="708" t="str">
        <f t="shared" si="30"/>
        <v/>
      </c>
      <c r="AY43" s="709" t="str">
        <f ca="1" t="shared" si="30"/>
        <v/>
      </c>
      <c r="AZ43" s="643" t="str">
        <f ca="1" t="shared" si="30"/>
        <v/>
      </c>
      <c r="BA43" s="652" t="str">
        <f t="shared" si="30"/>
        <v/>
      </c>
      <c r="BB43" s="642" t="str">
        <f t="shared" si="30"/>
        <v/>
      </c>
      <c r="BC43" s="644" t="str">
        <f ca="1" t="shared" si="30"/>
        <v/>
      </c>
      <c r="BD43" s="643" t="str">
        <f ca="1" t="shared" si="30"/>
        <v/>
      </c>
      <c r="BE43" s="44" t="str">
        <f>IF(SUM(BE11:BE40)&gt;0,MIN(BE11:BE40),"")</f>
        <v/>
      </c>
      <c r="BF43" s="35" t="str">
        <f>IF(SUM(BF11:BF40)&gt;0,MIN(BF11:BF40),"")</f>
        <v/>
      </c>
      <c r="BG43" s="233" t="s">
        <v>62</v>
      </c>
      <c r="BH43" s="765" t="str">
        <f aca="true" t="shared" si="31" ref="BH43:BW43">IF(SUM(BH11:BH40)&gt;0,MIN(BH11:BH40),"")</f>
        <v/>
      </c>
      <c r="BI43" s="766" t="str">
        <f ca="1" t="shared" si="31"/>
        <v/>
      </c>
      <c r="BJ43" s="767" t="str">
        <f t="shared" si="31"/>
        <v/>
      </c>
      <c r="BK43" s="766" t="str">
        <f ca="1" t="shared" si="31"/>
        <v/>
      </c>
      <c r="BL43" s="790" t="str">
        <f t="shared" si="31"/>
        <v/>
      </c>
      <c r="BM43" s="639" t="str">
        <f t="shared" si="31"/>
        <v/>
      </c>
      <c r="BN43" s="638" t="str">
        <f t="shared" si="31"/>
        <v/>
      </c>
      <c r="BO43" s="638" t="str">
        <f t="shared" si="31"/>
        <v/>
      </c>
      <c r="BP43" s="638" t="str">
        <f t="shared" si="31"/>
        <v/>
      </c>
      <c r="BQ43" s="639" t="str">
        <f t="shared" si="31"/>
        <v/>
      </c>
      <c r="BR43" s="638" t="str">
        <f t="shared" si="31"/>
        <v/>
      </c>
      <c r="BS43" s="639" t="str">
        <f t="shared" si="31"/>
        <v/>
      </c>
      <c r="BT43" s="639" t="str">
        <f t="shared" si="31"/>
        <v/>
      </c>
      <c r="BU43" s="638" t="str">
        <f t="shared" si="31"/>
        <v/>
      </c>
      <c r="BV43" s="639" t="str">
        <f t="shared" si="31"/>
        <v/>
      </c>
      <c r="BW43" s="637" t="str">
        <f t="shared" si="31"/>
        <v/>
      </c>
    </row>
    <row r="44" spans="1:75" ht="15" customHeight="1" thickBot="1" thickTop="1">
      <c r="A44" s="533"/>
      <c r="B44" s="534"/>
      <c r="C44" s="534"/>
      <c r="D44" s="534"/>
      <c r="E44" s="534"/>
      <c r="F44" s="535"/>
      <c r="G44" s="536"/>
      <c r="H44" s="537"/>
      <c r="I44" s="533"/>
      <c r="J44" s="534"/>
      <c r="K44" s="538"/>
      <c r="L44" s="534"/>
      <c r="M44" s="539"/>
      <c r="N44" s="534"/>
      <c r="O44" s="534"/>
      <c r="P44" s="534"/>
      <c r="Q44" s="534"/>
      <c r="R44" s="534"/>
      <c r="S44" s="534"/>
      <c r="T44" s="538"/>
      <c r="U44" s="944" t="s">
        <v>151</v>
      </c>
      <c r="V44" s="945"/>
      <c r="W44" s="946"/>
      <c r="X44" s="534"/>
      <c r="Y44" s="534"/>
      <c r="Z44" s="557"/>
      <c r="AA44" s="534"/>
      <c r="AB44" s="540"/>
      <c r="AC44" s="534"/>
      <c r="AD44" s="533"/>
      <c r="AE44" s="538"/>
      <c r="AF44" s="534"/>
      <c r="AG44" s="534"/>
      <c r="AH44" s="534"/>
      <c r="AI44" s="534"/>
      <c r="AJ44" s="732" t="str">
        <f ca="1">'E.coli Standalone worksheet'!P38</f>
        <v/>
      </c>
      <c r="AK44" s="541"/>
      <c r="AL44" s="555"/>
      <c r="AM44" s="542"/>
      <c r="AN44" s="538"/>
      <c r="AO44" s="533"/>
      <c r="AP44" s="538"/>
      <c r="AQ44" s="534"/>
      <c r="AR44" s="538"/>
      <c r="AS44" s="534"/>
      <c r="AT44" s="534"/>
      <c r="AU44" s="534"/>
      <c r="AV44" s="561"/>
      <c r="AW44" s="533"/>
      <c r="AX44" s="534"/>
      <c r="AY44" s="534"/>
      <c r="AZ44" s="561"/>
      <c r="BA44" s="534"/>
      <c r="BB44" s="534"/>
      <c r="BC44" s="543"/>
      <c r="BD44" s="538"/>
      <c r="BE44" s="534"/>
      <c r="BF44" s="538"/>
      <c r="BG44" s="769"/>
      <c r="BH44" s="770"/>
      <c r="BI44" s="560"/>
      <c r="BJ44" s="771"/>
      <c r="BK44" s="560"/>
      <c r="BL44" s="560"/>
      <c r="BM44" s="771"/>
      <c r="BN44" s="771"/>
      <c r="BO44" s="771"/>
      <c r="BP44" s="771"/>
      <c r="BQ44" s="771"/>
      <c r="BR44" s="771"/>
      <c r="BS44" s="771"/>
      <c r="BT44" s="771"/>
      <c r="BU44" s="771"/>
      <c r="BV44" s="771"/>
      <c r="BW44" s="772"/>
    </row>
    <row r="45" spans="1:75" ht="15" customHeight="1" thickBot="1" thickTop="1">
      <c r="A45" s="544"/>
      <c r="B45" s="545"/>
      <c r="C45" s="545"/>
      <c r="D45" s="545"/>
      <c r="E45" s="545"/>
      <c r="F45" s="546"/>
      <c r="G45" s="547"/>
      <c r="H45" s="546"/>
      <c r="I45" s="545"/>
      <c r="J45" s="545"/>
      <c r="K45" s="548"/>
      <c r="L45" s="545"/>
      <c r="M45" s="549"/>
      <c r="N45" s="545"/>
      <c r="O45" s="545"/>
      <c r="P45" s="545"/>
      <c r="Q45" s="545"/>
      <c r="R45" s="545"/>
      <c r="S45" s="545"/>
      <c r="T45" s="548"/>
      <c r="U45" s="849" t="s">
        <v>175</v>
      </c>
      <c r="V45" s="850"/>
      <c r="W45" s="851"/>
      <c r="X45" s="550"/>
      <c r="Y45" s="545"/>
      <c r="Z45" s="558"/>
      <c r="AA45" s="545"/>
      <c r="AB45" s="551"/>
      <c r="AC45" s="548"/>
      <c r="AD45" s="545"/>
      <c r="AE45" s="545"/>
      <c r="AF45" s="550"/>
      <c r="AG45" s="545"/>
      <c r="AH45" s="545"/>
      <c r="AI45" s="545"/>
      <c r="AJ45" s="733" t="str">
        <f ca="1">'E.coli Standalone worksheet'!P41</f>
        <v/>
      </c>
      <c r="AK45" s="552"/>
      <c r="AL45" s="556"/>
      <c r="AM45" s="553"/>
      <c r="AN45" s="548"/>
      <c r="AO45" s="550"/>
      <c r="AP45" s="548"/>
      <c r="AQ45" s="545"/>
      <c r="AR45" s="548"/>
      <c r="AS45" s="545"/>
      <c r="AT45" s="545"/>
      <c r="AU45" s="545"/>
      <c r="AV45" s="562"/>
      <c r="AW45" s="560"/>
      <c r="AX45" s="545"/>
      <c r="AY45" s="545"/>
      <c r="AZ45" s="562"/>
      <c r="BA45" s="545"/>
      <c r="BB45" s="545"/>
      <c r="BC45" s="554"/>
      <c r="BD45" s="548"/>
      <c r="BE45" s="545"/>
      <c r="BF45" s="548"/>
      <c r="BG45" s="773"/>
      <c r="BH45" s="774"/>
      <c r="BI45" s="775"/>
      <c r="BJ45" s="775"/>
      <c r="BK45" s="775"/>
      <c r="BL45" s="775"/>
      <c r="BM45" s="775"/>
      <c r="BN45" s="775"/>
      <c r="BO45" s="775"/>
      <c r="BP45" s="775"/>
      <c r="BQ45" s="775"/>
      <c r="BR45" s="775"/>
      <c r="BS45" s="775"/>
      <c r="BT45" s="775"/>
      <c r="BU45" s="775"/>
      <c r="BV45" s="775"/>
      <c r="BW45" s="776"/>
    </row>
    <row r="46" spans="1:75" ht="15" customHeight="1" thickBot="1">
      <c r="A46" s="397" t="s">
        <v>36</v>
      </c>
      <c r="B46" s="216"/>
      <c r="C46" s="398"/>
      <c r="D46" s="110"/>
      <c r="E46" s="110"/>
      <c r="F46" s="74">
        <f>COUNT(F11:F40)</f>
        <v>0</v>
      </c>
      <c r="G46" s="399">
        <f>COUNTA(G11:G40)</f>
        <v>0</v>
      </c>
      <c r="H46" s="400">
        <f>COUNTA(H11:H40)</f>
        <v>0</v>
      </c>
      <c r="I46" s="401">
        <f aca="true" t="shared" si="32" ref="I46:T46">COUNT(I11:I40)</f>
        <v>0</v>
      </c>
      <c r="J46" s="72">
        <f t="shared" si="32"/>
        <v>0</v>
      </c>
      <c r="K46" s="73">
        <f t="shared" si="32"/>
        <v>0</v>
      </c>
      <c r="L46" s="401">
        <f t="shared" si="32"/>
        <v>0</v>
      </c>
      <c r="M46" s="72">
        <f t="shared" si="32"/>
        <v>0</v>
      </c>
      <c r="N46" s="72">
        <f t="shared" si="32"/>
        <v>0</v>
      </c>
      <c r="O46" s="72">
        <f t="shared" si="32"/>
        <v>0</v>
      </c>
      <c r="P46" s="72">
        <f t="shared" si="32"/>
        <v>0</v>
      </c>
      <c r="Q46" s="72">
        <f t="shared" si="32"/>
        <v>0</v>
      </c>
      <c r="R46" s="72">
        <f t="shared" si="32"/>
        <v>0</v>
      </c>
      <c r="S46" s="72">
        <f t="shared" si="32"/>
        <v>0</v>
      </c>
      <c r="T46" s="73">
        <f t="shared" si="32"/>
        <v>0</v>
      </c>
      <c r="U46" s="213" t="s">
        <v>56</v>
      </c>
      <c r="V46" s="54">
        <f aca="true" t="shared" si="33" ref="V46:AE46">COUNT(V11:V40)</f>
        <v>0</v>
      </c>
      <c r="W46" s="56">
        <f t="shared" si="33"/>
        <v>0</v>
      </c>
      <c r="X46" s="56">
        <f ca="1" t="shared" si="33"/>
        <v>0</v>
      </c>
      <c r="Y46" s="57">
        <f t="shared" si="33"/>
        <v>0</v>
      </c>
      <c r="Z46" s="427">
        <f t="shared" si="33"/>
        <v>0</v>
      </c>
      <c r="AA46" s="56">
        <f t="shared" si="33"/>
        <v>0</v>
      </c>
      <c r="AB46" s="56">
        <f t="shared" si="33"/>
        <v>0</v>
      </c>
      <c r="AC46" s="57">
        <f t="shared" si="33"/>
        <v>0</v>
      </c>
      <c r="AD46" s="54">
        <f t="shared" si="33"/>
        <v>0</v>
      </c>
      <c r="AE46" s="57">
        <f t="shared" si="33"/>
        <v>0</v>
      </c>
      <c r="AF46" s="54"/>
      <c r="AG46" s="659">
        <f>COUNT(AG11:AG40)</f>
        <v>0</v>
      </c>
      <c r="AH46" s="72">
        <f>COUNT(AH11:AH40)</f>
        <v>0</v>
      </c>
      <c r="AI46" s="62"/>
      <c r="AJ46" s="56">
        <f ca="1">COUNT(AI11:AI40)</f>
        <v>0</v>
      </c>
      <c r="AK46" s="912">
        <f>COUNT(AK11:AL40)</f>
        <v>0</v>
      </c>
      <c r="AL46" s="913"/>
      <c r="AM46" s="56">
        <f>COUNT(AM11:AM40)</f>
        <v>0</v>
      </c>
      <c r="AN46" s="57">
        <f>COUNT(AN11:AN40)</f>
        <v>0</v>
      </c>
      <c r="AO46" s="845" t="s">
        <v>56</v>
      </c>
      <c r="AP46" s="1014"/>
      <c r="AQ46" s="54">
        <f aca="true" t="shared" si="34" ref="AQ46:BF46">COUNT(AQ11:AQ40)</f>
        <v>0</v>
      </c>
      <c r="AR46" s="106">
        <f t="shared" si="34"/>
        <v>0</v>
      </c>
      <c r="AS46" s="54">
        <f t="shared" si="34"/>
        <v>0</v>
      </c>
      <c r="AT46" s="63">
        <f t="shared" si="34"/>
        <v>0</v>
      </c>
      <c r="AU46" s="63">
        <f ca="1" t="shared" si="34"/>
        <v>0</v>
      </c>
      <c r="AV46" s="106">
        <f ca="1" t="shared" si="34"/>
        <v>0</v>
      </c>
      <c r="AW46" s="54">
        <f t="shared" si="34"/>
        <v>0</v>
      </c>
      <c r="AX46" s="63">
        <f t="shared" si="34"/>
        <v>0</v>
      </c>
      <c r="AY46" s="63">
        <f ca="1" t="shared" si="34"/>
        <v>0</v>
      </c>
      <c r="AZ46" s="106">
        <f ca="1" t="shared" si="34"/>
        <v>0</v>
      </c>
      <c r="BA46" s="54">
        <f t="shared" si="34"/>
        <v>0</v>
      </c>
      <c r="BB46" s="63">
        <f t="shared" si="34"/>
        <v>0</v>
      </c>
      <c r="BC46" s="63">
        <f ca="1" t="shared" si="34"/>
        <v>0</v>
      </c>
      <c r="BD46" s="106">
        <f ca="1" t="shared" si="34"/>
        <v>0</v>
      </c>
      <c r="BE46" s="55">
        <f t="shared" si="34"/>
        <v>0</v>
      </c>
      <c r="BF46" s="57">
        <f t="shared" si="34"/>
        <v>0</v>
      </c>
      <c r="BG46" s="234" t="s">
        <v>56</v>
      </c>
      <c r="BH46" s="564">
        <f aca="true" t="shared" si="35" ref="BH46:BW46">COUNT(BH11:BH40)</f>
        <v>0</v>
      </c>
      <c r="BI46" s="778">
        <f ca="1" t="shared" si="35"/>
        <v>0</v>
      </c>
      <c r="BJ46" s="564">
        <f t="shared" si="35"/>
        <v>0</v>
      </c>
      <c r="BK46" s="791">
        <f ca="1" t="shared" si="35"/>
        <v>0</v>
      </c>
      <c r="BL46" s="792">
        <f t="shared" si="35"/>
        <v>0</v>
      </c>
      <c r="BM46" s="63">
        <f t="shared" si="35"/>
        <v>0</v>
      </c>
      <c r="BN46" s="63">
        <f t="shared" si="35"/>
        <v>0</v>
      </c>
      <c r="BO46" s="63">
        <f t="shared" si="35"/>
        <v>0</v>
      </c>
      <c r="BP46" s="63">
        <f t="shared" si="35"/>
        <v>0</v>
      </c>
      <c r="BQ46" s="63">
        <f t="shared" si="35"/>
        <v>0</v>
      </c>
      <c r="BR46" s="63">
        <f t="shared" si="35"/>
        <v>0</v>
      </c>
      <c r="BS46" s="63">
        <f t="shared" si="35"/>
        <v>0</v>
      </c>
      <c r="BT46" s="63">
        <f t="shared" si="35"/>
        <v>0</v>
      </c>
      <c r="BU46" s="63">
        <f t="shared" si="35"/>
        <v>0</v>
      </c>
      <c r="BV46" s="63">
        <f t="shared" si="35"/>
        <v>0</v>
      </c>
      <c r="BW46" s="106">
        <f t="shared" si="35"/>
        <v>0</v>
      </c>
    </row>
    <row r="47" spans="1:58" ht="14.25" customHeight="1" thickBot="1">
      <c r="A47" s="988" t="s">
        <v>107</v>
      </c>
      <c r="B47" s="989"/>
      <c r="C47" s="989"/>
      <c r="D47" s="989"/>
      <c r="E47" s="989"/>
      <c r="F47" s="989"/>
      <c r="G47" s="989"/>
      <c r="H47" s="989"/>
      <c r="I47" s="989"/>
      <c r="J47" s="989"/>
      <c r="K47" s="1017"/>
      <c r="L47" s="467" t="s">
        <v>192</v>
      </c>
      <c r="M47" s="198"/>
      <c r="N47" s="198"/>
      <c r="O47" s="198"/>
      <c r="P47" s="198"/>
      <c r="Q47" s="468"/>
      <c r="R47" s="469" t="s">
        <v>122</v>
      </c>
      <c r="S47" s="198"/>
      <c r="T47" s="224"/>
      <c r="U47" s="289" t="s">
        <v>37</v>
      </c>
      <c r="V47" s="198"/>
      <c r="W47" s="198"/>
      <c r="X47" s="198"/>
      <c r="Y47" s="198"/>
      <c r="Z47" s="198"/>
      <c r="AA47" s="198"/>
      <c r="AB47" s="198"/>
      <c r="AC47" s="198"/>
      <c r="AD47" s="198"/>
      <c r="AE47" s="198"/>
      <c r="AF47" s="198"/>
      <c r="AG47" s="198"/>
      <c r="AH47" s="198"/>
      <c r="AI47" s="198"/>
      <c r="AJ47" s="198"/>
      <c r="AK47" s="198"/>
      <c r="AL47" s="198"/>
      <c r="AM47" s="198"/>
      <c r="AN47" s="224"/>
      <c r="AO47" s="191"/>
      <c r="AP47" s="191"/>
      <c r="AQ47" s="191"/>
      <c r="AR47" s="191"/>
      <c r="AS47" s="191"/>
      <c r="AT47" s="191"/>
      <c r="AU47" s="191"/>
      <c r="AV47" s="191"/>
      <c r="AW47" s="191"/>
      <c r="AX47" s="191"/>
      <c r="AY47" s="191"/>
      <c r="AZ47" s="191"/>
      <c r="BA47" s="191"/>
      <c r="BB47" s="191"/>
      <c r="BC47" s="191"/>
      <c r="BD47" s="191"/>
      <c r="BE47" s="191"/>
      <c r="BF47" s="191"/>
    </row>
    <row r="48" spans="1:58" ht="12.75">
      <c r="A48" s="990"/>
      <c r="B48" s="991"/>
      <c r="C48" s="991"/>
      <c r="D48" s="991"/>
      <c r="E48" s="991"/>
      <c r="F48" s="991"/>
      <c r="G48" s="991"/>
      <c r="H48" s="991"/>
      <c r="I48" s="991"/>
      <c r="J48" s="991"/>
      <c r="K48" s="1018"/>
      <c r="L48" s="929"/>
      <c r="M48" s="930"/>
      <c r="N48" s="930"/>
      <c r="O48" s="930"/>
      <c r="P48" s="930"/>
      <c r="Q48" s="947"/>
      <c r="R48" s="908"/>
      <c r="S48" s="909"/>
      <c r="T48" s="910"/>
      <c r="U48" s="877"/>
      <c r="V48" s="878"/>
      <c r="W48" s="878"/>
      <c r="X48" s="878"/>
      <c r="Y48" s="878"/>
      <c r="Z48" s="878"/>
      <c r="AA48" s="878"/>
      <c r="AB48" s="878"/>
      <c r="AC48" s="878"/>
      <c r="AD48" s="878"/>
      <c r="AE48" s="878"/>
      <c r="AF48" s="878"/>
      <c r="AG48" s="878"/>
      <c r="AH48" s="878"/>
      <c r="AI48" s="878"/>
      <c r="AJ48" s="878"/>
      <c r="AK48" s="878"/>
      <c r="AL48" s="878"/>
      <c r="AM48" s="878"/>
      <c r="AN48" s="879"/>
      <c r="AO48" s="191"/>
      <c r="AP48" s="191"/>
      <c r="AQ48" s="79" t="s">
        <v>38</v>
      </c>
      <c r="AR48" s="80"/>
      <c r="AS48" s="80"/>
      <c r="AT48" s="80"/>
      <c r="AU48" s="80"/>
      <c r="AV48" s="80"/>
      <c r="AW48" s="80"/>
      <c r="AX48" s="80"/>
      <c r="AY48" s="80"/>
      <c r="AZ48" s="80"/>
      <c r="BA48" s="81"/>
      <c r="BB48" s="290" t="s">
        <v>115</v>
      </c>
      <c r="BC48" s="198"/>
      <c r="BD48" s="198"/>
      <c r="BE48" s="198"/>
      <c r="BF48" s="224"/>
    </row>
    <row r="49" spans="1:58" ht="12.75">
      <c r="A49" s="990"/>
      <c r="B49" s="991"/>
      <c r="C49" s="991"/>
      <c r="D49" s="991"/>
      <c r="E49" s="991"/>
      <c r="F49" s="991"/>
      <c r="G49" s="991"/>
      <c r="H49" s="991"/>
      <c r="I49" s="991"/>
      <c r="J49" s="991"/>
      <c r="K49" s="1018"/>
      <c r="L49" s="948"/>
      <c r="M49" s="930"/>
      <c r="N49" s="930"/>
      <c r="O49" s="930"/>
      <c r="P49" s="930"/>
      <c r="Q49" s="947"/>
      <c r="R49" s="911"/>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235" t="s">
        <v>39</v>
      </c>
      <c r="AR49" s="212"/>
      <c r="AS49" s="236"/>
      <c r="AT49" s="241" t="s">
        <v>40</v>
      </c>
      <c r="AU49" s="242"/>
      <c r="AV49" s="241" t="s">
        <v>41</v>
      </c>
      <c r="AW49" s="242"/>
      <c r="AX49" s="243" t="s">
        <v>42</v>
      </c>
      <c r="AY49" s="244"/>
      <c r="AZ49" s="243" t="s">
        <v>43</v>
      </c>
      <c r="BA49" s="245"/>
      <c r="BB49" s="411" t="s">
        <v>116</v>
      </c>
      <c r="BC49" s="191"/>
      <c r="BD49" s="447">
        <f>SUM(L11:L40)</f>
        <v>0</v>
      </c>
      <c r="BE49" s="191"/>
      <c r="BF49" s="228"/>
    </row>
    <row r="50" spans="1:58" ht="14.4" thickBot="1">
      <c r="A50" s="990"/>
      <c r="B50" s="991"/>
      <c r="C50" s="991"/>
      <c r="D50" s="991"/>
      <c r="E50" s="991"/>
      <c r="F50" s="991"/>
      <c r="G50" s="991"/>
      <c r="H50" s="991"/>
      <c r="I50" s="991"/>
      <c r="J50" s="991"/>
      <c r="K50" s="1018"/>
      <c r="L50" s="953"/>
      <c r="M50" s="954"/>
      <c r="N50" s="954"/>
      <c r="O50" s="954"/>
      <c r="P50" s="954"/>
      <c r="Q50" s="955"/>
      <c r="R50" s="470"/>
      <c r="S50" s="227"/>
      <c r="T50" s="228"/>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c r="AR50" s="237"/>
      <c r="AS50" s="238"/>
      <c r="AT50" s="90"/>
      <c r="AU50" s="91"/>
      <c r="AV50" s="90"/>
      <c r="AW50" s="91"/>
      <c r="AX50" s="92" t="s">
        <v>10</v>
      </c>
      <c r="AY50" s="93"/>
      <c r="AZ50" s="92" t="s">
        <v>10</v>
      </c>
      <c r="BA50" s="93"/>
      <c r="BB50" s="430" t="s">
        <v>117</v>
      </c>
      <c r="BC50" s="210"/>
      <c r="BD50" s="448">
        <f>SUM(AQ11:AQ40)</f>
        <v>0</v>
      </c>
      <c r="BE50" s="210"/>
      <c r="BF50" s="225"/>
    </row>
    <row r="51" spans="1:58" ht="13.8">
      <c r="A51" s="990"/>
      <c r="B51" s="991"/>
      <c r="C51" s="991"/>
      <c r="D51" s="991"/>
      <c r="E51" s="991"/>
      <c r="F51" s="991"/>
      <c r="G51" s="991"/>
      <c r="H51" s="991"/>
      <c r="I51" s="991"/>
      <c r="J51" s="991"/>
      <c r="K51" s="1018"/>
      <c r="L51" s="467" t="s">
        <v>193</v>
      </c>
      <c r="M51" s="471"/>
      <c r="N51" s="198"/>
      <c r="O51" s="198"/>
      <c r="P51" s="198"/>
      <c r="Q51" s="472"/>
      <c r="R51" s="469" t="s">
        <v>122</v>
      </c>
      <c r="S51" s="198"/>
      <c r="T51" s="224"/>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t="str">
        <f>IF(+AD46&gt;0,"Secondary Treatment"," ")</f>
        <v xml:space="preserve"> </v>
      </c>
      <c r="AR51" s="237"/>
      <c r="AS51" s="238"/>
      <c r="AT51" s="90"/>
      <c r="AU51" s="91"/>
      <c r="AV51" s="90"/>
      <c r="AW51" s="91"/>
      <c r="AX51" s="90" t="str">
        <f>IF(AD46=0,"",(+S41-AD41)/S41*100)</f>
        <v/>
      </c>
      <c r="AY51" s="91"/>
      <c r="AZ51" s="92" t="s">
        <v>44</v>
      </c>
      <c r="BA51" s="93"/>
      <c r="BB51" s="847" t="s">
        <v>45</v>
      </c>
      <c r="BC51" s="848"/>
      <c r="BD51" s="848"/>
      <c r="BE51" s="216"/>
      <c r="BF51" s="413"/>
    </row>
    <row r="52" spans="1:58" ht="12.75">
      <c r="A52" s="990"/>
      <c r="B52" s="991"/>
      <c r="C52" s="991"/>
      <c r="D52" s="991"/>
      <c r="E52" s="991"/>
      <c r="F52" s="991"/>
      <c r="G52" s="991"/>
      <c r="H52" s="991"/>
      <c r="I52" s="991"/>
      <c r="J52" s="991"/>
      <c r="K52" s="1018"/>
      <c r="L52" s="473" t="s">
        <v>194</v>
      </c>
      <c r="M52" s="202"/>
      <c r="N52" s="202"/>
      <c r="O52" s="202"/>
      <c r="P52" s="202"/>
      <c r="Q52" s="202"/>
      <c r="R52" s="908"/>
      <c r="S52" s="909"/>
      <c r="T52" s="910"/>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IF(AD46&gt;0,"Tertiary Treatment","")</f>
        <v/>
      </c>
      <c r="AR52" s="237"/>
      <c r="AS52" s="238"/>
      <c r="AT52" s="90"/>
      <c r="AU52" s="91"/>
      <c r="AV52" s="90"/>
      <c r="AW52" s="91"/>
      <c r="AX52" s="90" t="str">
        <f>IF(AD46=0,"",(+AD41-BA41)/AD41*100)</f>
        <v/>
      </c>
      <c r="AY52" s="91"/>
      <c r="AZ52" s="92" t="s">
        <v>44</v>
      </c>
      <c r="BA52" s="93"/>
      <c r="BB52" s="291" t="s">
        <v>118</v>
      </c>
      <c r="BC52" s="191"/>
      <c r="BE52" s="431" t="str">
        <f>IF(L46=0,"",L41/P4)</f>
        <v/>
      </c>
      <c r="BF52" s="228"/>
    </row>
    <row r="53" spans="1:58" ht="13.5" customHeight="1" thickBot="1">
      <c r="A53" s="990"/>
      <c r="B53" s="991"/>
      <c r="C53" s="991"/>
      <c r="D53" s="991"/>
      <c r="E53" s="991"/>
      <c r="F53" s="991"/>
      <c r="G53" s="991"/>
      <c r="H53" s="991"/>
      <c r="I53" s="991"/>
      <c r="J53" s="991"/>
      <c r="K53" s="1018"/>
      <c r="L53" s="929"/>
      <c r="M53" s="930"/>
      <c r="N53" s="930"/>
      <c r="O53" s="930"/>
      <c r="P53" s="930"/>
      <c r="Q53" s="931"/>
      <c r="R53" s="911"/>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4" t="s">
        <v>46</v>
      </c>
      <c r="AR53" s="239"/>
      <c r="AS53" s="240"/>
      <c r="AT53" s="97" t="str">
        <f>IF(N41=" "," NA",(+N41-AS41)/N41*100)</f>
        <v xml:space="preserve"> NA</v>
      </c>
      <c r="AU53" s="98"/>
      <c r="AV53" s="97" t="str">
        <f>IF(P41=" "," NA",(+P41-AW41)/P41*100)</f>
        <v xml:space="preserve"> NA</v>
      </c>
      <c r="AW53" s="98"/>
      <c r="AX53" s="97" t="str">
        <f>IF(OR(S41=" ",BA41=" ")," NA",(+S41-BA41)/S41*100)</f>
        <v xml:space="preserve"> NA</v>
      </c>
      <c r="AY53" s="98"/>
      <c r="AZ53" s="97" t="str">
        <f>IF(OR(R41=" ",AN41=" ")," NA",(+R41-AN41)/R41*100)</f>
        <v xml:space="preserve"> NA</v>
      </c>
      <c r="BA53" s="99"/>
      <c r="BB53" s="229"/>
      <c r="BC53" s="222"/>
      <c r="BD53" s="222"/>
      <c r="BE53" s="222"/>
      <c r="BF53" s="230"/>
    </row>
    <row r="54" spans="1:44" ht="24.75" customHeight="1" thickBot="1">
      <c r="A54" s="992"/>
      <c r="B54" s="993"/>
      <c r="C54" s="993"/>
      <c r="D54" s="993"/>
      <c r="E54" s="993"/>
      <c r="F54" s="993"/>
      <c r="G54" s="993"/>
      <c r="H54" s="993"/>
      <c r="I54" s="993"/>
      <c r="J54" s="993"/>
      <c r="K54" s="1051"/>
      <c r="L54" s="932"/>
      <c r="M54" s="933"/>
      <c r="N54" s="933"/>
      <c r="O54" s="933"/>
      <c r="P54" s="933"/>
      <c r="Q54" s="934"/>
      <c r="R54" s="474"/>
      <c r="S54" s="222"/>
      <c r="T54" s="230"/>
      <c r="U54" s="880"/>
      <c r="V54" s="881"/>
      <c r="W54" s="881"/>
      <c r="X54" s="881"/>
      <c r="Y54" s="881"/>
      <c r="Z54" s="881"/>
      <c r="AA54" s="881"/>
      <c r="AB54" s="881"/>
      <c r="AC54" s="881"/>
      <c r="AD54" s="881"/>
      <c r="AE54" s="881"/>
      <c r="AF54" s="881"/>
      <c r="AG54" s="881"/>
      <c r="AH54" s="881"/>
      <c r="AI54" s="881"/>
      <c r="AJ54" s="881"/>
      <c r="AK54" s="881"/>
      <c r="AL54" s="881"/>
      <c r="AM54" s="881"/>
      <c r="AN54" s="882"/>
      <c r="AO54" s="191"/>
      <c r="AP54" s="191"/>
      <c r="AQ54" s="191"/>
      <c r="AR54" s="191"/>
    </row>
    <row r="55" spans="1:75" ht="12.75">
      <c r="A55" s="815" t="s">
        <v>227</v>
      </c>
      <c r="B55" s="815"/>
      <c r="C55" s="815"/>
      <c r="D55" s="815"/>
      <c r="E55" s="815"/>
      <c r="F55" s="815"/>
      <c r="G55" s="815"/>
      <c r="H55" s="815"/>
      <c r="I55" s="815"/>
      <c r="J55" s="815"/>
      <c r="K55" s="815"/>
      <c r="L55" s="815"/>
      <c r="M55" s="815"/>
      <c r="N55" s="815"/>
      <c r="O55" s="815"/>
      <c r="P55" s="815"/>
      <c r="Q55" s="815"/>
      <c r="R55" s="815"/>
      <c r="S55" s="815"/>
      <c r="T55" s="815"/>
      <c r="U55" s="852" t="s">
        <v>228</v>
      </c>
      <c r="V55" s="852"/>
      <c r="W55" s="852"/>
      <c r="X55" s="852"/>
      <c r="Y55" s="852"/>
      <c r="Z55" s="852"/>
      <c r="AA55" s="852"/>
      <c r="AB55" s="852"/>
      <c r="AC55" s="852"/>
      <c r="AD55" s="852"/>
      <c r="AE55" s="852"/>
      <c r="AF55" s="852"/>
      <c r="AG55" s="852"/>
      <c r="AH55" s="852"/>
      <c r="AI55" s="852"/>
      <c r="AJ55" s="852"/>
      <c r="AK55" s="852"/>
      <c r="AL55" s="852"/>
      <c r="AM55" s="852"/>
      <c r="AN55" s="852"/>
      <c r="AO55" s="815" t="s">
        <v>229</v>
      </c>
      <c r="AP55" s="815"/>
      <c r="AQ55" s="815"/>
      <c r="AR55" s="815"/>
      <c r="AS55" s="815"/>
      <c r="AT55" s="815"/>
      <c r="AU55" s="815"/>
      <c r="AV55" s="815"/>
      <c r="AW55" s="815"/>
      <c r="AX55" s="815"/>
      <c r="AY55" s="815"/>
      <c r="AZ55" s="815"/>
      <c r="BA55" s="815"/>
      <c r="BB55" s="815"/>
      <c r="BC55" s="815"/>
      <c r="BD55" s="815"/>
      <c r="BE55" s="815"/>
      <c r="BF55" s="815"/>
      <c r="BG55" s="815" t="s">
        <v>230</v>
      </c>
      <c r="BH55" s="815"/>
      <c r="BI55" s="815"/>
      <c r="BJ55" s="815"/>
      <c r="BK55" s="815"/>
      <c r="BL55" s="815"/>
      <c r="BM55" s="815"/>
      <c r="BN55" s="815"/>
      <c r="BO55" s="815"/>
      <c r="BP55" s="815"/>
      <c r="BQ55" s="815"/>
      <c r="BR55" s="815"/>
      <c r="BS55" s="815"/>
      <c r="BT55" s="815"/>
      <c r="BU55" s="815"/>
      <c r="BV55" s="815"/>
      <c r="BW55" s="815"/>
    </row>
    <row r="57" spans="1:58" ht="12.75">
      <c r="A57" s="824"/>
      <c r="B57" s="824"/>
      <c r="C57" s="824"/>
      <c r="D57" s="824"/>
      <c r="E57" s="824"/>
      <c r="F57" s="824"/>
      <c r="G57" s="824"/>
      <c r="H57" s="824"/>
      <c r="I57" s="824"/>
      <c r="J57" s="824"/>
      <c r="K57" s="824"/>
      <c r="L57" s="824"/>
      <c r="M57" s="824"/>
      <c r="N57" s="824"/>
      <c r="O57" s="824"/>
      <c r="P57" s="824"/>
      <c r="Q57" s="824"/>
      <c r="R57" s="824"/>
      <c r="S57" s="824"/>
      <c r="T57" s="824"/>
      <c r="U57" s="1052"/>
      <c r="V57" s="1052"/>
      <c r="W57" s="1052"/>
      <c r="X57" s="1052"/>
      <c r="Y57" s="1052"/>
      <c r="Z57" s="1052"/>
      <c r="AA57" s="1052"/>
      <c r="AB57" s="1052"/>
      <c r="AC57" s="1052"/>
      <c r="AD57" s="1052"/>
      <c r="AE57" s="1052"/>
      <c r="AF57" s="1052"/>
      <c r="AG57" s="1052"/>
      <c r="AH57" s="1052"/>
      <c r="AI57" s="1052"/>
      <c r="AJ57" s="1052"/>
      <c r="AK57" s="1052"/>
      <c r="AL57" s="1052"/>
      <c r="AM57" s="1052"/>
      <c r="AN57" s="1052"/>
      <c r="AO57" s="824"/>
      <c r="AP57" s="824"/>
      <c r="AQ57" s="824"/>
      <c r="AR57" s="824"/>
      <c r="AS57" s="824"/>
      <c r="AT57" s="824"/>
      <c r="AU57" s="824"/>
      <c r="AV57" s="824"/>
      <c r="AW57" s="824"/>
      <c r="AX57" s="824"/>
      <c r="AY57" s="824"/>
      <c r="AZ57" s="824"/>
      <c r="BA57" s="824"/>
      <c r="BB57" s="824"/>
      <c r="BC57" s="824"/>
      <c r="BD57" s="824"/>
      <c r="BE57" s="824"/>
      <c r="BF57" s="824"/>
    </row>
  </sheetData>
  <sheetProtection algorithmName="SHA-512" hashValue="xTVptuT2j+H6CY+IexS1QRoG1fqW1/YbXZzVvcjXpF7tC5AQZ00BhMoiwKlYnpijUccDCk75JPKQE8bfDq9yjQ==" saltValue="HKPRA5/RbLGbg2A6Lu62MQ==" spinCount="100000" sheet="1" selectLockedCells="1"/>
  <mergeCells count="74">
    <mergeCell ref="BV8:BV10"/>
    <mergeCell ref="BW8:BW10"/>
    <mergeCell ref="BH9:BI9"/>
    <mergeCell ref="BJ9:BK9"/>
    <mergeCell ref="BG55:BW55"/>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L2:P2"/>
    <mergeCell ref="Q2:S2"/>
    <mergeCell ref="C8:C10"/>
    <mergeCell ref="N5:R5"/>
    <mergeCell ref="D8:D10"/>
    <mergeCell ref="L5:M5"/>
    <mergeCell ref="R4:T4"/>
    <mergeCell ref="Q6:R6"/>
    <mergeCell ref="H8:H10"/>
    <mergeCell ref="Q7:R7"/>
    <mergeCell ref="S6:T6"/>
    <mergeCell ref="S7:T7"/>
    <mergeCell ref="L7:O7"/>
    <mergeCell ref="E8:E10"/>
    <mergeCell ref="G8:G10"/>
    <mergeCell ref="AD2:AK3"/>
    <mergeCell ref="U44:W44"/>
    <mergeCell ref="U45:W45"/>
    <mergeCell ref="AD8:AE8"/>
    <mergeCell ref="AD9:AE9"/>
    <mergeCell ref="AA5:AB5"/>
    <mergeCell ref="Z8:Z10"/>
    <mergeCell ref="AA6:AB6"/>
    <mergeCell ref="AL2:AN3"/>
    <mergeCell ref="AX2:BC3"/>
    <mergeCell ref="BD2:BF3"/>
    <mergeCell ref="AL5:AN7"/>
    <mergeCell ref="AX5:BC7"/>
    <mergeCell ref="BD5:BF7"/>
    <mergeCell ref="AO6:AR6"/>
    <mergeCell ref="AO42:AP42"/>
    <mergeCell ref="AA8:AA10"/>
    <mergeCell ref="AO55:BF55"/>
    <mergeCell ref="AK42:AL42"/>
    <mergeCell ref="AQ8:BD8"/>
    <mergeCell ref="AO43:AP43"/>
    <mergeCell ref="U55:AN55"/>
    <mergeCell ref="AO41:AP41"/>
    <mergeCell ref="AC8:AC10"/>
    <mergeCell ref="V8:Y9"/>
    <mergeCell ref="AK43:AL43"/>
    <mergeCell ref="AB8:AB10"/>
    <mergeCell ref="AO57:BF57"/>
    <mergeCell ref="U48:AN54"/>
    <mergeCell ref="BB51:BD51"/>
    <mergeCell ref="AK46:AL46"/>
    <mergeCell ref="A55:T55"/>
    <mergeCell ref="L50:Q50"/>
    <mergeCell ref="A47:K54"/>
    <mergeCell ref="R52:T53"/>
    <mergeCell ref="AO46:AP46"/>
    <mergeCell ref="L53:Q54"/>
    <mergeCell ref="A57:T57"/>
    <mergeCell ref="U57:AN57"/>
    <mergeCell ref="L48:Q49"/>
    <mergeCell ref="R48:T49"/>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2" manualBreakCount="2">
    <brk id="20" max="16383" man="1"/>
    <brk id="40" max="16383" man="1"/>
  </colBreaks>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58"/>
  <sheetViews>
    <sheetView showGridLines="0" zoomScale="90" zoomScaleNormal="90" workbookViewId="0" topLeftCell="A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2" max="32" width="3.574218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4.7109375" style="0" customWidth="1"/>
    <col min="63" max="63" width="8.0039062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+Sep!L2</f>
        <v>Exampleville</v>
      </c>
      <c r="M2" s="966">
        <f>+Sep!M2</f>
        <v>0</v>
      </c>
      <c r="N2" s="966">
        <f>+Sep!N2</f>
        <v>0</v>
      </c>
      <c r="O2" s="966">
        <f>+Sep!O2</f>
        <v>0</v>
      </c>
      <c r="P2" s="967">
        <f>+Sep!P2</f>
        <v>0</v>
      </c>
      <c r="Q2" s="976" t="str">
        <f>+Sep!Q2</f>
        <v>IN0000000</v>
      </c>
      <c r="R2" s="966">
        <f>+Sep!R2</f>
        <v>0</v>
      </c>
      <c r="S2" s="966">
        <f>+Sep!S2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F4" s="192"/>
      <c r="G4" s="192"/>
      <c r="H4" s="192"/>
      <c r="I4" s="192"/>
      <c r="J4" s="192"/>
      <c r="K4" s="192"/>
      <c r="L4" s="259" t="s">
        <v>55</v>
      </c>
      <c r="M4" s="260"/>
      <c r="N4" s="261">
        <f>+Sep!N4</f>
        <v>2023</v>
      </c>
      <c r="O4" s="262"/>
      <c r="P4" s="704">
        <f>+Sep!P4</f>
        <v>0.001</v>
      </c>
      <c r="Q4" s="258" t="s">
        <v>70</v>
      </c>
      <c r="R4" s="977" t="str">
        <f>+Sep!R4</f>
        <v>555/555-5555</v>
      </c>
      <c r="S4" s="978">
        <f>+Sep!S4</f>
        <v>0</v>
      </c>
      <c r="T4" s="979">
        <f>+Sep!T4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F5" s="191"/>
      <c r="G5" s="192"/>
      <c r="H5" s="192"/>
      <c r="I5" s="192"/>
      <c r="J5" s="192"/>
      <c r="K5" s="193" t="str">
        <f>CONCATENATE("10/1/",N4)</f>
        <v>10/1/2023</v>
      </c>
      <c r="L5" s="970" t="s">
        <v>130</v>
      </c>
      <c r="M5" s="971"/>
      <c r="N5" s="972" t="str">
        <f>+Sep!N5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October</v>
      </c>
      <c r="AB6" s="826"/>
      <c r="AC6" s="406">
        <f>+N4</f>
        <v>2023</v>
      </c>
      <c r="AL6" s="961"/>
      <c r="AM6" s="961"/>
      <c r="AN6" s="961"/>
      <c r="AO6" s="825" t="str">
        <f>+L2</f>
        <v>Exampleville</v>
      </c>
      <c r="AP6" s="917"/>
      <c r="AQ6" s="918"/>
      <c r="AR6" s="826"/>
      <c r="AS6" s="221" t="str">
        <f>+Q2</f>
        <v>IN0000000</v>
      </c>
      <c r="AT6" s="217"/>
      <c r="AU6" s="221" t="str">
        <f>+L4</f>
        <v>October</v>
      </c>
      <c r="AV6" s="217"/>
      <c r="AW6" s="406">
        <f>+N4</f>
        <v>2023</v>
      </c>
      <c r="AX6" s="961"/>
      <c r="AY6" s="961"/>
      <c r="AZ6" s="961"/>
      <c r="BA6" s="961"/>
      <c r="BB6" s="961"/>
      <c r="BC6" s="961"/>
      <c r="BD6" s="961"/>
      <c r="BE6" s="961"/>
      <c r="BF6" s="961"/>
      <c r="BG6" s="825" t="str">
        <f>AO6</f>
        <v>Exampleville</v>
      </c>
      <c r="BH6" s="998"/>
      <c r="BI6" s="221" t="str">
        <f>AS6</f>
        <v>IN0000000</v>
      </c>
      <c r="BJ6" s="217"/>
      <c r="BK6" s="221" t="str">
        <f>AU6</f>
        <v>October</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+Sep!L7</f>
        <v>Chris A. Operator</v>
      </c>
      <c r="M7" s="984">
        <f>+Sep!M7</f>
        <v>0</v>
      </c>
      <c r="N7" s="984">
        <f>+Sep!N7</f>
        <v>0</v>
      </c>
      <c r="O7" s="984">
        <f>+Sep!O7</f>
        <v>0</v>
      </c>
      <c r="P7" s="288" t="str">
        <f>+Sep!P7</f>
        <v>V</v>
      </c>
      <c r="Q7" s="985">
        <f>+Sep!Q7</f>
        <v>9999</v>
      </c>
      <c r="R7" s="986">
        <f>+Sep!R7</f>
        <v>0</v>
      </c>
      <c r="S7" s="968">
        <f>+Sep!S7</f>
        <v>37072</v>
      </c>
      <c r="T7" s="969">
        <f>+Sep!T7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Feb!BI7</f>
        <v>Substitute for State Form 30530</v>
      </c>
      <c r="BJ7" s="222"/>
      <c r="BK7" s="222"/>
      <c r="BL7" s="214"/>
      <c r="BM7" s="410"/>
      <c r="BN7" s="1000"/>
      <c r="BO7" s="1001"/>
      <c r="BP7" s="1001"/>
      <c r="BQ7" s="1001"/>
      <c r="BR7" s="1001"/>
      <c r="BS7" s="1001"/>
      <c r="BT7" s="1001"/>
      <c r="BU7" s="1001"/>
      <c r="BV7" s="215"/>
      <c r="BW7" s="222"/>
    </row>
    <row r="8" spans="1:75" ht="12.75" customHeight="1">
      <c r="A8" s="569"/>
      <c r="B8" s="570"/>
      <c r="C8" s="980" t="str">
        <f>+Sep!C8</f>
        <v>Man-Hours at Plant
(Plants less than 1 MGD only)</v>
      </c>
      <c r="D8" s="862" t="str">
        <f>+Sep!D8</f>
        <v>Air Temperature (optional)</v>
      </c>
      <c r="E8" s="862" t="str">
        <f>+Sep!E8</f>
        <v>Water Temperture</v>
      </c>
      <c r="F8" s="246" t="s">
        <v>64</v>
      </c>
      <c r="G8" s="899" t="str">
        <f>+Sep!G8</f>
        <v>Bypass At Plant Site
("x" If Occurred)</v>
      </c>
      <c r="H8" s="885" t="str">
        <f>+Sep!H8</f>
        <v>Sanitary Sewer Overflow
("x" If Occurred)</v>
      </c>
      <c r="I8" s="571" t="s">
        <v>8</v>
      </c>
      <c r="J8" s="571"/>
      <c r="K8" s="571"/>
      <c r="L8" s="572" t="s">
        <v>9</v>
      </c>
      <c r="M8" s="571"/>
      <c r="N8" s="571"/>
      <c r="O8" s="571"/>
      <c r="P8" s="571"/>
      <c r="Q8" s="571"/>
      <c r="R8" s="571"/>
      <c r="S8" s="571"/>
      <c r="T8" s="573"/>
      <c r="U8" s="574" t="s">
        <v>10</v>
      </c>
      <c r="V8" s="888" t="str">
        <f>+Sep!V8</f>
        <v>CONTROLLED DISCHARGE</v>
      </c>
      <c r="W8" s="889">
        <f>+Sep!W8</f>
        <v>0</v>
      </c>
      <c r="X8" s="889" t="str">
        <f>+Sep!X8</f>
        <v>AERATION</v>
      </c>
      <c r="Y8" s="890">
        <f>+Sep!Y8</f>
        <v>0</v>
      </c>
      <c r="Z8" s="939" t="str">
        <f>+Sep!Z8</f>
        <v>Primary Cell Sludge Depth (ft) Measure Annually in June</v>
      </c>
      <c r="AA8" s="980" t="str">
        <f>+Sep!AA8</f>
        <v xml:space="preserve"> </v>
      </c>
      <c r="AB8" s="980" t="str">
        <f>+Sep!AB8</f>
        <v xml:space="preserve"> </v>
      </c>
      <c r="AC8" s="996" t="str">
        <f>+Sep!AC8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Feb!BH8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5" ht="12.75" customHeight="1" thickBot="1">
      <c r="A9" s="575"/>
      <c r="B9" s="576"/>
      <c r="C9" s="981">
        <f>+Jan!C9</f>
        <v>0</v>
      </c>
      <c r="D9" s="863"/>
      <c r="E9" s="863"/>
      <c r="F9" s="247">
        <f>SUM(F11:F41)</f>
        <v>0</v>
      </c>
      <c r="G9" s="900">
        <f>+Jan!G9</f>
        <v>0</v>
      </c>
      <c r="H9" s="886">
        <f>+Jan!H9</f>
        <v>0</v>
      </c>
      <c r="I9" s="577" t="s">
        <v>15</v>
      </c>
      <c r="J9" s="577"/>
      <c r="K9" s="577"/>
      <c r="L9" s="578" t="s">
        <v>10</v>
      </c>
      <c r="M9" s="577"/>
      <c r="N9" s="577"/>
      <c r="O9" s="577"/>
      <c r="P9" s="577"/>
      <c r="Q9" s="577"/>
      <c r="R9" s="577"/>
      <c r="S9" s="577"/>
      <c r="T9" s="579"/>
      <c r="U9" s="580" t="s">
        <v>10</v>
      </c>
      <c r="V9" s="891">
        <f>+Jan!V9</f>
        <v>0</v>
      </c>
      <c r="W9" s="892">
        <f>+Jan!W9</f>
        <v>0</v>
      </c>
      <c r="X9" s="892">
        <f>+Jan!X9</f>
        <v>0</v>
      </c>
      <c r="Y9" s="893">
        <f>+Jan!Y9</f>
        <v>0</v>
      </c>
      <c r="Z9" s="940">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IF(+Sep!BE9&lt;&gt;"",+Sep!BE9,"")</f>
        <v>Other</v>
      </c>
      <c r="BF9" s="588"/>
      <c r="BG9" s="739"/>
      <c r="BH9" s="822" t="str">
        <f>Feb!BH9</f>
        <v>Phosphorus</v>
      </c>
      <c r="BI9" s="823"/>
      <c r="BJ9" s="822" t="str">
        <f>Feb!BJ9</f>
        <v xml:space="preserve"> Total Nitrogen</v>
      </c>
      <c r="BK9" s="1010"/>
      <c r="BL9" s="1003">
        <f>Jan!BL9</f>
        <v>0</v>
      </c>
      <c r="BM9" s="1005">
        <f>Jan!BM9</f>
        <v>0</v>
      </c>
      <c r="BN9" s="1005">
        <f>Jan!BN9</f>
        <v>0</v>
      </c>
      <c r="BO9" s="1005">
        <f>Jan!BO9</f>
        <v>0</v>
      </c>
      <c r="BP9" s="1005">
        <f>Jan!BP9</f>
        <v>0</v>
      </c>
      <c r="BQ9" s="1005">
        <f>Jan!BQ9</f>
        <v>0</v>
      </c>
      <c r="BR9" s="1005">
        <f>Jan!BR9</f>
        <v>0</v>
      </c>
      <c r="BS9" s="1005">
        <f>Jan!BS9</f>
        <v>0</v>
      </c>
      <c r="BT9" s="1005">
        <f>Jan!BT9</f>
        <v>0</v>
      </c>
      <c r="BU9" s="1005">
        <f>Jan!BU9</f>
        <v>0</v>
      </c>
      <c r="BV9" s="1005">
        <f>Jan!BV9</f>
        <v>0</v>
      </c>
      <c r="BW9" s="1008">
        <f>Jan!BW9</f>
        <v>0</v>
      </c>
    </row>
    <row r="10" spans="1:75" ht="109.5" customHeight="1" thickBot="1">
      <c r="A10" s="589" t="s">
        <v>17</v>
      </c>
      <c r="B10" s="590" t="s">
        <v>18</v>
      </c>
      <c r="C10" s="982">
        <f>+Jan!C10</f>
        <v>0</v>
      </c>
      <c r="D10" s="864"/>
      <c r="E10" s="864"/>
      <c r="F10" s="591" t="str">
        <f>+Sep!F10</f>
        <v>Precipitation - Inches</v>
      </c>
      <c r="G10" s="901">
        <f>+Jan!G10</f>
        <v>0</v>
      </c>
      <c r="H10" s="887">
        <f>+Jan!H10</f>
        <v>0</v>
      </c>
      <c r="I10" s="592" t="str">
        <f>+Sep!I10</f>
        <v>Chlorine - Lbs</v>
      </c>
      <c r="J10" s="594" t="str">
        <f>+Sep!J10</f>
        <v>Lbs/Day  or
Gal./Day</v>
      </c>
      <c r="K10" s="594" t="str">
        <f>+Sep!K10</f>
        <v>Lbs/Day  or
Gal./Day</v>
      </c>
      <c r="L10" s="593" t="str">
        <f>+Sep!L10</f>
        <v>Influent Flow Rate 
(if metered) MGD</v>
      </c>
      <c r="M10" s="594" t="str">
        <f>+Sep!M10</f>
        <v>pH</v>
      </c>
      <c r="N10" s="594" t="str">
        <f>+Sep!N10</f>
        <v>CBOD5 - mg/l</v>
      </c>
      <c r="O10" s="595" t="str">
        <f>+Sep!O10</f>
        <v>CBOD5 - lbs</v>
      </c>
      <c r="P10" s="594" t="str">
        <f>+Sep!P10</f>
        <v>Susp. Solids - mg/l</v>
      </c>
      <c r="Q10" s="594" t="str">
        <f>+Sep!Q10</f>
        <v>Susp. Solids - lbs</v>
      </c>
      <c r="R10" s="594" t="str">
        <f>+Sep!R10</f>
        <v xml:space="preserve">Phosphorus - mg/l </v>
      </c>
      <c r="S10" s="594" t="str">
        <f>+Sep!S10</f>
        <v>Ammonia - mg/l</v>
      </c>
      <c r="T10" s="596" t="str">
        <f>IF(+Sep!T10&lt;&gt;"",+Sep!T10,"")</f>
        <v/>
      </c>
      <c r="U10" s="597" t="s">
        <v>17</v>
      </c>
      <c r="V10" s="598" t="str">
        <f>+Sep!V10</f>
        <v>Upstream Gage Reading (in.)</v>
      </c>
      <c r="W10" s="599" t="str">
        <f>+Sep!W10</f>
        <v>Upstream Flow (MGD)</v>
      </c>
      <c r="X10" s="600" t="str">
        <f>+Sep!X10</f>
        <v>Dilution Ratio (Discharge / Upstream)</v>
      </c>
      <c r="Y10" s="601" t="str">
        <f>+Sep!Y10</f>
        <v>Last Cell Water Level (ft.)</v>
      </c>
      <c r="Z10" s="941">
        <f>+Jan!Z10</f>
        <v>0</v>
      </c>
      <c r="AA10" s="995">
        <f>+Jan!AA10</f>
        <v>0</v>
      </c>
      <c r="AB10" s="995">
        <f>+Jan!AB10</f>
        <v>0</v>
      </c>
      <c r="AC10" s="925">
        <f>+Jan!AC10</f>
        <v>0</v>
      </c>
      <c r="AD10" s="593" t="str">
        <f>+Sep!AD10</f>
        <v>Ammonia - mg/l
Test Weekly</v>
      </c>
      <c r="AE10" s="596" t="str">
        <f>+Sep!AE10</f>
        <v xml:space="preserve"> </v>
      </c>
      <c r="AF10" s="657"/>
      <c r="AG10" s="175" t="str">
        <f>Jan!AG10</f>
        <v>Residual Chlorine - Final</v>
      </c>
      <c r="AH10" s="175" t="str">
        <f>Jan!AH10</f>
        <v>Residual Chlorine - Contact Tank</v>
      </c>
      <c r="AI10" s="603"/>
      <c r="AJ10" s="594" t="str">
        <f>+Sep!AJ10</f>
        <v>E. Coli - colony/100 ml</v>
      </c>
      <c r="AK10" s="594" t="str">
        <f>+Sep!AK10</f>
        <v>pH - daily low 
(or single sample)</v>
      </c>
      <c r="AL10" s="594" t="str">
        <f>+Sep!AL10</f>
        <v>pH - daily high  
(if multiple samples)</v>
      </c>
      <c r="AM10" s="595" t="str">
        <f>+Sep!AM10</f>
        <v>Dissolved Oxygen - mg/l</v>
      </c>
      <c r="AN10" s="604">
        <f>+Sep!AN10</f>
        <v>0</v>
      </c>
      <c r="AO10" s="605" t="s">
        <v>17</v>
      </c>
      <c r="AP10" s="606" t="s">
        <v>18</v>
      </c>
      <c r="AQ10" s="602" t="str">
        <f>+Sep!AQ10</f>
        <v>Effluent Flow Rate (MGD)</v>
      </c>
      <c r="AR10" s="596" t="str">
        <f>+Sep!AR10</f>
        <v>Effluent Flow
Weekly Average</v>
      </c>
      <c r="AS10" s="602" t="str">
        <f>+Sep!AS10</f>
        <v>CBOD5 - mg/l</v>
      </c>
      <c r="AT10" s="594" t="str">
        <f>+Sep!AT10</f>
        <v>CBOD5 - mg/l
Weekly Average</v>
      </c>
      <c r="AU10" s="607" t="str">
        <f>+Sep!AU10</f>
        <v>CBOD5 - lbs</v>
      </c>
      <c r="AV10" s="596" t="str">
        <f>+Sep!AV10</f>
        <v>CBOD5 - lbs/day
Weekly Average</v>
      </c>
      <c r="AW10" s="602" t="str">
        <f>+Sep!AW10</f>
        <v>Susp. Solids - mg/l</v>
      </c>
      <c r="AX10" s="594" t="str">
        <f>+Sep!AX10</f>
        <v>Susp. Solids - mg/l
Weekly Average</v>
      </c>
      <c r="AY10" s="600" t="str">
        <f>+Sep!AY10</f>
        <v>Susp. Solids - lbs</v>
      </c>
      <c r="AZ10" s="596" t="str">
        <f>+Sep!AZ10</f>
        <v>Susp. Solids - lbs/day
Weekly Average</v>
      </c>
      <c r="BA10" s="602" t="str">
        <f>+Sep!BA10</f>
        <v>Ammonia - mg/l</v>
      </c>
      <c r="BB10" s="608" t="str">
        <f>+Sep!BB10</f>
        <v>Ammonia - mg/l
Weekly Average</v>
      </c>
      <c r="BC10" s="600" t="str">
        <f>+Sep!BC10</f>
        <v>Ammonia - lbs</v>
      </c>
      <c r="BD10" s="596" t="str">
        <f>+Sep!BD10</f>
        <v>Ammonia - lbs/day
Weekly Average</v>
      </c>
      <c r="BE10" s="609" t="str">
        <f>IF(+Sep!BE10&lt;&gt;"",+Sep!BE10,"")</f>
        <v>Oil &amp; Grease (mg/l)</v>
      </c>
      <c r="BF10" s="610" t="str">
        <f>IF(+Sep!BF10&lt;&gt;"",+Sep!BF10,"")</f>
        <v/>
      </c>
      <c r="BG10" s="798" t="s">
        <v>17</v>
      </c>
      <c r="BH10" s="793" t="str">
        <f>Jan!BH10</f>
        <v xml:space="preserve">Phosphorus - mg/l </v>
      </c>
      <c r="BI10" s="741" t="str">
        <f>Jan!BI10</f>
        <v>Phosphorus - lbs/day</v>
      </c>
      <c r="BJ10" s="740" t="str">
        <f>Jan!BJ10</f>
        <v>Total Nitrogen- mg/l</v>
      </c>
      <c r="BK10" s="795" t="str">
        <f>Jan!BK10</f>
        <v>Total Nitrogen- lbs/day</v>
      </c>
      <c r="BL10" s="1004">
        <f>Jan!BL10</f>
        <v>0</v>
      </c>
      <c r="BM10" s="1006">
        <f>Jan!BM10</f>
        <v>0</v>
      </c>
      <c r="BN10" s="1006">
        <f>Jan!BN10</f>
        <v>0</v>
      </c>
      <c r="BO10" s="1006">
        <f>Jan!BO10</f>
        <v>0</v>
      </c>
      <c r="BP10" s="1006">
        <f>Jan!BP10</f>
        <v>0</v>
      </c>
      <c r="BQ10" s="1006">
        <f>Jan!BQ10</f>
        <v>0</v>
      </c>
      <c r="BR10" s="1006">
        <f>Jan!BR10</f>
        <v>0</v>
      </c>
      <c r="BS10" s="1006">
        <f>Jan!BS10</f>
        <v>0</v>
      </c>
      <c r="BT10" s="1006">
        <f>Jan!BT10</f>
        <v>0</v>
      </c>
      <c r="BU10" s="1006">
        <f>Jan!BU10</f>
        <v>0</v>
      </c>
      <c r="BV10" s="1006">
        <f>Jan!BV10</f>
        <v>0</v>
      </c>
      <c r="BW10" s="1009">
        <f>Jan!BW10</f>
        <v>0</v>
      </c>
    </row>
    <row r="11" spans="1:75" ht="15" customHeight="1">
      <c r="A11" s="203">
        <v>1</v>
      </c>
      <c r="B11" s="204" t="str">
        <f>TEXT(K$5+A11-1,"DDD")</f>
        <v>Sun</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1">+A11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1">+A11</f>
        <v>1</v>
      </c>
      <c r="AP11" s="390" t="str">
        <f aca="true" t="shared" si="2" ref="AP11:AP41">+B11</f>
        <v>Sun</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412">
        <f>AO11</f>
        <v>1</v>
      </c>
      <c r="BH11" s="30"/>
      <c r="BI11" s="746" t="str">
        <f aca="true" t="shared" si="3" ref="BI11:BI41">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1">TEXT(K$5+A12-1,"DDD")</f>
        <v>Mon</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1">IF(CELL("type",W12)="L","",IF(AQ12*W12&gt;0,+AQ12/W12,""))</f>
        <v/>
      </c>
      <c r="Y12" s="43"/>
      <c r="Z12" s="417"/>
      <c r="AA12" s="283"/>
      <c r="AB12" s="37"/>
      <c r="AC12" s="43"/>
      <c r="AD12" s="42"/>
      <c r="AE12" s="43"/>
      <c r="AF12" s="649"/>
      <c r="AG12" s="41"/>
      <c r="AH12" s="37"/>
      <c r="AI12" t="str">
        <f aca="true" t="shared" si="6" ref="AI12:AI41">IF(CELL("type",AJ12)="b","",IF(AJ12="tntc",63200,IF(AJ12=0,1,AJ12)))</f>
        <v/>
      </c>
      <c r="AJ12" s="37"/>
      <c r="AK12" s="283"/>
      <c r="AL12" s="283"/>
      <c r="AM12" s="283"/>
      <c r="AN12" s="43"/>
      <c r="AO12" s="205">
        <f t="shared" si="1"/>
        <v>2</v>
      </c>
      <c r="AP12" s="390" t="str">
        <f t="shared" si="2"/>
        <v>Mon</v>
      </c>
      <c r="AQ12" s="42"/>
      <c r="AR12" s="35"/>
      <c r="AS12" s="42"/>
      <c r="AT12" s="60"/>
      <c r="AU12" s="118" t="str">
        <f aca="true" t="shared" si="7" ref="AU12:AU41">IF(CELL("type",AS12)="L","",IF(AS12*($AQ12)=0,"",+$AQ12*AS12*8.345))</f>
        <v/>
      </c>
      <c r="AV12" s="35"/>
      <c r="AW12" s="42"/>
      <c r="AX12" s="60"/>
      <c r="AY12" s="118" t="str">
        <f aca="true" t="shared" si="8" ref="AY12:AY41">IF(CELL("type",AW12)="L","",IF(AW12*($AQ12)=0,"",+$AQ12*AW12*8.345))</f>
        <v/>
      </c>
      <c r="AZ12" s="35"/>
      <c r="BA12" s="42"/>
      <c r="BB12" s="60"/>
      <c r="BC12" s="118" t="str">
        <f aca="true" t="shared" si="9" ref="BC12:BC41">IF(CELL("type",BA12)="L","",IF(BA12*($AQ12)=0,"",+$AQ12*BA12*8.345))</f>
        <v/>
      </c>
      <c r="BD12" s="35"/>
      <c r="BE12" s="42"/>
      <c r="BF12" s="43"/>
      <c r="BG12" s="231">
        <f aca="true" t="shared" si="10" ref="BG12:BG41">AO12</f>
        <v>2</v>
      </c>
      <c r="BH12" s="37"/>
      <c r="BI12" s="746" t="str">
        <f ca="1" t="shared" si="3"/>
        <v/>
      </c>
      <c r="BJ12" s="785"/>
      <c r="BK12" s="749" t="str">
        <f aca="true" t="shared" si="11" ref="BK12:BK41">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Tue</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Tue</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IF(CELL("type",BH13)="L","",IF(BH13*($K13+$AQ13)=0,"",IF($AQ13&gt;0,+$AQ13*BH13*8.345,$K13*BH13*8.345)))</f>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Wed</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Wed</v>
      </c>
      <c r="AQ14" s="42"/>
      <c r="AR14" s="35" t="str">
        <f>IF(+$B14="Sat",IF(SUM(AQ$11:AQ14)&gt;0,AVERAGE(AQ$11:AQ14,Sep!AQ38:AQ$40)," "),"")</f>
        <v/>
      </c>
      <c r="AS14" s="42"/>
      <c r="AT14" s="60" t="str">
        <f>IF(+$B14="Sat",IF(SUM(AS$11:AS14,Sep!AS38:AS$40)&gt;0,AVERAGE(AS$11:AS14,Sep!AS38:AS$40)," "),"")</f>
        <v/>
      </c>
      <c r="AU14" s="118" t="str">
        <f ca="1" t="shared" si="7"/>
        <v/>
      </c>
      <c r="AV14" s="46" t="str">
        <f>IF(+$B14="Sat",IF(SUM(AU$11:AU14,Sep!AU38:AU$40)&gt;0,AVERAGE(AU$11:AU14,Sep!AU38:AU$40)," "),"")</f>
        <v/>
      </c>
      <c r="AW14" s="42"/>
      <c r="AX14" s="60" t="str">
        <f>IF(+$B14="Sat",IF(SUM(AW$11:AW14,Sep!AW38:AW$40)&gt;0,AVERAGE(AW$11:AW14,Sep!AW38:AW$40)," "),"")</f>
        <v/>
      </c>
      <c r="AY14" s="118" t="str">
        <f ca="1" t="shared" si="8"/>
        <v/>
      </c>
      <c r="AZ14" s="46" t="str">
        <f>IF(+$B14="Sat",IF(SUM(AY$11:AY14,Sep!AY38:AY$40)&gt;0,AVERAGE(AY$11:AY14,Sep!AY38:AY$40)," "),"")</f>
        <v/>
      </c>
      <c r="BA14" s="42"/>
      <c r="BB14" s="60" t="str">
        <f>IF(+$B14="Sat",IF(SUM(BA$11:BA14,Sep!BA38:BA$40)&gt;0,AVERAGE(BA$11:BA14,Sep!BA38:BA$40)," "),"")</f>
        <v/>
      </c>
      <c r="BC14" s="118" t="str">
        <f ca="1" t="shared" si="9"/>
        <v/>
      </c>
      <c r="BD14" s="46" t="str">
        <f>IF(+$B14="Sat",IF(SUM(BC$11:BC14,Sep!BC38:BC$40)&gt;0,AVERAGE(BC$11:BC14,Sep!BC38:BC$40)," "),"")</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Thu</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Thu</v>
      </c>
      <c r="AQ15" s="52"/>
      <c r="AR15" s="57" t="str">
        <f>IF(+$B15="Sat",IF(SUM(AQ$11:AQ15)&gt;0,AVERAGE(AQ$11:AQ15,Sep!AQ39:AQ$40)," "),"")</f>
        <v/>
      </c>
      <c r="AS15" s="52"/>
      <c r="AT15" s="56" t="str">
        <f>IF(+$B15="Sat",IF(SUM(AS$11:AS15,Sep!AS39:AS$40)&gt;0,AVERAGE(AS$11:AS15,Sep!AS39:AS$40)," "),"")</f>
        <v/>
      </c>
      <c r="AU15" s="58" t="str">
        <f ca="1" t="shared" si="7"/>
        <v/>
      </c>
      <c r="AV15" s="57" t="str">
        <f>IF(+$B15="Sat",IF(SUM(AU$11:AU15,Sep!AU39:AU$40)&gt;0,AVERAGE(AU$11:AU15,Sep!AU39:AU$40)," "),"")</f>
        <v/>
      </c>
      <c r="AW15" s="52"/>
      <c r="AX15" s="56" t="str">
        <f>IF(+$B15="Sat",IF(SUM(AW$11:AW15,Sep!AW39:AW$40)&gt;0,AVERAGE(AW$11:AW15,Sep!AW39:AW$40)," "),"")</f>
        <v/>
      </c>
      <c r="AY15" s="58" t="str">
        <f ca="1" t="shared" si="8"/>
        <v/>
      </c>
      <c r="AZ15" s="57" t="str">
        <f>IF(+$B15="Sat",IF(SUM(AY$11:AY15,Sep!AY39:AY$40)&gt;0,AVERAGE(AY$11:AY15,Sep!AY39:AY$40)," "),"")</f>
        <v/>
      </c>
      <c r="BA15" s="52"/>
      <c r="BB15" s="56" t="str">
        <f>IF(+$B15="Sat",IF(SUM(BA$11:BA15,Sep!BA39:BA$40)&gt;0,AVERAGE(BA$11:BA15,Sep!BA39:BA$40)," "),"")</f>
        <v/>
      </c>
      <c r="BC15" s="58" t="str">
        <f ca="1" t="shared" si="9"/>
        <v/>
      </c>
      <c r="BD15" s="57" t="str">
        <f>IF(+$B15="Sat",IF(SUM(BC$11:BC15,Sep!BC39:BC$40)&gt;0,AVERAGE(BC$11:BC15,Sep!BC39:BC$40)," "),"")</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Fri</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Fri</v>
      </c>
      <c r="AQ16" s="31"/>
      <c r="AR16" s="46" t="str">
        <f>IF(+$B16="Sat",IF(SUM(AQ$11:AQ16)&gt;0,AVERAGE(AQ$11:AQ16,Sep!AQ40:AQ$40)," "),"")</f>
        <v/>
      </c>
      <c r="AS16" s="31"/>
      <c r="AT16" s="34" t="str">
        <f>IF(+$B16="Sat",IF(SUM(AS$11:AS16)&gt;0,AVERAGE(AS$11:AS16,Sep!AS40:AS$40)," "),"")</f>
        <v/>
      </c>
      <c r="AU16" s="36" t="str">
        <f ca="1" t="shared" si="7"/>
        <v/>
      </c>
      <c r="AV16" s="46" t="str">
        <f>IF(+$B16="Sat",IF(SUM(AU$11:AU16)&gt;0,AVERAGE(AU$11:AU16,Sep!AU40:AU$40)," "),"")</f>
        <v/>
      </c>
      <c r="AW16" s="31"/>
      <c r="AX16" s="34" t="str">
        <f>IF(+$B16="Sat",IF(SUM(AW$11:AW16)&gt;0,AVERAGE(AW$11:AW16,Sep!AW40:AW$40)," "),"")</f>
        <v/>
      </c>
      <c r="AY16" s="36" t="str">
        <f ca="1" t="shared" si="8"/>
        <v/>
      </c>
      <c r="AZ16" s="46" t="str">
        <f>IF(+$B16="Sat",IF(SUM(AY$11:AY16)&gt;0,AVERAGE(AY$11:AY16,Sep!AY40:AY$40)," "),"")</f>
        <v/>
      </c>
      <c r="BA16" s="31"/>
      <c r="BB16" s="59" t="str">
        <f>IF(+$B16="Sat",IF(SUM(BA$11:BA16)&gt;0,AVERAGE(BA$11:BA16,Sep!BA40:BA$40)," "),"")</f>
        <v/>
      </c>
      <c r="BC16" s="36" t="str">
        <f ca="1" t="shared" si="9"/>
        <v/>
      </c>
      <c r="BD16" s="46" t="str">
        <f>IF(+$B16="Sat",IF(SUM(BC$11:BC16)&gt;0,AVERAGE(BC$11:BC16,Sep!BC40:BC$40)," "),"")</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Sat</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Sat</v>
      </c>
      <c r="AQ17" s="42"/>
      <c r="AR17" s="35" t="str">
        <f>IF(+$B17="Sat",IF(SUM(AQ11:AQ17)&gt;0,AVERAGE(AQ11:AQ17)," "),"")</f>
        <v xml:space="preserve"> </v>
      </c>
      <c r="AS17" s="42"/>
      <c r="AT17" s="60" t="str">
        <f>IF(+$B17="Sat",IF(SUM(AS11:AS17)&gt;0,AVERAGE(AS11:AS17)," "),"")</f>
        <v xml:space="preserve"> </v>
      </c>
      <c r="AU17" s="36" t="str">
        <f ca="1" t="shared" si="7"/>
        <v/>
      </c>
      <c r="AV17" s="46" t="str">
        <f ca="1">IF(+$B17="Sat",IF(SUM(AU11:AU17)&gt;0,AVERAGE(AU11:AU17)," "),"")</f>
        <v xml:space="preserve"> </v>
      </c>
      <c r="AW17" s="42"/>
      <c r="AX17" s="60" t="str">
        <f>IF(+$B17="Sat",IF(SUM(AW11:AW17)&gt;0,AVERAGE(AW11:AW17)," "),"")</f>
        <v xml:space="preserve"> </v>
      </c>
      <c r="AY17" s="36" t="str">
        <f ca="1" t="shared" si="8"/>
        <v/>
      </c>
      <c r="AZ17" s="35" t="str">
        <f ca="1">IF(+$B17="Sat",IF(SUM(AY11:AY17)&gt;0,AVERAGE(AY11:AY17)," "),"")</f>
        <v xml:space="preserve"> </v>
      </c>
      <c r="BA17" s="42"/>
      <c r="BB17" s="61" t="str">
        <f>IF(+$B17="Sat",IF(SUM(BA11:BA17)&gt;0,AVERAGE(BA11:BA17)," "),"")</f>
        <v xml:space="preserve"> </v>
      </c>
      <c r="BC17" s="36" t="str">
        <f ca="1" t="shared" si="9"/>
        <v/>
      </c>
      <c r="BD17" s="35" t="str">
        <f ca="1">IF(+$B17="Sat",IF(SUM(BC11:BC17)&gt;0,AVERAGE(BC11:BC17)," "),"")</f>
        <v xml:space="preserve">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Sun</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Sun</v>
      </c>
      <c r="AQ18" s="42"/>
      <c r="AR18" s="35" t="str">
        <f aca="true" t="shared" si="13" ref="AR18:AR40">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40">IF(+$B18="Sat",IF(SUM(AW12:AW18)&gt;0,AVERAGE(AW12:AW18)," "),"")</f>
        <v/>
      </c>
      <c r="AY18" s="36" t="str">
        <f ca="1" t="shared" si="8"/>
        <v/>
      </c>
      <c r="AZ18" s="35" t="str">
        <f aca="true" t="shared" si="16" ref="AZ18:AZ40">IF(+$B18="Sat",IF(SUM(AY12:AY18)&gt;0,AVERAGE(AY12:AY18)," "),"")</f>
        <v/>
      </c>
      <c r="BA18" s="42"/>
      <c r="BB18" s="61" t="str">
        <f aca="true" t="shared" si="17" ref="BB18:BB40">IF(+$B18="Sat",IF(SUM(BA12:BA18)&gt;0,AVERAGE(BA12:BA18)," "),"")</f>
        <v/>
      </c>
      <c r="BC18" s="36" t="str">
        <f ca="1" t="shared" si="9"/>
        <v/>
      </c>
      <c r="BD18" s="35" t="str">
        <f aca="true" t="shared" si="18" ref="BD18:BD40">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Mon</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Mon</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Tue</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50"/>
      <c r="AG20" s="51"/>
      <c r="AH20" s="47"/>
      <c r="AI20" t="str">
        <f ca="1" t="shared" si="6"/>
        <v/>
      </c>
      <c r="AJ20" s="47"/>
      <c r="AK20" s="284"/>
      <c r="AL20" s="284"/>
      <c r="AM20" s="284"/>
      <c r="AN20" s="53"/>
      <c r="AO20" s="206">
        <f t="shared" si="1"/>
        <v>10</v>
      </c>
      <c r="AP20" s="391" t="str">
        <f t="shared" si="2"/>
        <v>Tue</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Wed</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49"/>
      <c r="AG21" s="29"/>
      <c r="AH21" s="30"/>
      <c r="AI21" t="str">
        <f ca="1" t="shared" si="6"/>
        <v/>
      </c>
      <c r="AJ21" s="30"/>
      <c r="AK21" s="282"/>
      <c r="AL21" s="282"/>
      <c r="AM21" s="282"/>
      <c r="AN21" s="32"/>
      <c r="AO21" s="203">
        <f t="shared" si="1"/>
        <v>11</v>
      </c>
      <c r="AP21" s="390" t="str">
        <f t="shared" si="2"/>
        <v>Wed</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Thu</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Thu</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Fri</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Fri</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Sat</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Sat</v>
      </c>
      <c r="AQ24" s="42"/>
      <c r="AR24" s="35" t="str">
        <f t="shared" si="13"/>
        <v xml:space="preserve"> </v>
      </c>
      <c r="AS24" s="42"/>
      <c r="AT24" s="60" t="str">
        <f t="shared" si="14"/>
        <v xml:space="preserve"> </v>
      </c>
      <c r="AU24" s="36" t="str">
        <f ca="1" t="shared" si="7"/>
        <v/>
      </c>
      <c r="AV24" s="46" t="str">
        <f ca="1" t="shared" si="14"/>
        <v xml:space="preserve"> </v>
      </c>
      <c r="AW24" s="42"/>
      <c r="AX24" s="60" t="str">
        <f t="shared" si="15"/>
        <v xml:space="preserve"> </v>
      </c>
      <c r="AY24" s="36" t="str">
        <f ca="1" t="shared" si="8"/>
        <v/>
      </c>
      <c r="AZ24" s="35" t="str">
        <f ca="1" t="shared" si="16"/>
        <v xml:space="preserve"> </v>
      </c>
      <c r="BA24" s="42"/>
      <c r="BB24" s="61" t="str">
        <f t="shared" si="17"/>
        <v xml:space="preserve"> </v>
      </c>
      <c r="BC24" s="36" t="str">
        <f ca="1" t="shared" si="9"/>
        <v/>
      </c>
      <c r="BD24" s="35" t="str">
        <f ca="1" t="shared" si="18"/>
        <v xml:space="preserve">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Sun</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85"/>
      <c r="AG25" s="51"/>
      <c r="AH25" s="47"/>
      <c r="AI25" t="str">
        <f ca="1" t="shared" si="6"/>
        <v/>
      </c>
      <c r="AJ25" s="47"/>
      <c r="AK25" s="284"/>
      <c r="AL25" s="284"/>
      <c r="AM25" s="284"/>
      <c r="AN25" s="53"/>
      <c r="AO25" s="206">
        <f t="shared" si="1"/>
        <v>15</v>
      </c>
      <c r="AP25" s="391" t="str">
        <f t="shared" si="2"/>
        <v>Sun</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611">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Mon</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86"/>
      <c r="AG26" s="29"/>
      <c r="AH26" s="30"/>
      <c r="AI26" t="str">
        <f ca="1" t="shared" si="6"/>
        <v/>
      </c>
      <c r="AJ26" s="30"/>
      <c r="AK26" s="282"/>
      <c r="AL26" s="282"/>
      <c r="AM26" s="282"/>
      <c r="AN26" s="32"/>
      <c r="AO26" s="203">
        <f t="shared" si="1"/>
        <v>16</v>
      </c>
      <c r="AP26" s="390" t="str">
        <f t="shared" si="2"/>
        <v>Mon</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412">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Tue</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Tue</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Wed</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Wed</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Thu</v>
      </c>
      <c r="C29" s="37"/>
      <c r="D29" s="38"/>
      <c r="E29" s="38"/>
      <c r="F29" s="38"/>
      <c r="G29" s="39"/>
      <c r="H29" s="40"/>
      <c r="I29" s="41"/>
      <c r="J29" s="37"/>
      <c r="K29" s="38"/>
      <c r="L29" s="42"/>
      <c r="M29" s="283"/>
      <c r="N29" s="37"/>
      <c r="O29" s="34" t="str">
        <f aca="true" t="shared" si="19" ref="O29:Q41">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Thu</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Fri</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50"/>
      <c r="AG30" s="51"/>
      <c r="AH30" s="47"/>
      <c r="AI30" t="str">
        <f ca="1" t="shared" si="6"/>
        <v/>
      </c>
      <c r="AJ30" s="47"/>
      <c r="AK30" s="284"/>
      <c r="AL30" s="284"/>
      <c r="AM30" s="284"/>
      <c r="AN30" s="53"/>
      <c r="AO30" s="206">
        <f t="shared" si="1"/>
        <v>20</v>
      </c>
      <c r="AP30" s="391" t="str">
        <f t="shared" si="2"/>
        <v>Fri</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Sat</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49"/>
      <c r="AG31" s="29"/>
      <c r="AH31" s="30"/>
      <c r="AI31" t="str">
        <f ca="1" t="shared" si="6"/>
        <v/>
      </c>
      <c r="AJ31" s="30"/>
      <c r="AK31" s="282"/>
      <c r="AL31" s="282"/>
      <c r="AM31" s="282"/>
      <c r="AN31" s="32"/>
      <c r="AO31" s="203">
        <f t="shared" si="1"/>
        <v>21</v>
      </c>
      <c r="AP31" s="390" t="str">
        <f t="shared" si="2"/>
        <v>Sat</v>
      </c>
      <c r="AQ31" s="31"/>
      <c r="AR31" s="46" t="str">
        <f t="shared" si="13"/>
        <v xml:space="preserve"> </v>
      </c>
      <c r="AS31" s="31"/>
      <c r="AT31" s="34" t="str">
        <f t="shared" si="14"/>
        <v xml:space="preserve"> </v>
      </c>
      <c r="AU31" s="36" t="str">
        <f ca="1" t="shared" si="7"/>
        <v/>
      </c>
      <c r="AV31" s="46" t="str">
        <f ca="1" t="shared" si="14"/>
        <v xml:space="preserve"> </v>
      </c>
      <c r="AW31" s="31"/>
      <c r="AX31" s="34" t="str">
        <f t="shared" si="15"/>
        <v xml:space="preserve"> </v>
      </c>
      <c r="AY31" s="36" t="str">
        <f ca="1" t="shared" si="8"/>
        <v/>
      </c>
      <c r="AZ31" s="46" t="str">
        <f ca="1" t="shared" si="16"/>
        <v xml:space="preserve"> </v>
      </c>
      <c r="BA31" s="31"/>
      <c r="BB31" s="59" t="str">
        <f t="shared" si="17"/>
        <v xml:space="preserve"> </v>
      </c>
      <c r="BC31" s="36" t="str">
        <f ca="1" t="shared" si="9"/>
        <v/>
      </c>
      <c r="BD31" s="46" t="str">
        <f ca="1" t="shared" si="18"/>
        <v xml:space="preserve">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Sun</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Sun</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Mon</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Mon</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Tue</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Tue</v>
      </c>
      <c r="AQ34" s="42"/>
      <c r="AR34" s="35" t="str">
        <f t="shared" si="13"/>
        <v/>
      </c>
      <c r="AS34" s="42"/>
      <c r="AT34" s="60" t="str">
        <f aca="true" t="shared" si="20" ref="AT34:AV40">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Wed</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Wed</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611">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Thu</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Thu</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412">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Fri</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Fri</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Sat</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Sat</v>
      </c>
      <c r="AQ38" s="42"/>
      <c r="AR38" s="35" t="str">
        <f t="shared" si="13"/>
        <v xml:space="preserve"> </v>
      </c>
      <c r="AS38" s="42"/>
      <c r="AT38" s="60" t="str">
        <f t="shared" si="20"/>
        <v xml:space="preserve"> </v>
      </c>
      <c r="AU38" s="36" t="str">
        <f ca="1" t="shared" si="7"/>
        <v/>
      </c>
      <c r="AV38" s="46" t="str">
        <f ca="1" t="shared" si="20"/>
        <v xml:space="preserve"> </v>
      </c>
      <c r="AW38" s="42"/>
      <c r="AX38" s="60" t="str">
        <f t="shared" si="15"/>
        <v xml:space="preserve"> </v>
      </c>
      <c r="AY38" s="36" t="str">
        <f ca="1" t="shared" si="8"/>
        <v/>
      </c>
      <c r="AZ38" s="35" t="str">
        <f ca="1" t="shared" si="16"/>
        <v xml:space="preserve"> </v>
      </c>
      <c r="BA38" s="42"/>
      <c r="BB38" s="61" t="str">
        <f t="shared" si="17"/>
        <v xml:space="preserve"> </v>
      </c>
      <c r="BC38" s="36" t="str">
        <f ca="1" t="shared" si="9"/>
        <v/>
      </c>
      <c r="BD38" s="35" t="str">
        <f ca="1" t="shared" si="18"/>
        <v xml:space="preserve">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Sun</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Sun</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c r="A40" s="205">
        <v>30</v>
      </c>
      <c r="B40" s="204" t="str">
        <f t="shared" si="4"/>
        <v>Mon</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Mon</v>
      </c>
      <c r="AQ40" s="42"/>
      <c r="AR40" s="35" t="str">
        <f t="shared" si="13"/>
        <v/>
      </c>
      <c r="AS40" s="42"/>
      <c r="AT40" s="60" t="str">
        <f t="shared" si="20"/>
        <v/>
      </c>
      <c r="AU40" s="36" t="str">
        <f ca="1" t="shared" si="7"/>
        <v/>
      </c>
      <c r="AV40" s="35" t="str">
        <f t="shared" si="20"/>
        <v/>
      </c>
      <c r="AW40" s="42"/>
      <c r="AX40" s="60" t="str">
        <f t="shared" si="15"/>
        <v/>
      </c>
      <c r="AY40" s="36" t="str">
        <f ca="1" t="shared" si="8"/>
        <v/>
      </c>
      <c r="AZ40" s="35" t="str">
        <f t="shared" si="16"/>
        <v/>
      </c>
      <c r="BA40" s="42"/>
      <c r="BB40" s="61" t="str">
        <f t="shared" si="17"/>
        <v/>
      </c>
      <c r="BC40" s="36" t="str">
        <f ca="1" t="shared" si="9"/>
        <v/>
      </c>
      <c r="BD40" s="35" t="str">
        <f t="shared" si="18"/>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c r="A41" s="206">
        <v>31</v>
      </c>
      <c r="B41" s="207" t="str">
        <f t="shared" si="4"/>
        <v>Tue</v>
      </c>
      <c r="C41" s="47"/>
      <c r="D41" s="48"/>
      <c r="E41" s="48"/>
      <c r="F41" s="48"/>
      <c r="G41" s="49"/>
      <c r="H41" s="50"/>
      <c r="I41" s="51"/>
      <c r="J41" s="47"/>
      <c r="K41" s="48"/>
      <c r="L41" s="52"/>
      <c r="M41" s="284"/>
      <c r="N41" s="47"/>
      <c r="O41" s="56" t="str">
        <f t="shared" si="19"/>
        <v/>
      </c>
      <c r="P41" s="47"/>
      <c r="Q41" s="56" t="str">
        <f t="shared" si="19"/>
        <v/>
      </c>
      <c r="R41" s="47"/>
      <c r="S41" s="47"/>
      <c r="T41" s="53"/>
      <c r="U41" s="213">
        <f t="shared" si="0"/>
        <v>31</v>
      </c>
      <c r="V41" s="52"/>
      <c r="W41" s="47"/>
      <c r="X41" s="444" t="str">
        <f ca="1" t="shared" si="5"/>
        <v/>
      </c>
      <c r="Y41" s="53"/>
      <c r="Z41" s="419"/>
      <c r="AA41" s="284"/>
      <c r="AB41" s="47"/>
      <c r="AC41" s="53"/>
      <c r="AD41" s="52"/>
      <c r="AE41" s="53"/>
      <c r="AF41" s="649"/>
      <c r="AG41" s="51"/>
      <c r="AH41" s="47"/>
      <c r="AI41" t="str">
        <f ca="1" t="shared" si="6"/>
        <v/>
      </c>
      <c r="AJ41" s="47"/>
      <c r="AK41" s="284"/>
      <c r="AL41" s="284"/>
      <c r="AM41" s="284"/>
      <c r="AN41" s="53"/>
      <c r="AO41" s="206">
        <f t="shared" si="1"/>
        <v>31</v>
      </c>
      <c r="AP41" s="391" t="str">
        <f t="shared" si="2"/>
        <v>Tue</v>
      </c>
      <c r="AQ41" s="52"/>
      <c r="AR41" s="57" t="str">
        <f>IF(SUM(AQ35:AQ41)=0,"",IF(+$B41="Sat",AVERAGE(AQ35:AQ41),IF(+$B41="Fri",AVERAGE(AQ36:AQ41,Nov!AQ$11),IF(+$B41="Thu",AVERAGE(AQ37:AQ41,Nov!AQ$11:AQ$12),IF(+$B41="Wed",AVERAGE(AQ38:AQ41,Nov!AQ$11:AQ$13)," ")))))</f>
        <v/>
      </c>
      <c r="AS41" s="52"/>
      <c r="AT41" s="56" t="str">
        <f>IF(AND(+$B41="Sat",SUM(AS35:AS41)&gt;0),AVERAGE(AS35:AS41),IF(AND(+$B41="Fri",SUM(AS36:AS41,Nov!AS$11)&gt;0),AVERAGE(AS36:AS41,Nov!AS$11),IF(AND(+$B41="Thu",SUM(AS37:AS41,Nov!AS$11:AS$12)&gt;0),AVERAGE(AS37:AS41,Nov!AS$11:AS$12),IF(AND($B41="Wed",SUM(AS38:AS41,Nov!AS$11:AS$13)&gt;0),AVERAGE(AS38:AS41,Nov!AS$11:AS$13),""))))</f>
        <v/>
      </c>
      <c r="AU41" s="58" t="str">
        <f ca="1" t="shared" si="7"/>
        <v/>
      </c>
      <c r="AV41" s="57" t="str">
        <f ca="1">IF(AND(+$B41="Sat",SUM(AU35:AU41)&gt;0),AVERAGE(AU35:AU41),IF(AND(+$B41="Fri",SUM(AU36:AU41,Nov!AU$11)&gt;0),AVERAGE(AU36:AU41,Nov!AU$11),IF(AND(+$B41="Thu",SUM(AU37:AU41,Nov!AU$11:AU$12)&gt;0),AVERAGE(AU37:AU41,Nov!AU$11:AU$12),IF(AND($B41="Wed",SUM(AU38:AU41,Nov!AU$11:AU$13)&gt;0),AVERAGE(AU38:AU41,Nov!AU$11:AU$13),""))))</f>
        <v/>
      </c>
      <c r="AW41" s="52"/>
      <c r="AX41" s="56" t="str">
        <f>IF(AND(+$B41="Sat",SUM(AW35:AW41)&gt;0),AVERAGE(AW35:AW41),IF(AND(+$B41="Fri",SUM(AW36:AW41,Nov!AW$11)&gt;0),AVERAGE(AW36:AW41,Nov!AW$11),IF(AND(+$B41="Thu",SUM(AW37:AW41,Nov!AW$11:AW$12)&gt;0),AVERAGE(AW37:AW41,Nov!AW$11:AW$12),IF(AND($B41="Wed",SUM(AW38:AW41,Nov!AW$11:AW$13)&gt;0),AVERAGE(AW38:AW41,Nov!AW$11:AW$13),""))))</f>
        <v/>
      </c>
      <c r="AY41" s="58" t="str">
        <f ca="1" t="shared" si="8"/>
        <v/>
      </c>
      <c r="AZ41" s="57" t="str">
        <f ca="1">IF(AND(+$B41="Sat",SUM(AY35:AY41)&gt;0),AVERAGE(AY35:AY41),IF(AND(+$B41="Fri",SUM(AY36:AY41,Nov!AY$11)&gt;0),AVERAGE(AY36:AY41,Nov!AY$11),IF(AND(+$B41="Thu",SUM(AY37:AY41,Nov!AY$11:AY$12)&gt;0),AVERAGE(AY37:AY41,Nov!AY$11:AY$12),IF(AND($B41="Wed",SUM(AY38:AY41,Nov!AY$11:AY$13)&gt;0),AVERAGE(AY38:AY41,Nov!AY$11:AY$13),""))))</f>
        <v/>
      </c>
      <c r="BA41" s="52"/>
      <c r="BB41" s="56" t="str">
        <f>IF(AND(+$B41="Sat",SUM(BA35:BA41)&gt;0),AVERAGE(BA35:BA41),IF(AND(+$B41="Fri",SUM(BA36:BA41,Nov!BA$11)&gt;0),AVERAGE(BA36:BA41,Nov!BA$11),IF(AND(+$B41="Thu",SUM(BA37:BA41,Nov!BA$11:BA$12)&gt;0),AVERAGE(BA37:BA41,Nov!BA$11:BA$12),IF(AND($B41="Wed",SUM(BA38:BA41,Nov!BA$11:BA$13)&gt;0),AVERAGE(BA38:BA41,Nov!BA$11:BA$13),""))))</f>
        <v/>
      </c>
      <c r="BC41" s="58" t="str">
        <f ca="1" t="shared" si="9"/>
        <v/>
      </c>
      <c r="BD41" s="57" t="str">
        <f ca="1">IF(AND(+$B41="Sat",SUM(BC35:BC41)&gt;0),AVERAGE(BC35:BC41),IF(AND(+$B41="Fri",SUM(BC36:BC41,Nov!BC$11)&gt;0),AVERAGE(BC36:BC41,Nov!BC$11),IF(AND(+$B41="Thu",SUM(BC37:BC41,Nov!BC$11:BC$12)&gt;0),AVERAGE(BC37:BC41,Nov!BC$11:BC$12),IF(AND($B41="Wed",SUM(BC38:BC41,Nov!BC$11:BC$13)&gt;0),AVERAGE(BC38:BC41,Nov!BC$11:BC$13),""))))</f>
        <v/>
      </c>
      <c r="BE41" s="52"/>
      <c r="BF41" s="53"/>
      <c r="BG41" s="233">
        <f t="shared" si="10"/>
        <v>31</v>
      </c>
      <c r="BH41" s="51"/>
      <c r="BI41" s="753" t="str">
        <f ca="1" t="shared" si="3"/>
        <v/>
      </c>
      <c r="BJ41" s="52"/>
      <c r="BK41" s="753" t="str">
        <f ca="1" t="shared" si="11"/>
        <v/>
      </c>
      <c r="BL41" s="47"/>
      <c r="BM41" s="754"/>
      <c r="BN41" s="47"/>
      <c r="BO41" s="51"/>
      <c r="BP41" s="51"/>
      <c r="BQ41" s="754"/>
      <c r="BR41" s="47"/>
      <c r="BS41" s="754"/>
      <c r="BT41" s="47"/>
      <c r="BU41" s="754"/>
      <c r="BV41" s="754"/>
      <c r="BW41" s="53"/>
    </row>
    <row r="42" spans="1:75" ht="15" customHeight="1" thickBot="1" thickTop="1">
      <c r="A42" s="209" t="s">
        <v>30</v>
      </c>
      <c r="B42" s="210"/>
      <c r="C42" s="29"/>
      <c r="D42" s="299"/>
      <c r="E42" s="299"/>
      <c r="F42" s="26"/>
      <c r="G42" s="64"/>
      <c r="H42" s="65"/>
      <c r="I42" s="3" t="str">
        <f>IF(SUM(I11:I41)&gt;0,AVERAGE(I11:I41)," ")</f>
        <v xml:space="preserve"> </v>
      </c>
      <c r="J42" s="34" t="str">
        <f>IF(SUM(J11:J41)&gt;0,AVERAGE(J11:J41)," ")</f>
        <v xml:space="preserve"> </v>
      </c>
      <c r="K42" s="59" t="str">
        <f>IF(SUM(K11:K41)&gt;0,AVERAGE(K11:K41)," ")</f>
        <v xml:space="preserve"> </v>
      </c>
      <c r="L42" s="33" t="str">
        <f>IF(SUM(L11:L41)&gt;0,AVERAGE(L11:L41)," ")</f>
        <v xml:space="preserve"> </v>
      </c>
      <c r="M42" s="285"/>
      <c r="N42" s="294" t="str">
        <f aca="true" t="shared" si="21" ref="N42:T42">IF(SUM(N11:N41)&gt;0,AVERAGE(N11:N41)," ")</f>
        <v xml:space="preserve"> </v>
      </c>
      <c r="O42" s="34" t="str">
        <f t="shared" si="21"/>
        <v xml:space="preserve"> </v>
      </c>
      <c r="P42" s="294" t="str">
        <f t="shared" si="21"/>
        <v xml:space="preserve"> </v>
      </c>
      <c r="Q42" s="34" t="str">
        <f t="shared" si="21"/>
        <v xml:space="preserve"> </v>
      </c>
      <c r="R42" s="34" t="str">
        <f t="shared" si="21"/>
        <v xml:space="preserve"> </v>
      </c>
      <c r="S42" s="34" t="str">
        <f t="shared" si="21"/>
        <v xml:space="preserve"> </v>
      </c>
      <c r="T42" s="46" t="str">
        <f t="shared" si="21"/>
        <v xml:space="preserve"> </v>
      </c>
      <c r="U42" s="209" t="s">
        <v>31</v>
      </c>
      <c r="V42" s="310" t="str">
        <f aca="true" t="shared" si="22" ref="V42:AC42">IF(SUM(V11:V41)&gt;0,AVERAGE(V11:V41)," ")</f>
        <v xml:space="preserve"> </v>
      </c>
      <c r="W42" s="428" t="str">
        <f t="shared" si="22"/>
        <v xml:space="preserve"> </v>
      </c>
      <c r="X42" s="34" t="str">
        <f ca="1" t="shared" si="22"/>
        <v xml:space="preserve"> </v>
      </c>
      <c r="Y42" s="429" t="str">
        <f t="shared" si="22"/>
        <v xml:space="preserve"> </v>
      </c>
      <c r="Z42" s="425" t="str">
        <f t="shared" si="22"/>
        <v xml:space="preserve"> </v>
      </c>
      <c r="AA42" s="300" t="str">
        <f t="shared" si="22"/>
        <v xml:space="preserve"> </v>
      </c>
      <c r="AB42" s="34" t="str">
        <f t="shared" si="22"/>
        <v xml:space="preserve"> </v>
      </c>
      <c r="AC42" s="311" t="str">
        <f t="shared" si="22"/>
        <v xml:space="preserve"> </v>
      </c>
      <c r="AD42" s="312" t="str">
        <f>IF(SUM(AD11:AD41)&gt;0,AVERAGE(AD11:AD41)," ")</f>
        <v xml:space="preserve"> </v>
      </c>
      <c r="AE42" s="313" t="str">
        <f>IF(SUM(AE11:AE41)&gt;0,AVERAGE(AE11:AE41)," ")</f>
        <v xml:space="preserve"> </v>
      </c>
      <c r="AF42" s="658"/>
      <c r="AG42" s="617" t="str">
        <f>IF(SUM(AG11:AG41)&gt;0,AVERAGE(AG11:AG41)," ")</f>
        <v xml:space="preserve"> </v>
      </c>
      <c r="AH42" s="645" t="str">
        <f>IF(SUM(AH11:AH41)&gt;0,AVERAGE(AH11:AH41)," ")</f>
        <v xml:space="preserve"> </v>
      </c>
      <c r="AI42" s="34"/>
      <c r="AJ42" s="732" t="str">
        <f ca="1">IF(SUM(AI11:AI41)&gt;0,GEOMEAN(AI11:AI41),"")</f>
        <v/>
      </c>
      <c r="AK42" s="285"/>
      <c r="AL42" s="285"/>
      <c r="AM42" s="641" t="str">
        <f>IF(SUM(AM11:AM41)&gt;0,AVERAGE(AM11:AM41)," ")</f>
        <v xml:space="preserve"> </v>
      </c>
      <c r="AN42" s="313" t="str">
        <f>IF(SUM(AN11:AN41)&gt;0,AVERAGE(AN11:AN41)," ")</f>
        <v xml:space="preserve"> </v>
      </c>
      <c r="AO42" s="840" t="s">
        <v>60</v>
      </c>
      <c r="AP42" s="841"/>
      <c r="AQ42" s="617" t="str">
        <f>IF(SUM(AQ11:AQ41)&gt;0,AVERAGE(AQ11:AQ41)," ")</f>
        <v xml:space="preserve"> </v>
      </c>
      <c r="AR42" s="618"/>
      <c r="AS42" s="619" t="str">
        <f>IF(SUM(AS11:AS41)&gt;0,AVERAGE(AS11:AS41)," ")</f>
        <v xml:space="preserve"> </v>
      </c>
      <c r="AT42" s="620"/>
      <c r="AU42" s="621" t="str">
        <f ca="1">IF(SUM(AU11:AU41)&gt;0,AVERAGE(AU11:AU41)," ")</f>
        <v xml:space="preserve"> </v>
      </c>
      <c r="AV42" s="622"/>
      <c r="AW42" s="623" t="str">
        <f>IF(SUM(AW11:AW41)&gt;0,AVERAGE(AW11:AW41)," ")</f>
        <v xml:space="preserve"> </v>
      </c>
      <c r="AX42" s="624"/>
      <c r="AY42" s="621" t="str">
        <f ca="1">IF(SUM(AY11:AY41)&gt;0,AVERAGE(AY11:AY41)," ")</f>
        <v xml:space="preserve"> </v>
      </c>
      <c r="AZ42" s="625"/>
      <c r="BA42" s="617" t="str">
        <f>IF(SUM(BA11:BA41)&gt;0,AVERAGE(BA11:BA41)," ")</f>
        <v xml:space="preserve"> </v>
      </c>
      <c r="BB42" s="625"/>
      <c r="BC42" s="621" t="str">
        <f ca="1">IF(SUM(BC11:BC41)&gt;0,AVERAGE(BC11:BC41)," ")</f>
        <v xml:space="preserve"> </v>
      </c>
      <c r="BD42" s="626"/>
      <c r="BE42" s="33" t="str">
        <f>IF(SUM(BE11:BE41)&gt;0,AVERAGE(BE11:BE41)," ")</f>
        <v xml:space="preserve"> </v>
      </c>
      <c r="BF42" s="46" t="str">
        <f>IF(SUM(BF11:BF41)&gt;0,AVERAGE(BF11:BF41)," ")</f>
        <v xml:space="preserve"> </v>
      </c>
      <c r="BG42" s="231" t="s">
        <v>60</v>
      </c>
      <c r="BH42" s="634" t="str">
        <f aca="true" t="shared" si="23" ref="BH42:BV42">IF(SUM(BH11:BH41)&gt;0,AVERAGE(BH11:BH41)," ")</f>
        <v xml:space="preserve"> </v>
      </c>
      <c r="BI42" s="621" t="str">
        <f ca="1" t="shared" si="23"/>
        <v xml:space="preserve"> </v>
      </c>
      <c r="BJ42" s="629" t="str">
        <f t="shared" si="23"/>
        <v xml:space="preserve"> </v>
      </c>
      <c r="BK42" s="621" t="str">
        <f ca="1" t="shared" si="23"/>
        <v xml:space="preserve"> </v>
      </c>
      <c r="BL42" s="3" t="str">
        <f>IF(SUM(BL11:BL41)&gt;0,AVERAGE(BL11:BL41)," ")</f>
        <v xml:space="preserve"> </v>
      </c>
      <c r="BM42" s="760" t="str">
        <f t="shared" si="23"/>
        <v xml:space="preserve"> </v>
      </c>
      <c r="BN42" s="34" t="str">
        <f t="shared" si="23"/>
        <v xml:space="preserve"> </v>
      </c>
      <c r="BO42" s="34" t="str">
        <f t="shared" si="23"/>
        <v xml:space="preserve"> </v>
      </c>
      <c r="BP42" s="34" t="str">
        <f t="shared" si="23"/>
        <v xml:space="preserve"> </v>
      </c>
      <c r="BQ42" s="36" t="str">
        <f t="shared" si="23"/>
        <v xml:space="preserve"> </v>
      </c>
      <c r="BR42" s="34" t="str">
        <f t="shared" si="23"/>
        <v xml:space="preserve"> </v>
      </c>
      <c r="BS42" s="760" t="str">
        <f t="shared" si="23"/>
        <v xml:space="preserve"> </v>
      </c>
      <c r="BT42" s="59" t="str">
        <f t="shared" si="23"/>
        <v xml:space="preserve"> </v>
      </c>
      <c r="BU42" s="36" t="str">
        <f t="shared" si="23"/>
        <v xml:space="preserve"> </v>
      </c>
      <c r="BV42" s="760" t="str">
        <f t="shared" si="23"/>
        <v xml:space="preserve"> </v>
      </c>
      <c r="BW42" s="46" t="str">
        <f>IF(SUM(BW11:BW41)&gt;0,AVERAGE(BW11:BW41)," ")</f>
        <v xml:space="preserve"> </v>
      </c>
    </row>
    <row r="43" spans="1:75" ht="15" customHeight="1" thickBot="1" thickTop="1">
      <c r="A43" s="211" t="s">
        <v>32</v>
      </c>
      <c r="B43" s="212"/>
      <c r="C43" s="68"/>
      <c r="D43" s="67"/>
      <c r="E43" s="67"/>
      <c r="F43" s="61" t="str">
        <f>IF(SUM(F11:F41)&gt;0,MAX(F11:F41)," ")</f>
        <v xml:space="preserve"> </v>
      </c>
      <c r="G43" s="69"/>
      <c r="H43" s="70"/>
      <c r="I43" s="71" t="str">
        <f aca="true" t="shared" si="24" ref="I43:T43">IF(SUM(I11:I41)&gt;0,MAX(I11:I41)," ")</f>
        <v xml:space="preserve"> </v>
      </c>
      <c r="J43" s="60" t="str">
        <f t="shared" si="24"/>
        <v xml:space="preserve"> </v>
      </c>
      <c r="K43" s="61" t="str">
        <f t="shared" si="24"/>
        <v xml:space="preserve"> </v>
      </c>
      <c r="L43" s="44" t="str">
        <f t="shared" si="24"/>
        <v xml:space="preserve"> </v>
      </c>
      <c r="M43" s="286" t="str">
        <f t="shared" si="24"/>
        <v xml:space="preserve"> </v>
      </c>
      <c r="N43" s="60" t="str">
        <f t="shared" si="24"/>
        <v xml:space="preserve"> </v>
      </c>
      <c r="O43" s="72" t="str">
        <f>IF(SUM(O11:O41)&gt;0,MAX(O11:O41)," ")</f>
        <v xml:space="preserve"> </v>
      </c>
      <c r="P43" s="60" t="str">
        <f t="shared" si="24"/>
        <v xml:space="preserve"> </v>
      </c>
      <c r="Q43" s="72" t="str">
        <f>IF(SUM(Q11:Q41)&gt;0,MAX(Q11:Q41)," ")</f>
        <v xml:space="preserve"> </v>
      </c>
      <c r="R43" s="60" t="str">
        <f t="shared" si="24"/>
        <v xml:space="preserve"> </v>
      </c>
      <c r="S43" s="60" t="str">
        <f t="shared" si="24"/>
        <v xml:space="preserve"> </v>
      </c>
      <c r="T43" s="35" t="str">
        <f t="shared" si="24"/>
        <v xml:space="preserve"> </v>
      </c>
      <c r="U43" s="211" t="s">
        <v>33</v>
      </c>
      <c r="V43" s="44" t="str">
        <f aca="true" t="shared" si="25" ref="V43:AC43">IF(SUM(V11:V41)&gt;0,MAX(V11:V41)," ")</f>
        <v xml:space="preserve"> </v>
      </c>
      <c r="W43" s="60" t="str">
        <f t="shared" si="25"/>
        <v xml:space="preserve"> </v>
      </c>
      <c r="X43" s="60" t="str">
        <f ca="1" t="shared" si="25"/>
        <v xml:space="preserve"> </v>
      </c>
      <c r="Y43" s="35" t="str">
        <f t="shared" si="25"/>
        <v xml:space="preserve"> </v>
      </c>
      <c r="Z43" s="426" t="str">
        <f t="shared" si="25"/>
        <v xml:space="preserve"> </v>
      </c>
      <c r="AA43" s="60" t="str">
        <f t="shared" si="25"/>
        <v xml:space="preserve"> </v>
      </c>
      <c r="AB43" s="60" t="str">
        <f t="shared" si="25"/>
        <v xml:space="preserve"> </v>
      </c>
      <c r="AC43" s="35" t="str">
        <f t="shared" si="25"/>
        <v xml:space="preserve"> </v>
      </c>
      <c r="AD43" s="44" t="str">
        <f>IF(SUM(AD11:AD41)&gt;0,MAX(AD11:AD41)," ")</f>
        <v xml:space="preserve"> </v>
      </c>
      <c r="AE43" s="35" t="str">
        <f>IF(SUM(AE11:AE41)&gt;0,MAX(AE11:AE41)," ")</f>
        <v xml:space="preserve"> </v>
      </c>
      <c r="AF43" s="636"/>
      <c r="AG43" s="629" t="str">
        <f>IF(SUM(AG11:AG41)&gt;0,MAX(AG11:AG41)," ")</f>
        <v xml:space="preserve"> </v>
      </c>
      <c r="AH43" s="617" t="str">
        <f>IF(SUM(AH11:AH41)&gt;0,MAX(AH11:AH41)," ")</f>
        <v xml:space="preserve"> </v>
      </c>
      <c r="AI43" s="60" t="str">
        <f ca="1">IF(AJ42&lt;&gt;"",MAX(AI11:AI41),"")</f>
        <v/>
      </c>
      <c r="AJ43" s="731" t="str">
        <f ca="1">IF(AI43=63200,"TNTC",AI43)</f>
        <v/>
      </c>
      <c r="AK43" s="883" t="str">
        <f>IF(SUM(AK11:AL41)&gt;0,MAX(AK11:AL41)," ")</f>
        <v xml:space="preserve"> </v>
      </c>
      <c r="AL43" s="884"/>
      <c r="AM43" s="644" t="str">
        <f>IF(SUM(AM11:AM41)&gt;0,MAX(AM11:AM41)," ")</f>
        <v xml:space="preserve"> </v>
      </c>
      <c r="AN43" s="35" t="str">
        <f>IF(SUM(AN11:AN41)&gt;0,MAX(AN11:AN41)," ")</f>
        <v xml:space="preserve"> </v>
      </c>
      <c r="AO43" s="842" t="s">
        <v>61</v>
      </c>
      <c r="AP43" s="843"/>
      <c r="AQ43" s="627" t="str">
        <f aca="true" t="shared" si="26" ref="AQ43:BF43">IF(SUM(AQ11:AQ41)&gt;0,MAX(AQ11:AQ41)," ")</f>
        <v xml:space="preserve"> </v>
      </c>
      <c r="AR43" s="73" t="str">
        <f t="shared" si="26"/>
        <v xml:space="preserve"> </v>
      </c>
      <c r="AS43" s="33" t="str">
        <f t="shared" si="26"/>
        <v xml:space="preserve"> </v>
      </c>
      <c r="AT43" s="617" t="str">
        <f t="shared" si="26"/>
        <v xml:space="preserve"> </v>
      </c>
      <c r="AU43" s="628" t="str">
        <f ca="1" t="shared" si="26"/>
        <v xml:space="preserve"> </v>
      </c>
      <c r="AV43" s="629" t="str">
        <f ca="1" t="shared" si="26"/>
        <v xml:space="preserve"> </v>
      </c>
      <c r="AW43" s="630" t="str">
        <f t="shared" si="26"/>
        <v xml:space="preserve"> </v>
      </c>
      <c r="AX43" s="631" t="str">
        <f t="shared" si="26"/>
        <v xml:space="preserve"> </v>
      </c>
      <c r="AY43" s="632" t="str">
        <f ca="1" t="shared" si="26"/>
        <v xml:space="preserve"> </v>
      </c>
      <c r="AZ43" s="617" t="str">
        <f ca="1" t="shared" si="26"/>
        <v xml:space="preserve"> </v>
      </c>
      <c r="BA43" s="633" t="str">
        <f t="shared" si="26"/>
        <v xml:space="preserve"> </v>
      </c>
      <c r="BB43" s="634" t="str">
        <f t="shared" si="26"/>
        <v xml:space="preserve"> </v>
      </c>
      <c r="BC43" s="635" t="str">
        <f ca="1" t="shared" si="26"/>
        <v xml:space="preserve"> </v>
      </c>
      <c r="BD43" s="617" t="str">
        <f ca="1" t="shared" si="26"/>
        <v xml:space="preserve"> </v>
      </c>
      <c r="BE43" s="44" t="str">
        <f t="shared" si="26"/>
        <v xml:space="preserve"> </v>
      </c>
      <c r="BF43" s="35" t="str">
        <f t="shared" si="26"/>
        <v xml:space="preserve"> </v>
      </c>
      <c r="BG43" s="232" t="s">
        <v>61</v>
      </c>
      <c r="BH43" s="761" t="str">
        <f aca="true" t="shared" si="27" ref="BH43:BV43">IF(SUM(BH11:BH41)&gt;0,MAX(BH11:BH41)," ")</f>
        <v xml:space="preserve"> </v>
      </c>
      <c r="BI43" s="762" t="str">
        <f ca="1" t="shared" si="27"/>
        <v xml:space="preserve"> </v>
      </c>
      <c r="BJ43" s="761" t="str">
        <f t="shared" si="27"/>
        <v xml:space="preserve"> </v>
      </c>
      <c r="BK43" s="762" t="str">
        <f ca="1" t="shared" si="27"/>
        <v xml:space="preserve"> </v>
      </c>
      <c r="BL43" s="659" t="str">
        <f t="shared" si="27"/>
        <v xml:space="preserve"> </v>
      </c>
      <c r="BM43" s="763" t="str">
        <f t="shared" si="27"/>
        <v xml:space="preserve"> </v>
      </c>
      <c r="BN43" s="72" t="str">
        <f t="shared" si="27"/>
        <v xml:space="preserve"> </v>
      </c>
      <c r="BO43" s="72" t="str">
        <f>IF(SUM(BO11:BO41)&gt;0,MAX(BO11:BO41)," ")</f>
        <v xml:space="preserve"> </v>
      </c>
      <c r="BP43" s="72" t="str">
        <f>IF(SUM(BP11:BP41)&gt;0,MAX(BP11:BP41)," ")</f>
        <v xml:space="preserve"> </v>
      </c>
      <c r="BQ43" s="764" t="str">
        <f t="shared" si="27"/>
        <v xml:space="preserve"> </v>
      </c>
      <c r="BR43" s="72" t="str">
        <f t="shared" si="27"/>
        <v xml:space="preserve"> </v>
      </c>
      <c r="BS43" s="763" t="str">
        <f t="shared" si="27"/>
        <v xml:space="preserve"> </v>
      </c>
      <c r="BT43" s="74" t="str">
        <f t="shared" si="27"/>
        <v xml:space="preserve"> </v>
      </c>
      <c r="BU43" s="764" t="str">
        <f t="shared" si="27"/>
        <v xml:space="preserve"> </v>
      </c>
      <c r="BV43" s="763" t="str">
        <f t="shared" si="27"/>
        <v xml:space="preserve"> </v>
      </c>
      <c r="BW43" s="73" t="str">
        <f>IF(SUM(BW11:BW41)&gt;0,MAX(BW11:BW41)," ")</f>
        <v xml:space="preserve"> </v>
      </c>
    </row>
    <row r="44" spans="1:75" ht="15" customHeight="1" thickBot="1" thickTop="1">
      <c r="A44" s="211" t="s">
        <v>34</v>
      </c>
      <c r="B44" s="212"/>
      <c r="C44" s="68"/>
      <c r="D44" s="67"/>
      <c r="E44" s="67"/>
      <c r="F44" s="38"/>
      <c r="G44" s="69"/>
      <c r="H44" s="70"/>
      <c r="I44" s="45" t="str">
        <f>IF(SUM(I11:I41)&gt;0,MIN(I11:I41),"")</f>
        <v/>
      </c>
      <c r="J44" s="60" t="str">
        <f aca="true" t="shared" si="28" ref="J44:T44">IF(SUM(J11:J41)&gt;0,MIN(J11:J41),"")</f>
        <v/>
      </c>
      <c r="K44" s="71" t="str">
        <f t="shared" si="28"/>
        <v/>
      </c>
      <c r="L44" s="44" t="str">
        <f t="shared" si="28"/>
        <v/>
      </c>
      <c r="M44" s="286" t="str">
        <f t="shared" si="28"/>
        <v/>
      </c>
      <c r="N44" s="60" t="str">
        <f t="shared" si="28"/>
        <v/>
      </c>
      <c r="O44" s="60" t="str">
        <f t="shared" si="28"/>
        <v/>
      </c>
      <c r="P44" s="60" t="str">
        <f t="shared" si="28"/>
        <v/>
      </c>
      <c r="Q44" s="60" t="str">
        <f t="shared" si="28"/>
        <v/>
      </c>
      <c r="R44" s="60" t="str">
        <f t="shared" si="28"/>
        <v/>
      </c>
      <c r="S44" s="60" t="str">
        <f t="shared" si="28"/>
        <v/>
      </c>
      <c r="T44" s="35" t="str">
        <f t="shared" si="28"/>
        <v/>
      </c>
      <c r="U44" s="211" t="s">
        <v>35</v>
      </c>
      <c r="V44" s="44" t="str">
        <f aca="true" t="shared" si="29" ref="V44:AC44">IF(SUM(V11:V41)&gt;0,MIN(V11:V41),"")</f>
        <v/>
      </c>
      <c r="W44" s="60" t="str">
        <f t="shared" si="29"/>
        <v/>
      </c>
      <c r="X44" s="60" t="str">
        <f ca="1" t="shared" si="29"/>
        <v/>
      </c>
      <c r="Y44" s="35" t="str">
        <f t="shared" si="29"/>
        <v/>
      </c>
      <c r="Z44" s="426" t="str">
        <f t="shared" si="29"/>
        <v/>
      </c>
      <c r="AA44" s="60" t="str">
        <f t="shared" si="29"/>
        <v/>
      </c>
      <c r="AB44" s="60" t="str">
        <f t="shared" si="29"/>
        <v/>
      </c>
      <c r="AC44" s="35" t="str">
        <f t="shared" si="29"/>
        <v/>
      </c>
      <c r="AD44" s="44" t="str">
        <f>IF(SUM(AD11:AD41)&gt;0,MIN(AD11:AD41),"")</f>
        <v/>
      </c>
      <c r="AE44" s="35" t="str">
        <f>IF(SUM(AE11:AE41)&gt;0,MIN(AE11:AE41),"")</f>
        <v/>
      </c>
      <c r="AF44" s="636"/>
      <c r="AG44" s="646" t="str">
        <f>IF(SUM(AG11:AG41)&gt;0,MIN(AG11:AG41),"")</f>
        <v/>
      </c>
      <c r="AH44" s="647" t="str">
        <f>IF(SUM(AH11:AH41)&gt;0,MIN(AH11:AH41),"")</f>
        <v/>
      </c>
      <c r="AI44" s="61"/>
      <c r="AJ44" s="644" t="str">
        <f>IF(SUM(AJ11:AJ41)&gt;0,MIN(AJ11:AJ41),"")</f>
        <v/>
      </c>
      <c r="AK44" s="883" t="str">
        <f>IF(SUM(AK11:AL41)&gt;0,MIN(AK11:AL41),"")</f>
        <v/>
      </c>
      <c r="AL44" s="884"/>
      <c r="AM44" s="617" t="str">
        <f>IF(SUM(AM11:AM41)&gt;0,MIN(AM11:AM41),"")</f>
        <v/>
      </c>
      <c r="AN44" s="35" t="str">
        <f>IF(SUM(AN11:AN41)&gt;0,MIN(AN11:AN41),"")</f>
        <v/>
      </c>
      <c r="AO44" s="842" t="s">
        <v>62</v>
      </c>
      <c r="AP44" s="843"/>
      <c r="AQ44" s="636" t="str">
        <f aca="true" t="shared" si="30" ref="AQ44:BD44">IF(SUM(AQ11:AQ41)&gt;0,MIN(AQ11:AQ41),"")</f>
        <v/>
      </c>
      <c r="AR44" s="637" t="str">
        <f t="shared" si="30"/>
        <v/>
      </c>
      <c r="AS44" s="636" t="str">
        <f t="shared" si="30"/>
        <v/>
      </c>
      <c r="AT44" s="638" t="str">
        <f t="shared" si="30"/>
        <v/>
      </c>
      <c r="AU44" s="639" t="str">
        <f ca="1" t="shared" si="30"/>
        <v/>
      </c>
      <c r="AV44" s="640" t="str">
        <f ca="1" t="shared" si="30"/>
        <v/>
      </c>
      <c r="AW44" s="636" t="str">
        <f t="shared" si="30"/>
        <v/>
      </c>
      <c r="AX44" s="641" t="str">
        <f t="shared" si="30"/>
        <v/>
      </c>
      <c r="AY44" s="642" t="str">
        <f ca="1" t="shared" si="30"/>
        <v/>
      </c>
      <c r="AZ44" s="640" t="str">
        <f ca="1" t="shared" si="30"/>
        <v/>
      </c>
      <c r="BA44" s="636" t="str">
        <f t="shared" si="30"/>
        <v/>
      </c>
      <c r="BB44" s="642" t="str">
        <f t="shared" si="30"/>
        <v/>
      </c>
      <c r="BC44" s="638" t="str">
        <f ca="1" t="shared" si="30"/>
        <v/>
      </c>
      <c r="BD44" s="643" t="str">
        <f ca="1" t="shared" si="30"/>
        <v/>
      </c>
      <c r="BE44" s="44" t="str">
        <f>IF(SUM(BE11:BE41)&gt;0,MIN(BE11:BE41),"")</f>
        <v/>
      </c>
      <c r="BF44" s="35" t="str">
        <f>IF(SUM(BF11:BF41)&gt;0,MIN(BF11:BF41),"")</f>
        <v/>
      </c>
      <c r="BG44" s="233" t="s">
        <v>62</v>
      </c>
      <c r="BH44" s="765" t="str">
        <f>IF(SUM(BH11:BH41)&gt;0,MIN(BH11:BH41),"")</f>
        <v/>
      </c>
      <c r="BI44" s="766" t="str">
        <f ca="1">IF(SUM(BI11:BI41)&gt;0,MIN(BI11:BI41),"")</f>
        <v/>
      </c>
      <c r="BJ44" s="767" t="str">
        <f>IF(SUM(BJ11:BJ41)&gt;0,MIN(BJ11:BJ41),"")</f>
        <v/>
      </c>
      <c r="BK44" s="766" t="str">
        <f ca="1">IF(SUM(BK11:BK41)&gt;0,MIN(BK11:BK41),"")</f>
        <v/>
      </c>
      <c r="BL44" s="790" t="str">
        <f aca="true" t="shared" si="31" ref="BL44:BV44">IF(SUM(BL11:BL41)&gt;0,MIN(BL11:BL41),"")</f>
        <v/>
      </c>
      <c r="BM44" s="639" t="str">
        <f t="shared" si="31"/>
        <v/>
      </c>
      <c r="BN44" s="638" t="str">
        <f t="shared" si="31"/>
        <v/>
      </c>
      <c r="BO44" s="638" t="str">
        <f>IF(SUM(BO11:BO41)&gt;0,MIN(BO11:BO41),"")</f>
        <v/>
      </c>
      <c r="BP44" s="638" t="str">
        <f>IF(SUM(BP11:BP41)&gt;0,MIN(BP11:BP41),"")</f>
        <v/>
      </c>
      <c r="BQ44" s="639" t="str">
        <f t="shared" si="31"/>
        <v/>
      </c>
      <c r="BR44" s="638" t="str">
        <f t="shared" si="31"/>
        <v/>
      </c>
      <c r="BS44" s="639" t="str">
        <f t="shared" si="31"/>
        <v/>
      </c>
      <c r="BT44" s="639" t="str">
        <f t="shared" si="31"/>
        <v/>
      </c>
      <c r="BU44" s="638" t="str">
        <f t="shared" si="31"/>
        <v/>
      </c>
      <c r="BV44" s="639" t="str">
        <f t="shared" si="31"/>
        <v/>
      </c>
      <c r="BW44" s="637" t="str">
        <f>IF(SUM(BW11:BW41)&gt;0,MIN(BW11:BW41),"")</f>
        <v/>
      </c>
    </row>
    <row r="45" spans="1:75" ht="15" customHeight="1" thickBot="1" thickTop="1">
      <c r="A45" s="533"/>
      <c r="B45" s="534"/>
      <c r="C45" s="534"/>
      <c r="D45" s="534"/>
      <c r="E45" s="534"/>
      <c r="F45" s="535"/>
      <c r="G45" s="536"/>
      <c r="H45" s="537"/>
      <c r="I45" s="533"/>
      <c r="J45" s="534"/>
      <c r="K45" s="538"/>
      <c r="L45" s="534"/>
      <c r="M45" s="539"/>
      <c r="N45" s="534"/>
      <c r="O45" s="534"/>
      <c r="P45" s="534"/>
      <c r="Q45" s="534"/>
      <c r="R45" s="534"/>
      <c r="S45" s="534"/>
      <c r="T45" s="538"/>
      <c r="U45" s="944" t="s">
        <v>151</v>
      </c>
      <c r="V45" s="945"/>
      <c r="W45" s="946"/>
      <c r="X45" s="534"/>
      <c r="Y45" s="534"/>
      <c r="Z45" s="557"/>
      <c r="AA45" s="534"/>
      <c r="AB45" s="540"/>
      <c r="AC45" s="534"/>
      <c r="AD45" s="533"/>
      <c r="AE45" s="538"/>
      <c r="AF45" s="534"/>
      <c r="AG45" s="534"/>
      <c r="AH45" s="534"/>
      <c r="AI45" s="534"/>
      <c r="AJ45" s="732" t="str">
        <f ca="1">'E.coli Standalone worksheet'!Q38</f>
        <v/>
      </c>
      <c r="AK45" s="541"/>
      <c r="AL45" s="555"/>
      <c r="AM45" s="542"/>
      <c r="AN45" s="538"/>
      <c r="AO45" s="533"/>
      <c r="AP45" s="538"/>
      <c r="AQ45" s="534"/>
      <c r="AR45" s="538"/>
      <c r="AS45" s="534"/>
      <c r="AT45" s="534"/>
      <c r="AU45" s="534"/>
      <c r="AV45" s="561"/>
      <c r="AW45" s="533"/>
      <c r="AX45" s="534"/>
      <c r="AY45" s="534"/>
      <c r="AZ45" s="561"/>
      <c r="BA45" s="534"/>
      <c r="BB45" s="534"/>
      <c r="BC45" s="543"/>
      <c r="BD45" s="538"/>
      <c r="BE45" s="534"/>
      <c r="BF45" s="538"/>
      <c r="BG45" s="769"/>
      <c r="BH45" s="770"/>
      <c r="BI45" s="560"/>
      <c r="BJ45" s="771"/>
      <c r="BK45" s="560"/>
      <c r="BL45" s="560"/>
      <c r="BM45" s="771"/>
      <c r="BN45" s="771"/>
      <c r="BO45" s="771"/>
      <c r="BP45" s="771"/>
      <c r="BQ45" s="771"/>
      <c r="BR45" s="771"/>
      <c r="BS45" s="771"/>
      <c r="BT45" s="771"/>
      <c r="BU45" s="771"/>
      <c r="BV45" s="771"/>
      <c r="BW45" s="772"/>
    </row>
    <row r="46" spans="1:75" ht="15" customHeight="1" thickBot="1" thickTop="1">
      <c r="A46" s="544"/>
      <c r="B46" s="545"/>
      <c r="C46" s="545"/>
      <c r="D46" s="545"/>
      <c r="E46" s="545"/>
      <c r="F46" s="546"/>
      <c r="G46" s="547"/>
      <c r="H46" s="546"/>
      <c r="I46" s="545"/>
      <c r="J46" s="545"/>
      <c r="K46" s="548"/>
      <c r="L46" s="545"/>
      <c r="M46" s="549"/>
      <c r="N46" s="545"/>
      <c r="O46" s="545"/>
      <c r="P46" s="545"/>
      <c r="Q46" s="545"/>
      <c r="R46" s="545"/>
      <c r="S46" s="545"/>
      <c r="T46" s="548"/>
      <c r="U46" s="849" t="s">
        <v>175</v>
      </c>
      <c r="V46" s="850"/>
      <c r="W46" s="851"/>
      <c r="X46" s="550"/>
      <c r="Y46" s="545"/>
      <c r="Z46" s="558"/>
      <c r="AA46" s="545"/>
      <c r="AB46" s="551"/>
      <c r="AC46" s="548"/>
      <c r="AD46" s="545"/>
      <c r="AE46" s="545"/>
      <c r="AF46" s="550"/>
      <c r="AG46" s="545"/>
      <c r="AH46" s="545"/>
      <c r="AI46" s="545"/>
      <c r="AJ46" s="733" t="str">
        <f ca="1">'E.coli Standalone worksheet'!Q41</f>
        <v/>
      </c>
      <c r="AK46" s="552"/>
      <c r="AL46" s="556"/>
      <c r="AM46" s="553"/>
      <c r="AN46" s="548"/>
      <c r="AO46" s="550"/>
      <c r="AP46" s="548"/>
      <c r="AQ46" s="545"/>
      <c r="AR46" s="548"/>
      <c r="AS46" s="545"/>
      <c r="AT46" s="545"/>
      <c r="AU46" s="545"/>
      <c r="AV46" s="562"/>
      <c r="AW46" s="560"/>
      <c r="AX46" s="545"/>
      <c r="AY46" s="545"/>
      <c r="AZ46" s="562"/>
      <c r="BA46" s="545"/>
      <c r="BB46" s="545"/>
      <c r="BC46" s="554"/>
      <c r="BD46" s="548"/>
      <c r="BE46" s="545"/>
      <c r="BF46" s="548"/>
      <c r="BG46" s="773"/>
      <c r="BH46" s="774"/>
      <c r="BI46" s="775"/>
      <c r="BJ46" s="775"/>
      <c r="BK46" s="775"/>
      <c r="BL46" s="775"/>
      <c r="BM46" s="775"/>
      <c r="BN46" s="775"/>
      <c r="BO46" s="775"/>
      <c r="BP46" s="775"/>
      <c r="BQ46" s="775"/>
      <c r="BR46" s="775"/>
      <c r="BS46" s="775"/>
      <c r="BT46" s="775"/>
      <c r="BU46" s="775"/>
      <c r="BV46" s="775"/>
      <c r="BW46" s="776"/>
    </row>
    <row r="47" spans="1:75" ht="15" customHeight="1" thickBot="1">
      <c r="A47" s="397" t="s">
        <v>36</v>
      </c>
      <c r="B47" s="216"/>
      <c r="C47" s="398"/>
      <c r="D47" s="110"/>
      <c r="E47" s="110"/>
      <c r="F47" s="74">
        <f>COUNT(F11:F41)</f>
        <v>0</v>
      </c>
      <c r="G47" s="399">
        <f>COUNTA(G11:G41)</f>
        <v>0</v>
      </c>
      <c r="H47" s="400">
        <f>COUNTA(H11:H41)</f>
        <v>0</v>
      </c>
      <c r="I47" s="401">
        <f>COUNT(I11:I41)</f>
        <v>0</v>
      </c>
      <c r="J47" s="72">
        <f aca="true" t="shared" si="32" ref="J47:BD47">COUNT(J11:J41)</f>
        <v>0</v>
      </c>
      <c r="K47" s="73">
        <f t="shared" si="32"/>
        <v>0</v>
      </c>
      <c r="L47" s="401">
        <f t="shared" si="32"/>
        <v>0</v>
      </c>
      <c r="M47" s="72">
        <f t="shared" si="32"/>
        <v>0</v>
      </c>
      <c r="N47" s="72">
        <f t="shared" si="32"/>
        <v>0</v>
      </c>
      <c r="O47" s="72">
        <f t="shared" si="32"/>
        <v>0</v>
      </c>
      <c r="P47" s="72">
        <f t="shared" si="32"/>
        <v>0</v>
      </c>
      <c r="Q47" s="72">
        <f t="shared" si="32"/>
        <v>0</v>
      </c>
      <c r="R47" s="72">
        <f t="shared" si="32"/>
        <v>0</v>
      </c>
      <c r="S47" s="72">
        <f t="shared" si="32"/>
        <v>0</v>
      </c>
      <c r="T47" s="73">
        <f t="shared" si="32"/>
        <v>0</v>
      </c>
      <c r="U47" s="213" t="s">
        <v>56</v>
      </c>
      <c r="V47" s="54">
        <f aca="true" t="shared" si="33" ref="V47:AC47">COUNT(V11:V41)</f>
        <v>0</v>
      </c>
      <c r="W47" s="56">
        <f t="shared" si="33"/>
        <v>0</v>
      </c>
      <c r="X47" s="56">
        <f ca="1" t="shared" si="33"/>
        <v>0</v>
      </c>
      <c r="Y47" s="57">
        <f t="shared" si="33"/>
        <v>0</v>
      </c>
      <c r="Z47" s="427">
        <f t="shared" si="33"/>
        <v>0</v>
      </c>
      <c r="AA47" s="56">
        <f t="shared" si="33"/>
        <v>0</v>
      </c>
      <c r="AB47" s="56">
        <f t="shared" si="33"/>
        <v>0</v>
      </c>
      <c r="AC47" s="57">
        <f t="shared" si="33"/>
        <v>0</v>
      </c>
      <c r="AD47" s="54">
        <f t="shared" si="32"/>
        <v>0</v>
      </c>
      <c r="AE47" s="57">
        <f t="shared" si="32"/>
        <v>0</v>
      </c>
      <c r="AF47" s="54"/>
      <c r="AG47" s="659">
        <f>COUNT(AG11:AG41)</f>
        <v>0</v>
      </c>
      <c r="AH47" s="72">
        <f>COUNT(AH11:AH41)</f>
        <v>0</v>
      </c>
      <c r="AI47" s="62"/>
      <c r="AJ47" s="56">
        <f ca="1">COUNT(AI11:AI41)</f>
        <v>0</v>
      </c>
      <c r="AK47" s="912">
        <f>COUNT(AK11:AL41)</f>
        <v>0</v>
      </c>
      <c r="AL47" s="913"/>
      <c r="AM47" s="56">
        <f>COUNT(AM11:AM41)</f>
        <v>0</v>
      </c>
      <c r="AN47" s="57">
        <f>COUNT(AN11:AN41)</f>
        <v>0</v>
      </c>
      <c r="AO47" s="845" t="s">
        <v>56</v>
      </c>
      <c r="AP47" s="1014"/>
      <c r="AQ47" s="54">
        <f t="shared" si="32"/>
        <v>0</v>
      </c>
      <c r="AR47" s="106">
        <f t="shared" si="32"/>
        <v>0</v>
      </c>
      <c r="AS47" s="54">
        <f t="shared" si="32"/>
        <v>0</v>
      </c>
      <c r="AT47" s="63">
        <f t="shared" si="32"/>
        <v>0</v>
      </c>
      <c r="AU47" s="63">
        <f ca="1" t="shared" si="32"/>
        <v>0</v>
      </c>
      <c r="AV47" s="106">
        <f ca="1" t="shared" si="32"/>
        <v>0</v>
      </c>
      <c r="AW47" s="54">
        <f t="shared" si="32"/>
        <v>0</v>
      </c>
      <c r="AX47" s="63">
        <f t="shared" si="32"/>
        <v>0</v>
      </c>
      <c r="AY47" s="63">
        <f ca="1" t="shared" si="32"/>
        <v>0</v>
      </c>
      <c r="AZ47" s="106">
        <f ca="1" t="shared" si="32"/>
        <v>0</v>
      </c>
      <c r="BA47" s="54">
        <f t="shared" si="32"/>
        <v>0</v>
      </c>
      <c r="BB47" s="63">
        <f t="shared" si="32"/>
        <v>0</v>
      </c>
      <c r="BC47" s="63">
        <f ca="1" t="shared" si="32"/>
        <v>0</v>
      </c>
      <c r="BD47" s="106">
        <f ca="1" t="shared" si="32"/>
        <v>0</v>
      </c>
      <c r="BE47" s="55">
        <f>COUNT(BE11:BE41)</f>
        <v>0</v>
      </c>
      <c r="BF47" s="57">
        <f>COUNT(BF11:BF41)</f>
        <v>0</v>
      </c>
      <c r="BG47" s="234" t="s">
        <v>56</v>
      </c>
      <c r="BH47" s="564">
        <f aca="true" t="shared" si="34" ref="BH47:BV47">COUNT(BH11:BH41)</f>
        <v>0</v>
      </c>
      <c r="BI47" s="778">
        <f ca="1" t="shared" si="34"/>
        <v>0</v>
      </c>
      <c r="BJ47" s="564">
        <f t="shared" si="34"/>
        <v>0</v>
      </c>
      <c r="BK47" s="791">
        <f ca="1" t="shared" si="34"/>
        <v>0</v>
      </c>
      <c r="BL47" s="792">
        <f t="shared" si="34"/>
        <v>0</v>
      </c>
      <c r="BM47" s="63">
        <f t="shared" si="34"/>
        <v>0</v>
      </c>
      <c r="BN47" s="63">
        <f t="shared" si="34"/>
        <v>0</v>
      </c>
      <c r="BO47" s="63">
        <f>COUNT(BO11:BO41)</f>
        <v>0</v>
      </c>
      <c r="BP47" s="63">
        <f>COUNT(BP11:BP41)</f>
        <v>0</v>
      </c>
      <c r="BQ47" s="63">
        <f t="shared" si="34"/>
        <v>0</v>
      </c>
      <c r="BR47" s="63">
        <f t="shared" si="34"/>
        <v>0</v>
      </c>
      <c r="BS47" s="63">
        <f t="shared" si="34"/>
        <v>0</v>
      </c>
      <c r="BT47" s="63">
        <f t="shared" si="34"/>
        <v>0</v>
      </c>
      <c r="BU47" s="63">
        <f t="shared" si="34"/>
        <v>0</v>
      </c>
      <c r="BV47" s="63">
        <f t="shared" si="34"/>
        <v>0</v>
      </c>
      <c r="BW47" s="106">
        <f>COUNT(BW11:BW41)</f>
        <v>0</v>
      </c>
    </row>
    <row r="48" spans="1:58" ht="14.25" customHeight="1" thickBot="1">
      <c r="A48" s="988" t="s">
        <v>107</v>
      </c>
      <c r="B48" s="989"/>
      <c r="C48" s="989"/>
      <c r="D48" s="989"/>
      <c r="E48" s="989"/>
      <c r="F48" s="989"/>
      <c r="G48" s="989"/>
      <c r="H48" s="989"/>
      <c r="I48" s="989"/>
      <c r="J48" s="989"/>
      <c r="K48" s="989"/>
      <c r="L48" s="467" t="s">
        <v>192</v>
      </c>
      <c r="M48" s="198"/>
      <c r="N48" s="198"/>
      <c r="O48" s="198"/>
      <c r="P48" s="198"/>
      <c r="Q48" s="468"/>
      <c r="R48" s="469" t="s">
        <v>122</v>
      </c>
      <c r="S48" s="198"/>
      <c r="T48" s="224"/>
      <c r="U48" s="289" t="s">
        <v>37</v>
      </c>
      <c r="V48" s="198"/>
      <c r="W48" s="198"/>
      <c r="X48" s="198"/>
      <c r="Y48" s="198"/>
      <c r="Z48" s="198"/>
      <c r="AA48" s="198"/>
      <c r="AB48" s="198"/>
      <c r="AC48" s="198"/>
      <c r="AD48" s="198"/>
      <c r="AE48" s="198"/>
      <c r="AF48" s="198"/>
      <c r="AG48" s="198"/>
      <c r="AH48" s="198"/>
      <c r="AI48" s="198"/>
      <c r="AJ48" s="198"/>
      <c r="AK48" s="198"/>
      <c r="AL48" s="198"/>
      <c r="AM48" s="198"/>
      <c r="AN48" s="224"/>
      <c r="AO48" s="191"/>
      <c r="AP48" s="191"/>
      <c r="AQ48" s="191"/>
      <c r="AR48" s="191"/>
      <c r="AS48" s="191"/>
      <c r="AT48" s="191"/>
      <c r="AU48" s="191"/>
      <c r="AV48" s="191"/>
      <c r="AW48" s="191"/>
      <c r="AX48" s="191"/>
      <c r="AY48" s="191"/>
      <c r="AZ48" s="191"/>
      <c r="BA48" s="191"/>
      <c r="BB48" s="191"/>
      <c r="BC48" s="191"/>
      <c r="BD48" s="191"/>
      <c r="BE48" s="191"/>
      <c r="BF48" s="191"/>
    </row>
    <row r="49" spans="1:58" ht="12.75">
      <c r="A49" s="990"/>
      <c r="B49" s="991"/>
      <c r="C49" s="991"/>
      <c r="D49" s="991"/>
      <c r="E49" s="991"/>
      <c r="F49" s="991"/>
      <c r="G49" s="991"/>
      <c r="H49" s="991"/>
      <c r="I49" s="991"/>
      <c r="J49" s="991"/>
      <c r="K49" s="991"/>
      <c r="L49" s="929"/>
      <c r="M49" s="930"/>
      <c r="N49" s="930"/>
      <c r="O49" s="930"/>
      <c r="P49" s="930"/>
      <c r="Q49" s="947"/>
      <c r="R49" s="908"/>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79" t="s">
        <v>38</v>
      </c>
      <c r="AR49" s="80"/>
      <c r="AS49" s="80"/>
      <c r="AT49" s="80"/>
      <c r="AU49" s="80"/>
      <c r="AV49" s="80"/>
      <c r="AW49" s="80"/>
      <c r="AX49" s="80"/>
      <c r="AY49" s="80"/>
      <c r="AZ49" s="80"/>
      <c r="BA49" s="81"/>
      <c r="BB49" s="290" t="s">
        <v>115</v>
      </c>
      <c r="BC49" s="198"/>
      <c r="BD49" s="198"/>
      <c r="BE49" s="198"/>
      <c r="BF49" s="224"/>
    </row>
    <row r="50" spans="1:58" ht="12.75">
      <c r="A50" s="990"/>
      <c r="B50" s="991"/>
      <c r="C50" s="991"/>
      <c r="D50" s="991"/>
      <c r="E50" s="991"/>
      <c r="F50" s="991"/>
      <c r="G50" s="991"/>
      <c r="H50" s="991"/>
      <c r="I50" s="991"/>
      <c r="J50" s="991"/>
      <c r="K50" s="991"/>
      <c r="L50" s="948"/>
      <c r="M50" s="930"/>
      <c r="N50" s="930"/>
      <c r="O50" s="930"/>
      <c r="P50" s="930"/>
      <c r="Q50" s="947"/>
      <c r="R50" s="911"/>
      <c r="S50" s="909"/>
      <c r="T50" s="910"/>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t="s">
        <v>39</v>
      </c>
      <c r="AR50" s="212"/>
      <c r="AS50" s="236"/>
      <c r="AT50" s="241" t="s">
        <v>40</v>
      </c>
      <c r="AU50" s="242"/>
      <c r="AV50" s="241" t="s">
        <v>41</v>
      </c>
      <c r="AW50" s="242"/>
      <c r="AX50" s="243" t="s">
        <v>42</v>
      </c>
      <c r="AY50" s="244"/>
      <c r="AZ50" s="243" t="s">
        <v>43</v>
      </c>
      <c r="BA50" s="245"/>
      <c r="BB50" s="411" t="s">
        <v>116</v>
      </c>
      <c r="BC50" s="191"/>
      <c r="BD50" s="447">
        <f>SUM(L11:L41)</f>
        <v>0</v>
      </c>
      <c r="BE50" s="191"/>
      <c r="BF50" s="228"/>
    </row>
    <row r="51" spans="1:58" ht="14.4" thickBot="1">
      <c r="A51" s="990"/>
      <c r="B51" s="991"/>
      <c r="C51" s="991"/>
      <c r="D51" s="991"/>
      <c r="E51" s="991"/>
      <c r="F51" s="991"/>
      <c r="G51" s="991"/>
      <c r="H51" s="991"/>
      <c r="I51" s="991"/>
      <c r="J51" s="991"/>
      <c r="K51" s="991"/>
      <c r="L51" s="953"/>
      <c r="M51" s="954"/>
      <c r="N51" s="954"/>
      <c r="O51" s="954"/>
      <c r="P51" s="954"/>
      <c r="Q51" s="955"/>
      <c r="R51" s="470"/>
      <c r="S51" s="227"/>
      <c r="T51" s="228"/>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c r="AR51" s="237"/>
      <c r="AS51" s="238"/>
      <c r="AT51" s="90"/>
      <c r="AU51" s="91"/>
      <c r="AV51" s="90"/>
      <c r="AW51" s="91"/>
      <c r="AX51" s="92" t="s">
        <v>10</v>
      </c>
      <c r="AY51" s="93"/>
      <c r="AZ51" s="92" t="s">
        <v>10</v>
      </c>
      <c r="BA51" s="93"/>
      <c r="BB51" s="430" t="s">
        <v>117</v>
      </c>
      <c r="BC51" s="210"/>
      <c r="BD51" s="448">
        <f>SUM(AQ11:AQ41)</f>
        <v>0</v>
      </c>
      <c r="BE51" s="210"/>
      <c r="BF51" s="225"/>
    </row>
    <row r="52" spans="1:58" ht="13.8">
      <c r="A52" s="990"/>
      <c r="B52" s="991"/>
      <c r="C52" s="991"/>
      <c r="D52" s="991"/>
      <c r="E52" s="991"/>
      <c r="F52" s="991"/>
      <c r="G52" s="991"/>
      <c r="H52" s="991"/>
      <c r="I52" s="991"/>
      <c r="J52" s="991"/>
      <c r="K52" s="991"/>
      <c r="L52" s="467" t="s">
        <v>193</v>
      </c>
      <c r="M52" s="471"/>
      <c r="N52" s="198"/>
      <c r="O52" s="198"/>
      <c r="P52" s="198"/>
      <c r="Q52" s="472"/>
      <c r="R52" s="469" t="s">
        <v>122</v>
      </c>
      <c r="S52" s="198"/>
      <c r="T52" s="224"/>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IF(+AD47&gt;0,"Secondary Treatment"," ")</f>
        <v xml:space="preserve"> </v>
      </c>
      <c r="AR52" s="237"/>
      <c r="AS52" s="238"/>
      <c r="AT52" s="90"/>
      <c r="AU52" s="91"/>
      <c r="AV52" s="90"/>
      <c r="AW52" s="91"/>
      <c r="AX52" s="90" t="str">
        <f>IF(AD47=0,"",(+S42-AD42)/S42*100)</f>
        <v/>
      </c>
      <c r="AY52" s="91"/>
      <c r="AZ52" s="92" t="s">
        <v>44</v>
      </c>
      <c r="BA52" s="93"/>
      <c r="BB52" s="847" t="s">
        <v>45</v>
      </c>
      <c r="BC52" s="848"/>
      <c r="BD52" s="848"/>
      <c r="BE52" s="216"/>
      <c r="BF52" s="413"/>
    </row>
    <row r="53" spans="1:58" ht="12.75">
      <c r="A53" s="990"/>
      <c r="B53" s="991"/>
      <c r="C53" s="991"/>
      <c r="D53" s="991"/>
      <c r="E53" s="991"/>
      <c r="F53" s="991"/>
      <c r="G53" s="991"/>
      <c r="H53" s="991"/>
      <c r="I53" s="991"/>
      <c r="J53" s="991"/>
      <c r="K53" s="991"/>
      <c r="L53" s="473" t="s">
        <v>194</v>
      </c>
      <c r="M53" s="202"/>
      <c r="N53" s="202"/>
      <c r="O53" s="202"/>
      <c r="P53" s="202"/>
      <c r="Q53" s="202"/>
      <c r="R53" s="908"/>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5" t="str">
        <f>IF(AD47&gt;0,"Tertiary Treatment","")</f>
        <v/>
      </c>
      <c r="AR53" s="237"/>
      <c r="AS53" s="238"/>
      <c r="AT53" s="90"/>
      <c r="AU53" s="91"/>
      <c r="AV53" s="90"/>
      <c r="AW53" s="91"/>
      <c r="AX53" s="90" t="str">
        <f>IF(AD47=0,"",(+AD42-BA42)/AD42*100)</f>
        <v/>
      </c>
      <c r="AY53" s="91"/>
      <c r="AZ53" s="92" t="s">
        <v>44</v>
      </c>
      <c r="BA53" s="93"/>
      <c r="BB53" s="291" t="s">
        <v>118</v>
      </c>
      <c r="BC53" s="191"/>
      <c r="BE53" s="431" t="str">
        <f>IF(L47=0,"",L42/P4)</f>
        <v/>
      </c>
      <c r="BF53" s="228"/>
    </row>
    <row r="54" spans="1:58" ht="13.5" customHeight="1" thickBot="1">
      <c r="A54" s="990"/>
      <c r="B54" s="991"/>
      <c r="C54" s="991"/>
      <c r="D54" s="991"/>
      <c r="E54" s="991"/>
      <c r="F54" s="991"/>
      <c r="G54" s="991"/>
      <c r="H54" s="991"/>
      <c r="I54" s="991"/>
      <c r="J54" s="991"/>
      <c r="K54" s="991"/>
      <c r="L54" s="929"/>
      <c r="M54" s="930"/>
      <c r="N54" s="930"/>
      <c r="O54" s="930"/>
      <c r="P54" s="930"/>
      <c r="Q54" s="931"/>
      <c r="R54" s="911"/>
      <c r="S54" s="909"/>
      <c r="T54" s="910"/>
      <c r="U54" s="877"/>
      <c r="V54" s="878"/>
      <c r="W54" s="878"/>
      <c r="X54" s="878"/>
      <c r="Y54" s="878"/>
      <c r="Z54" s="878"/>
      <c r="AA54" s="878"/>
      <c r="AB54" s="878"/>
      <c r="AC54" s="878"/>
      <c r="AD54" s="878"/>
      <c r="AE54" s="878"/>
      <c r="AF54" s="878"/>
      <c r="AG54" s="878"/>
      <c r="AH54" s="878"/>
      <c r="AI54" s="878"/>
      <c r="AJ54" s="878"/>
      <c r="AK54" s="878"/>
      <c r="AL54" s="878"/>
      <c r="AM54" s="878"/>
      <c r="AN54" s="879"/>
      <c r="AO54" s="191"/>
      <c r="AP54" s="191"/>
      <c r="AQ54" s="234" t="s">
        <v>46</v>
      </c>
      <c r="AR54" s="239"/>
      <c r="AS54" s="240"/>
      <c r="AT54" s="97" t="str">
        <f>IF(N42=" "," NA",(+N42-AS42)/N42*100)</f>
        <v xml:space="preserve"> NA</v>
      </c>
      <c r="AU54" s="98"/>
      <c r="AV54" s="97" t="str">
        <f>IF(P42=" "," NA",(+P42-AW42)/P42*100)</f>
        <v xml:space="preserve"> NA</v>
      </c>
      <c r="AW54" s="98"/>
      <c r="AX54" s="97" t="str">
        <f>IF(OR(S42=" ",BA42=" ")," NA",(+S42-BA42)/S42*100)</f>
        <v xml:space="preserve"> NA</v>
      </c>
      <c r="AY54" s="98"/>
      <c r="AZ54" s="97" t="str">
        <f>IF(OR(R42=" ",AN42=" ")," NA",(+R42-AN42)/R42*100)</f>
        <v xml:space="preserve"> NA</v>
      </c>
      <c r="BA54" s="99"/>
      <c r="BB54" s="229"/>
      <c r="BC54" s="222"/>
      <c r="BD54" s="222"/>
      <c r="BE54" s="222"/>
      <c r="BF54" s="230"/>
    </row>
    <row r="55" spans="1:44" ht="27" customHeight="1" thickBot="1">
      <c r="A55" s="992"/>
      <c r="B55" s="993"/>
      <c r="C55" s="993"/>
      <c r="D55" s="993"/>
      <c r="E55" s="993"/>
      <c r="F55" s="993"/>
      <c r="G55" s="993"/>
      <c r="H55" s="993"/>
      <c r="I55" s="993"/>
      <c r="J55" s="993"/>
      <c r="K55" s="993"/>
      <c r="L55" s="932"/>
      <c r="M55" s="933"/>
      <c r="N55" s="933"/>
      <c r="O55" s="933"/>
      <c r="P55" s="933"/>
      <c r="Q55" s="934"/>
      <c r="R55" s="474"/>
      <c r="S55" s="222"/>
      <c r="T55" s="230"/>
      <c r="U55" s="880"/>
      <c r="V55" s="881"/>
      <c r="W55" s="881"/>
      <c r="X55" s="881"/>
      <c r="Y55" s="881"/>
      <c r="Z55" s="881"/>
      <c r="AA55" s="881"/>
      <c r="AB55" s="881"/>
      <c r="AC55" s="881"/>
      <c r="AD55" s="881"/>
      <c r="AE55" s="881"/>
      <c r="AF55" s="881"/>
      <c r="AG55" s="881"/>
      <c r="AH55" s="881"/>
      <c r="AI55" s="881"/>
      <c r="AJ55" s="881"/>
      <c r="AK55" s="881"/>
      <c r="AL55" s="881"/>
      <c r="AM55" s="881"/>
      <c r="AN55" s="882"/>
      <c r="AO55" s="191"/>
      <c r="AP55" s="191"/>
      <c r="AQ55" s="191"/>
      <c r="AR55" s="191"/>
    </row>
    <row r="56" spans="1:75" ht="12.75">
      <c r="A56" s="815" t="s">
        <v>227</v>
      </c>
      <c r="B56" s="815"/>
      <c r="C56" s="815"/>
      <c r="D56" s="815"/>
      <c r="E56" s="815"/>
      <c r="F56" s="815"/>
      <c r="G56" s="815"/>
      <c r="H56" s="815"/>
      <c r="I56" s="815"/>
      <c r="J56" s="815"/>
      <c r="K56" s="815"/>
      <c r="L56" s="815"/>
      <c r="M56" s="815"/>
      <c r="N56" s="815"/>
      <c r="O56" s="815"/>
      <c r="P56" s="815"/>
      <c r="Q56" s="815"/>
      <c r="R56" s="815"/>
      <c r="S56" s="815"/>
      <c r="T56" s="815"/>
      <c r="U56" s="852" t="s">
        <v>228</v>
      </c>
      <c r="V56" s="852"/>
      <c r="W56" s="852"/>
      <c r="X56" s="852"/>
      <c r="Y56" s="852"/>
      <c r="Z56" s="852"/>
      <c r="AA56" s="852"/>
      <c r="AB56" s="852"/>
      <c r="AC56" s="852"/>
      <c r="AD56" s="852"/>
      <c r="AE56" s="852"/>
      <c r="AF56" s="852"/>
      <c r="AG56" s="852"/>
      <c r="AH56" s="852"/>
      <c r="AI56" s="852"/>
      <c r="AJ56" s="852"/>
      <c r="AK56" s="852"/>
      <c r="AL56" s="852"/>
      <c r="AM56" s="852"/>
      <c r="AN56" s="852"/>
      <c r="AO56" s="815" t="s">
        <v>229</v>
      </c>
      <c r="AP56" s="815"/>
      <c r="AQ56" s="815"/>
      <c r="AR56" s="815"/>
      <c r="AS56" s="815"/>
      <c r="AT56" s="815"/>
      <c r="AU56" s="815"/>
      <c r="AV56" s="815"/>
      <c r="AW56" s="815"/>
      <c r="AX56" s="815"/>
      <c r="AY56" s="815"/>
      <c r="AZ56" s="815"/>
      <c r="BA56" s="815"/>
      <c r="BB56" s="815"/>
      <c r="BC56" s="815"/>
      <c r="BD56" s="815"/>
      <c r="BE56" s="815"/>
      <c r="BF56" s="815"/>
      <c r="BG56" s="815" t="s">
        <v>230</v>
      </c>
      <c r="BH56" s="815"/>
      <c r="BI56" s="815"/>
      <c r="BJ56" s="815"/>
      <c r="BK56" s="815"/>
      <c r="BL56" s="815"/>
      <c r="BM56" s="815"/>
      <c r="BN56" s="815"/>
      <c r="BO56" s="815"/>
      <c r="BP56" s="815"/>
      <c r="BQ56" s="815"/>
      <c r="BR56" s="815"/>
      <c r="BS56" s="815"/>
      <c r="BT56" s="815"/>
      <c r="BU56" s="815"/>
      <c r="BV56" s="815"/>
      <c r="BW56" s="815"/>
    </row>
    <row r="58" spans="1:58" ht="12.75">
      <c r="A58" s="824"/>
      <c r="B58" s="824"/>
      <c r="C58" s="824"/>
      <c r="D58" s="824"/>
      <c r="E58" s="824"/>
      <c r="F58" s="824"/>
      <c r="G58" s="824"/>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4"/>
      <c r="AP58" s="824"/>
      <c r="AQ58" s="824"/>
      <c r="AR58" s="824"/>
      <c r="AS58" s="824"/>
      <c r="AT58" s="824"/>
      <c r="AU58" s="824"/>
      <c r="AV58" s="824"/>
      <c r="AW58" s="824"/>
      <c r="AX58" s="824"/>
      <c r="AY58" s="824"/>
      <c r="AZ58" s="824"/>
      <c r="BA58" s="824"/>
      <c r="BB58" s="824"/>
      <c r="BC58" s="824"/>
      <c r="BD58" s="824"/>
      <c r="BE58" s="824"/>
      <c r="BF58" s="824"/>
    </row>
  </sheetData>
  <sheetProtection algorithmName="SHA-512" hashValue="upzyAH/hSBMHcO+SAvDttj5jZLGM1Jhm0Bdr+sx+Jd4NFSxZUnCZb7qIz0cuRuOYVjij2BHrWARyUE3bK9Gg8g==" saltValue="+INucFuXeJQu/Ic/bhXBiA==" spinCount="100000" sheet="1" selectLockedCells="1"/>
  <mergeCells count="74">
    <mergeCell ref="AA5:AB5"/>
    <mergeCell ref="AA6:AB6"/>
    <mergeCell ref="L7:O7"/>
    <mergeCell ref="AD2:AK3"/>
    <mergeCell ref="AL2:AN3"/>
    <mergeCell ref="AL5:AN7"/>
    <mergeCell ref="L2:P2"/>
    <mergeCell ref="Q2:S2"/>
    <mergeCell ref="R4:T4"/>
    <mergeCell ref="Q6:R6"/>
    <mergeCell ref="S6:T6"/>
    <mergeCell ref="L5:M5"/>
    <mergeCell ref="N5:R5"/>
    <mergeCell ref="A48:K55"/>
    <mergeCell ref="A58:T58"/>
    <mergeCell ref="U58:AN58"/>
    <mergeCell ref="AO58:BF58"/>
    <mergeCell ref="A56:T56"/>
    <mergeCell ref="U56:AN56"/>
    <mergeCell ref="AO56:BF56"/>
    <mergeCell ref="U49:AN55"/>
    <mergeCell ref="L49:Q50"/>
    <mergeCell ref="R53:T54"/>
    <mergeCell ref="L54:Q55"/>
    <mergeCell ref="R49:T50"/>
    <mergeCell ref="L51:Q51"/>
    <mergeCell ref="AQ8:BD8"/>
    <mergeCell ref="AO6:AR6"/>
    <mergeCell ref="BB52:BD52"/>
    <mergeCell ref="AX2:BC3"/>
    <mergeCell ref="BD2:BF3"/>
    <mergeCell ref="AX5:BC7"/>
    <mergeCell ref="BD5:BF7"/>
    <mergeCell ref="AO42:AP42"/>
    <mergeCell ref="AO43:AP43"/>
    <mergeCell ref="AO47:AP47"/>
    <mergeCell ref="C8:C10"/>
    <mergeCell ref="G8:G10"/>
    <mergeCell ref="H8:H10"/>
    <mergeCell ref="D8:D10"/>
    <mergeCell ref="AO44:AP44"/>
    <mergeCell ref="E8:E10"/>
    <mergeCell ref="AK43:AL43"/>
    <mergeCell ref="AK44:AL44"/>
    <mergeCell ref="V8:Y9"/>
    <mergeCell ref="Z8:Z10"/>
    <mergeCell ref="AA8:AA10"/>
    <mergeCell ref="AB8:AB10"/>
    <mergeCell ref="AK47:AL47"/>
    <mergeCell ref="Q7:R7"/>
    <mergeCell ref="S7:T7"/>
    <mergeCell ref="AC8:AC10"/>
    <mergeCell ref="AD8:AE8"/>
    <mergeCell ref="AD9:AE9"/>
    <mergeCell ref="U45:W45"/>
    <mergeCell ref="U46:W46"/>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BV8:BV10"/>
    <mergeCell ref="BW8:BW10"/>
    <mergeCell ref="BH9:BI9"/>
    <mergeCell ref="BJ9:BK9"/>
    <mergeCell ref="BG56:BW56"/>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2" manualBreakCount="2">
    <brk id="20" max="16383" man="1"/>
    <brk id="40" max="16383" man="1"/>
  </colBreaks>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X72"/>
  <sheetViews>
    <sheetView showGridLines="0" zoomScale="90" zoomScaleNormal="90" workbookViewId="0" topLeftCell="A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1" max="31" width="5.7109375" style="0" customWidth="1"/>
    <col min="32" max="32" width="2.8515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63" max="63" width="8.42187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+Oct!L2</f>
        <v>Exampleville</v>
      </c>
      <c r="M2" s="966">
        <f>+Oct!M2</f>
        <v>0</v>
      </c>
      <c r="N2" s="966">
        <f>+Oct!N2</f>
        <v>0</v>
      </c>
      <c r="O2" s="966">
        <f>+Oct!O2</f>
        <v>0</v>
      </c>
      <c r="P2" s="967">
        <f>+Oct!P2</f>
        <v>0</v>
      </c>
      <c r="Q2" s="976" t="str">
        <f>+Oct!Q2</f>
        <v>IN0000000</v>
      </c>
      <c r="R2" s="966">
        <f>+Oct!R2</f>
        <v>0</v>
      </c>
      <c r="S2" s="966">
        <f>+Oct!S2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F4" s="192"/>
      <c r="G4" s="192"/>
      <c r="H4" s="192"/>
      <c r="I4" s="192"/>
      <c r="J4" s="192"/>
      <c r="K4" s="192"/>
      <c r="L4" s="259" t="s">
        <v>90</v>
      </c>
      <c r="M4" s="260"/>
      <c r="N4" s="261">
        <f>+Oct!N4</f>
        <v>2023</v>
      </c>
      <c r="O4" s="262"/>
      <c r="P4" s="704">
        <f>+Oct!P4</f>
        <v>0.001</v>
      </c>
      <c r="Q4" s="258" t="s">
        <v>70</v>
      </c>
      <c r="R4" s="977" t="str">
        <f>+Oct!R4</f>
        <v>555/555-5555</v>
      </c>
      <c r="S4" s="978">
        <f>+Oct!S4</f>
        <v>0</v>
      </c>
      <c r="T4" s="979">
        <f>+Oct!T4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F5" s="191"/>
      <c r="G5" s="192"/>
      <c r="H5" s="192"/>
      <c r="I5" s="192"/>
      <c r="J5" s="192"/>
      <c r="K5" s="193" t="str">
        <f>CONCATENATE("11/1/",N4)</f>
        <v>11/1/2023</v>
      </c>
      <c r="L5" s="970" t="s">
        <v>130</v>
      </c>
      <c r="M5" s="971"/>
      <c r="N5" s="972" t="str">
        <f>+Oct!N5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November</v>
      </c>
      <c r="AB6" s="826"/>
      <c r="AC6" s="406">
        <f>+N4</f>
        <v>2023</v>
      </c>
      <c r="AL6" s="961"/>
      <c r="AM6" s="961"/>
      <c r="AN6" s="961"/>
      <c r="AO6" s="825" t="str">
        <f>+L2</f>
        <v>Exampleville</v>
      </c>
      <c r="AP6" s="917"/>
      <c r="AQ6" s="918"/>
      <c r="AR6" s="826"/>
      <c r="AS6" s="221" t="str">
        <f>+Q2</f>
        <v>IN0000000</v>
      </c>
      <c r="AT6" s="217"/>
      <c r="AU6" s="221" t="str">
        <f>+L4</f>
        <v>November</v>
      </c>
      <c r="AV6" s="217"/>
      <c r="AW6" s="406">
        <f>+N4</f>
        <v>2023</v>
      </c>
      <c r="AX6" s="961"/>
      <c r="AY6" s="961"/>
      <c r="AZ6" s="961"/>
      <c r="BA6" s="961"/>
      <c r="BB6" s="961"/>
      <c r="BC6" s="961"/>
      <c r="BD6" s="961"/>
      <c r="BE6" s="961"/>
      <c r="BF6" s="961"/>
      <c r="BG6" s="825" t="str">
        <f>AO6</f>
        <v>Exampleville</v>
      </c>
      <c r="BH6" s="998"/>
      <c r="BI6" s="221" t="str">
        <f>AS6</f>
        <v>IN0000000</v>
      </c>
      <c r="BJ6" s="217"/>
      <c r="BK6" s="221" t="str">
        <f>AU6</f>
        <v>November</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+Oct!L7</f>
        <v>Chris A. Operator</v>
      </c>
      <c r="M7" s="984">
        <f>+Oct!M7</f>
        <v>0</v>
      </c>
      <c r="N7" s="984">
        <f>+Oct!N7</f>
        <v>0</v>
      </c>
      <c r="O7" s="984">
        <f>+Oct!O7</f>
        <v>0</v>
      </c>
      <c r="P7" s="288" t="str">
        <f>+Oct!P7</f>
        <v>V</v>
      </c>
      <c r="Q7" s="985">
        <f>+Oct!Q7</f>
        <v>9999</v>
      </c>
      <c r="R7" s="986">
        <f>+Oct!R7</f>
        <v>0</v>
      </c>
      <c r="S7" s="968">
        <f>+Oct!S7</f>
        <v>37072</v>
      </c>
      <c r="T7" s="969">
        <f>+Oct!T7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Jan!BI7</f>
        <v>Substitute for State Form 30530</v>
      </c>
      <c r="BJ7" s="222"/>
      <c r="BK7" s="222"/>
      <c r="BL7" s="214"/>
      <c r="BM7" s="410"/>
      <c r="BN7" s="1000"/>
      <c r="BO7" s="1001"/>
      <c r="BP7" s="1001"/>
      <c r="BQ7" s="1001"/>
      <c r="BR7" s="1001"/>
      <c r="BS7" s="1001"/>
      <c r="BT7" s="1001"/>
      <c r="BU7" s="1001"/>
      <c r="BV7" s="215"/>
      <c r="BW7" s="222"/>
    </row>
    <row r="8" spans="1:76" ht="12.75" customHeight="1">
      <c r="A8" s="569"/>
      <c r="B8" s="570"/>
      <c r="C8" s="980" t="str">
        <f>+Oct!C8</f>
        <v>Man-Hours at Plant
(Plants less than 1 MGD only)</v>
      </c>
      <c r="D8" s="862" t="str">
        <f>+Oct!D8</f>
        <v>Air Temperature (optional)</v>
      </c>
      <c r="E8" s="862" t="str">
        <f>+Oct!E8</f>
        <v>Water Temperture</v>
      </c>
      <c r="F8" s="246" t="s">
        <v>64</v>
      </c>
      <c r="G8" s="899" t="str">
        <f>+Oct!G8</f>
        <v>Bypass At Plant Site
("x" If Occurred)</v>
      </c>
      <c r="H8" s="885" t="str">
        <f>+Oct!H8</f>
        <v>Sanitary Sewer Overflow
("x" If Occurred)</v>
      </c>
      <c r="I8" s="571" t="s">
        <v>8</v>
      </c>
      <c r="J8" s="571"/>
      <c r="K8" s="571"/>
      <c r="L8" s="572" t="s">
        <v>9</v>
      </c>
      <c r="M8" s="571"/>
      <c r="N8" s="571"/>
      <c r="O8" s="571"/>
      <c r="P8" s="571"/>
      <c r="Q8" s="571"/>
      <c r="R8" s="571"/>
      <c r="S8" s="571"/>
      <c r="T8" s="573"/>
      <c r="U8" s="574" t="s">
        <v>10</v>
      </c>
      <c r="V8" s="888" t="str">
        <f>+Oct!V8</f>
        <v>CONTROLLED DISCHARGE</v>
      </c>
      <c r="W8" s="889">
        <f>+Oct!W8</f>
        <v>0</v>
      </c>
      <c r="X8" s="889" t="str">
        <f>+Oct!X8</f>
        <v>AERATION</v>
      </c>
      <c r="Y8" s="890">
        <f>+Oct!Y8</f>
        <v>0</v>
      </c>
      <c r="Z8" s="939" t="str">
        <f>+Oct!Z8</f>
        <v>Primary Cell Sludge Depth (ft) Measure Annually in June</v>
      </c>
      <c r="AA8" s="980" t="str">
        <f>+Oct!AA8</f>
        <v xml:space="preserve"> </v>
      </c>
      <c r="AB8" s="980" t="str">
        <f>+Oct!AB8</f>
        <v xml:space="preserve"> </v>
      </c>
      <c r="AC8" s="996" t="str">
        <f>+Oct!AC8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Mar!BH8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c r="BX8" s="669"/>
    </row>
    <row r="9" spans="1:75" ht="12.75" customHeight="1" thickBot="1">
      <c r="A9" s="575"/>
      <c r="B9" s="576"/>
      <c r="C9" s="981">
        <f>+Jan!C9</f>
        <v>0</v>
      </c>
      <c r="D9" s="863"/>
      <c r="E9" s="863"/>
      <c r="F9" s="247">
        <f>SUM(F11:F40)</f>
        <v>0</v>
      </c>
      <c r="G9" s="900">
        <f>+Jan!G9</f>
        <v>0</v>
      </c>
      <c r="H9" s="886">
        <f>+Jan!H9</f>
        <v>0</v>
      </c>
      <c r="I9" s="577" t="s">
        <v>15</v>
      </c>
      <c r="J9" s="577"/>
      <c r="K9" s="577"/>
      <c r="L9" s="578" t="s">
        <v>10</v>
      </c>
      <c r="M9" s="577"/>
      <c r="N9" s="577"/>
      <c r="O9" s="577"/>
      <c r="P9" s="577"/>
      <c r="Q9" s="577"/>
      <c r="R9" s="577"/>
      <c r="S9" s="577"/>
      <c r="T9" s="579"/>
      <c r="U9" s="580" t="s">
        <v>10</v>
      </c>
      <c r="V9" s="891">
        <f>+Jan!V9</f>
        <v>0</v>
      </c>
      <c r="W9" s="892">
        <f>+Jan!W9</f>
        <v>0</v>
      </c>
      <c r="X9" s="892">
        <f>+Jan!X9</f>
        <v>0</v>
      </c>
      <c r="Y9" s="893">
        <f>+Jan!Y9</f>
        <v>0</v>
      </c>
      <c r="Z9" s="940">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IF(+Oct!BE9&lt;&gt;"",+Oct!BE9,"")</f>
        <v>Other</v>
      </c>
      <c r="BF9" s="588"/>
      <c r="BG9" s="739"/>
      <c r="BH9" s="822" t="str">
        <f>Jan!BH9</f>
        <v>Phosphorus</v>
      </c>
      <c r="BI9" s="823"/>
      <c r="BJ9" s="822" t="str">
        <f>Jan!BJ9</f>
        <v xml:space="preserve"> Total Nitrogen</v>
      </c>
      <c r="BK9" s="1010"/>
      <c r="BL9" s="1003">
        <f>+'[1]Jan'!BL9</f>
        <v>0</v>
      </c>
      <c r="BM9" s="1005" t="str">
        <f>+'[1]Jan'!BM9</f>
        <v>Supernatant Withdrawn 
hrs. or Gal. x 1000</v>
      </c>
      <c r="BN9" s="1005" t="str">
        <f>+'[1]Jan'!BN9</f>
        <v>Supernatant BOD5 mg/l 
or  NH3-N mg/l</v>
      </c>
      <c r="BO9" s="1005" t="str">
        <f>+'[1]Jan'!BO9</f>
        <v>Total Solids in Incoming Sludge - %</v>
      </c>
      <c r="BP9" s="1005" t="str">
        <f>+'[1]Jan'!BP9</f>
        <v>Total Solids in Digested Sludge - %</v>
      </c>
      <c r="BQ9" s="1005" t="str">
        <f>+'[1]Jan'!BQ9</f>
        <v>Volatile Solids in Incoming Sludge - %</v>
      </c>
      <c r="BR9" s="1005" t="str">
        <f>+'[1]Jan'!BR9</f>
        <v>Volatile Solids in Digested Sludge - %</v>
      </c>
      <c r="BS9" s="1005" t="str">
        <f>+'[1]Jan'!BS9</f>
        <v>Digested Sludge Withdrawn 
hrs. or Gal. x 1000</v>
      </c>
      <c r="BT9" s="1005">
        <f>+'[1]Jan'!BT9</f>
        <v>0</v>
      </c>
      <c r="BU9" s="1005" t="str">
        <f>+'[1]Jan'!BU9</f>
        <v xml:space="preserve"> </v>
      </c>
      <c r="BV9" s="1005">
        <f>+'[1]Jan'!BV9</f>
        <v>0</v>
      </c>
      <c r="BW9" s="1008" t="str">
        <f>+'[1]Jan'!BW9</f>
        <v>Chloride</v>
      </c>
    </row>
    <row r="10" spans="1:75" ht="109.5" customHeight="1" thickBot="1">
      <c r="A10" s="589" t="s">
        <v>17</v>
      </c>
      <c r="B10" s="590" t="s">
        <v>18</v>
      </c>
      <c r="C10" s="982">
        <f>+Jan!C10</f>
        <v>0</v>
      </c>
      <c r="D10" s="864"/>
      <c r="E10" s="864"/>
      <c r="F10" s="591" t="str">
        <f>+Oct!F10</f>
        <v>Precipitation - Inches</v>
      </c>
      <c r="G10" s="901">
        <f>+Jan!G10</f>
        <v>0</v>
      </c>
      <c r="H10" s="887">
        <f>+Jan!H10</f>
        <v>0</v>
      </c>
      <c r="I10" s="592" t="str">
        <f>+Oct!I10</f>
        <v>Chlorine - Lbs</v>
      </c>
      <c r="J10" s="594" t="str">
        <f>+Oct!J10</f>
        <v>Lbs/Day  or
Gal./Day</v>
      </c>
      <c r="K10" s="594" t="str">
        <f>+Oct!K10</f>
        <v>Lbs/Day  or
Gal./Day</v>
      </c>
      <c r="L10" s="593" t="str">
        <f>+Oct!L10</f>
        <v>Influent Flow Rate 
(if metered) MGD</v>
      </c>
      <c r="M10" s="594" t="str">
        <f>+Oct!M10</f>
        <v>pH</v>
      </c>
      <c r="N10" s="594" t="str">
        <f>+Oct!N10</f>
        <v>CBOD5 - mg/l</v>
      </c>
      <c r="O10" s="595" t="str">
        <f>+Oct!O10</f>
        <v>CBOD5 - lbs</v>
      </c>
      <c r="P10" s="594" t="str">
        <f>+Oct!P10</f>
        <v>Susp. Solids - mg/l</v>
      </c>
      <c r="Q10" s="594" t="str">
        <f>+Oct!Q10</f>
        <v>Susp. Solids - lbs</v>
      </c>
      <c r="R10" s="594" t="str">
        <f>+Oct!R10</f>
        <v xml:space="preserve">Phosphorus - mg/l </v>
      </c>
      <c r="S10" s="594" t="str">
        <f>+Oct!S10</f>
        <v>Ammonia - mg/l</v>
      </c>
      <c r="T10" s="596" t="str">
        <f>IF(+Oct!T10&lt;&gt;"",+Oct!T10,"")</f>
        <v/>
      </c>
      <c r="U10" s="597" t="s">
        <v>17</v>
      </c>
      <c r="V10" s="598" t="str">
        <f>+Oct!V10</f>
        <v>Upstream Gage Reading (in.)</v>
      </c>
      <c r="W10" s="599" t="str">
        <f>+Oct!W10</f>
        <v>Upstream Flow (MGD)</v>
      </c>
      <c r="X10" s="600" t="str">
        <f>+Oct!X10</f>
        <v>Dilution Ratio (Discharge / Upstream)</v>
      </c>
      <c r="Y10" s="601" t="str">
        <f>+Oct!Y10</f>
        <v>Last Cell Water Level (ft.)</v>
      </c>
      <c r="Z10" s="941">
        <f>+Jan!Z10</f>
        <v>0</v>
      </c>
      <c r="AA10" s="995">
        <f>+Jan!AA10</f>
        <v>0</v>
      </c>
      <c r="AB10" s="995">
        <f>+Jan!AB10</f>
        <v>0</v>
      </c>
      <c r="AC10" s="925">
        <f>+Jan!AC10</f>
        <v>0</v>
      </c>
      <c r="AD10" s="593" t="str">
        <f>+Oct!AD10</f>
        <v>Ammonia - mg/l
Test Weekly</v>
      </c>
      <c r="AE10" s="596" t="str">
        <f>+Oct!AE10</f>
        <v xml:space="preserve"> </v>
      </c>
      <c r="AF10" s="657"/>
      <c r="AG10" s="175" t="str">
        <f>Jan!AG10</f>
        <v>Residual Chlorine - Final</v>
      </c>
      <c r="AH10" s="175" t="str">
        <f>Jan!AH10</f>
        <v>Residual Chlorine - Contact Tank</v>
      </c>
      <c r="AI10" s="603"/>
      <c r="AJ10" s="594" t="str">
        <f>+Oct!AJ10</f>
        <v>E. Coli - colony/100 ml</v>
      </c>
      <c r="AK10" s="594" t="str">
        <f>+Oct!AK10</f>
        <v>pH - daily low 
(or single sample)</v>
      </c>
      <c r="AL10" s="594" t="str">
        <f>+Oct!AL10</f>
        <v>pH - daily high  
(if multiple samples)</v>
      </c>
      <c r="AM10" s="595" t="str">
        <f>+Oct!AM10</f>
        <v>Dissolved Oxygen - mg/l</v>
      </c>
      <c r="AN10" s="604">
        <f>+Oct!AN10</f>
        <v>0</v>
      </c>
      <c r="AO10" s="605" t="s">
        <v>17</v>
      </c>
      <c r="AP10" s="606" t="s">
        <v>18</v>
      </c>
      <c r="AQ10" s="602" t="str">
        <f>+Oct!AQ10</f>
        <v>Effluent Flow Rate (MGD)</v>
      </c>
      <c r="AR10" s="596" t="str">
        <f>+Oct!AR10</f>
        <v>Effluent Flow
Weekly Average</v>
      </c>
      <c r="AS10" s="602" t="str">
        <f>+Oct!AS10</f>
        <v>CBOD5 - mg/l</v>
      </c>
      <c r="AT10" s="594" t="str">
        <f>+Oct!AT10</f>
        <v>CBOD5 - mg/l
Weekly Average</v>
      </c>
      <c r="AU10" s="607" t="str">
        <f>+Oct!AU10</f>
        <v>CBOD5 - lbs</v>
      </c>
      <c r="AV10" s="596" t="str">
        <f>+Oct!AV10</f>
        <v>CBOD5 - lbs/day
Weekly Average</v>
      </c>
      <c r="AW10" s="602" t="str">
        <f>+Oct!AW10</f>
        <v>Susp. Solids - mg/l</v>
      </c>
      <c r="AX10" s="594" t="str">
        <f>+Oct!AX10</f>
        <v>Susp. Solids - mg/l
Weekly Average</v>
      </c>
      <c r="AY10" s="600" t="str">
        <f>+Oct!AY10</f>
        <v>Susp. Solids - lbs</v>
      </c>
      <c r="AZ10" s="596" t="str">
        <f>+Oct!AZ10</f>
        <v>Susp. Solids - lbs/day
Weekly Average</v>
      </c>
      <c r="BA10" s="602" t="str">
        <f>+Oct!BA10</f>
        <v>Ammonia - mg/l</v>
      </c>
      <c r="BB10" s="608" t="str">
        <f>+Oct!BB10</f>
        <v>Ammonia - mg/l
Weekly Average</v>
      </c>
      <c r="BC10" s="600" t="str">
        <f>+Oct!BC10</f>
        <v>Ammonia - lbs</v>
      </c>
      <c r="BD10" s="596" t="str">
        <f>+Oct!BD10</f>
        <v>Ammonia - lbs/day
Weekly Average</v>
      </c>
      <c r="BE10" s="609" t="str">
        <f>IF(+Oct!BE10&lt;&gt;"",+Oct!BE10,"")</f>
        <v>Oil &amp; Grease (mg/l)</v>
      </c>
      <c r="BF10" s="610" t="str">
        <f>IF(+Oct!BF10&lt;&gt;"",+Oct!BF10,"")</f>
        <v/>
      </c>
      <c r="BG10" s="782" t="s">
        <v>17</v>
      </c>
      <c r="BH10" s="793" t="str">
        <f>Jan!BH10</f>
        <v xml:space="preserve">Phosphorus - mg/l </v>
      </c>
      <c r="BI10" s="741" t="str">
        <f>Jan!BI10</f>
        <v>Phosphorus - lbs/day</v>
      </c>
      <c r="BJ10" s="740" t="str">
        <f>Jan!BJ10</f>
        <v>Total Nitrogen- mg/l</v>
      </c>
      <c r="BK10" s="795" t="str">
        <f>Jan!BK10</f>
        <v>Total Nitrogen- lbs/day</v>
      </c>
      <c r="BL10" s="1004" t="str">
        <f>+'[1]Jan'!BL10</f>
        <v>Temperature - F</v>
      </c>
      <c r="BM10" s="1006">
        <f>+'[1]Jan'!BM10</f>
        <v>0</v>
      </c>
      <c r="BN10" s="1006">
        <f>+'[1]Jan'!BN10</f>
        <v>0</v>
      </c>
      <c r="BO10" s="1006">
        <f>+'[1]Jan'!BO10</f>
        <v>0</v>
      </c>
      <c r="BP10" s="1006">
        <f>+'[1]Jan'!BP10</f>
        <v>0</v>
      </c>
      <c r="BQ10" s="1006">
        <f>+'[1]Jan'!BQ10</f>
        <v>0</v>
      </c>
      <c r="BR10" s="1006">
        <f>+'[1]Jan'!BR10</f>
        <v>0</v>
      </c>
      <c r="BS10" s="1006">
        <f>+'[1]Jan'!BS10</f>
        <v>0</v>
      </c>
      <c r="BT10" s="1006">
        <f>+'[1]Jan'!BT10</f>
        <v>0</v>
      </c>
      <c r="BU10" s="1006">
        <f>+'[1]Jan'!BU10</f>
        <v>0</v>
      </c>
      <c r="BV10" s="1006" t="str">
        <f>+'[1]Jan'!BV10</f>
        <v>Day Of Month</v>
      </c>
      <c r="BW10" s="1009" t="str">
        <f>+'[1]Jan'!BW10</f>
        <v>Chloride - mg/l</v>
      </c>
    </row>
    <row r="11" spans="1:75" ht="15" customHeight="1">
      <c r="A11" s="203">
        <v>1</v>
      </c>
      <c r="B11" s="204" t="str">
        <f>TEXT(K$5+A11-1,"DDD")</f>
        <v>Wed</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0">+A11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0">+A11</f>
        <v>1</v>
      </c>
      <c r="AP11" s="390" t="str">
        <f aca="true" t="shared" si="2" ref="AP11:AP40">+B11</f>
        <v>Wed</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231">
        <f>AO11</f>
        <v>1</v>
      </c>
      <c r="BH11" s="30"/>
      <c r="BI11" s="746" t="str">
        <f aca="true" t="shared" si="3" ref="BI11:BI40">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0">TEXT(K$5+A12-1,"DDD")</f>
        <v>Thu</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0">IF(CELL("type",W12)="L","",IF(AQ12*W12&gt;0,+AQ12/W12,""))</f>
        <v/>
      </c>
      <c r="Y12" s="43"/>
      <c r="Z12" s="417"/>
      <c r="AA12" s="283"/>
      <c r="AB12" s="37"/>
      <c r="AC12" s="43"/>
      <c r="AD12" s="42"/>
      <c r="AE12" s="43"/>
      <c r="AF12" s="649"/>
      <c r="AG12" s="41"/>
      <c r="AH12" s="37"/>
      <c r="AI12" t="str">
        <f aca="true" t="shared" si="6" ref="AI12:AI40">IF(CELL("type",AJ12)="b","",IF(AJ12="tntc",63200,IF(AJ12=0,1,AJ12)))</f>
        <v/>
      </c>
      <c r="AJ12" s="37"/>
      <c r="AK12" s="283"/>
      <c r="AL12" s="283"/>
      <c r="AM12" s="283"/>
      <c r="AN12" s="43"/>
      <c r="AO12" s="205">
        <f t="shared" si="1"/>
        <v>2</v>
      </c>
      <c r="AP12" s="390" t="str">
        <f t="shared" si="2"/>
        <v>Thu</v>
      </c>
      <c r="AQ12" s="42"/>
      <c r="AR12" s="35"/>
      <c r="AS12" s="42"/>
      <c r="AT12" s="60"/>
      <c r="AU12" s="118" t="str">
        <f aca="true" t="shared" si="7" ref="AU12:AU40">IF(CELL("type",AS12)="L","",IF(AS12*($AQ12)=0,"",+$AQ12*AS12*8.345))</f>
        <v/>
      </c>
      <c r="AV12" s="35"/>
      <c r="AW12" s="42"/>
      <c r="AX12" s="60"/>
      <c r="AY12" s="118" t="str">
        <f aca="true" t="shared" si="8" ref="AY12:AY40">IF(CELL("type",AW12)="L","",IF(AW12*($AQ12)=0,"",+$AQ12*AW12*8.345))</f>
        <v/>
      </c>
      <c r="AZ12" s="35"/>
      <c r="BA12" s="42"/>
      <c r="BB12" s="60"/>
      <c r="BC12" s="118" t="str">
        <f aca="true" t="shared" si="9" ref="BC12:BC40">IF(CELL("type",BA12)="L","",IF(BA12*($AQ12)=0,"",+$AQ12*BA12*8.345))</f>
        <v/>
      </c>
      <c r="BD12" s="35"/>
      <c r="BE12" s="42"/>
      <c r="BF12" s="43"/>
      <c r="BG12" s="231">
        <f aca="true" t="shared" si="10" ref="BG12:BG40">AO12</f>
        <v>2</v>
      </c>
      <c r="BH12" s="37"/>
      <c r="BI12" s="746" t="str">
        <f ca="1" t="shared" si="3"/>
        <v/>
      </c>
      <c r="BJ12" s="785"/>
      <c r="BK12" s="749" t="str">
        <f aca="true" t="shared" si="11" ref="BK12:BK40">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Fri</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Fri</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Sat</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Sat</v>
      </c>
      <c r="AQ14" s="42"/>
      <c r="AR14" s="35" t="str">
        <f>IF(+$B14="Sat",IF(SUM(AQ$11:AQ14)&gt;0,AVERAGE(AQ$11:AQ14,Oct!AQ39:AQ$41)," "),"")</f>
        <v xml:space="preserve"> </v>
      </c>
      <c r="AS14" s="42"/>
      <c r="AT14" s="60" t="str">
        <f>IF(+$B14="Sat",IF(SUM(AS$11:AS14,Oct!AS39:AS$41)&gt;0,AVERAGE(AS$11:AS14,Oct!AS39:AS$41)," "),"")</f>
        <v xml:space="preserve"> </v>
      </c>
      <c r="AU14" s="118" t="str">
        <f ca="1" t="shared" si="7"/>
        <v/>
      </c>
      <c r="AV14" s="46" t="str">
        <f ca="1">IF(+$B14="Sat",IF(SUM(AU$11:AU14,Oct!AU39:AU$41)&gt;0,AVERAGE(AU$11:AU14,Oct!AU39:AU$41)," "),"")</f>
        <v xml:space="preserve"> </v>
      </c>
      <c r="AW14" s="42"/>
      <c r="AX14" s="60" t="str">
        <f>IF(+$B14="Sat",IF(SUM(AW$11:AW14,Oct!AW39:AW$41)&gt;0,AVERAGE(AW$11:AW14,Oct!AW39:AW$41)," "),"")</f>
        <v xml:space="preserve"> </v>
      </c>
      <c r="AY14" s="118" t="str">
        <f ca="1" t="shared" si="8"/>
        <v/>
      </c>
      <c r="AZ14" s="46" t="str">
        <f ca="1">IF(+$B14="Sat",IF(SUM(AY$11:AY14,Oct!AY39:AY$41)&gt;0,AVERAGE(AY$11:AY14,Oct!AY39:AY$41)," "),"")</f>
        <v xml:space="preserve"> </v>
      </c>
      <c r="BA14" s="42"/>
      <c r="BB14" s="60" t="str">
        <f>IF(+$B14="Sat",IF(SUM(BA$11:BA14,Oct!BA39:BA$41)&gt;0,AVERAGE(BA$11:BA14,Oct!BA39:BA$41)," "),"")</f>
        <v xml:space="preserve"> </v>
      </c>
      <c r="BC14" s="118" t="str">
        <f ca="1" t="shared" si="9"/>
        <v/>
      </c>
      <c r="BD14" s="46" t="str">
        <f ca="1">IF(+$B14="Sat",IF(SUM(BC$11:BC14,Oct!BC39:BC$41)&gt;0,AVERAGE(BC$11:BC14,Oct!BC39:BC$41)," "),"")</f>
        <v xml:space="preserve">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Sun</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Sun</v>
      </c>
      <c r="AQ15" s="52"/>
      <c r="AR15" s="57" t="str">
        <f>IF(+$B15="Sat",IF(SUM(AQ$11:AQ15)&gt;0,AVERAGE(AQ$11:AQ15,Oct!AQ40:AQ$41)," "),"")</f>
        <v/>
      </c>
      <c r="AS15" s="52"/>
      <c r="AT15" s="56" t="str">
        <f>IF(+$B15="Sat",IF(SUM(AS$11:AS15,Oct!AS40:AS$41)&gt;0,AVERAGE(AS$11:AS15,Oct!AS40:AS$41)," "),"")</f>
        <v/>
      </c>
      <c r="AU15" s="58" t="str">
        <f ca="1" t="shared" si="7"/>
        <v/>
      </c>
      <c r="AV15" s="57" t="str">
        <f>IF(+$B15="Sat",IF(SUM(AU$11:AU15,Oct!AU40:AU$41)&gt;0,AVERAGE(AU$11:AU15,Oct!AU40:AU$41)," "),"")</f>
        <v/>
      </c>
      <c r="AW15" s="52"/>
      <c r="AX15" s="56" t="str">
        <f>IF(+$B15="Sat",IF(SUM(AW$11:AW15,Oct!AW40:AW$41)&gt;0,AVERAGE(AW$11:AW15,Oct!AW40:AW$41)," "),"")</f>
        <v/>
      </c>
      <c r="AY15" s="58" t="str">
        <f ca="1" t="shared" si="8"/>
        <v/>
      </c>
      <c r="AZ15" s="57" t="str">
        <f>IF(+$B15="Sat",IF(SUM(AY$11:AY15,Oct!AY40:AY$41)&gt;0,AVERAGE(AY$11:AY15,Oct!AY40:AY$41)," "),"")</f>
        <v/>
      </c>
      <c r="BA15" s="52"/>
      <c r="BB15" s="56" t="str">
        <f>IF(+$B15="Sat",IF(SUM(BA$11:BA15,Oct!BA40:BA$41)&gt;0,AVERAGE(BA$11:BA15,Oct!BA40:BA$41)," "),"")</f>
        <v/>
      </c>
      <c r="BC15" s="58" t="str">
        <f ca="1" t="shared" si="9"/>
        <v/>
      </c>
      <c r="BD15" s="57" t="str">
        <f>IF(+$B15="Sat",IF(SUM(BC$11:BC15,Oct!BC40:BC$41)&gt;0,AVERAGE(BC$11:BC15,Oct!BC40:BC$41)," "),"")</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Mon</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Mon</v>
      </c>
      <c r="AQ16" s="31"/>
      <c r="AR16" s="46" t="str">
        <f>IF(+$B16="Sat",IF(SUM(AQ$11:AQ16)&gt;0,AVERAGE(AQ$11:AQ16,Oct!AQ41:AQ$41)," "),"")</f>
        <v/>
      </c>
      <c r="AS16" s="31"/>
      <c r="AT16" s="34" t="str">
        <f>IF(+$B16="Sat",IF(SUM(AS$11:AS16)&gt;0,AVERAGE(AS$11:AS16,Oct!AS41:AS$41)," "),"")</f>
        <v/>
      </c>
      <c r="AU16" s="36" t="str">
        <f ca="1" t="shared" si="7"/>
        <v/>
      </c>
      <c r="AV16" s="46" t="str">
        <f>IF(+$B16="Sat",IF(SUM(AU$11:AU16)&gt;0,AVERAGE(AU$11:AU16,Oct!AU41:AU$41)," "),"")</f>
        <v/>
      </c>
      <c r="AW16" s="31"/>
      <c r="AX16" s="34" t="str">
        <f>IF(+$B16="Sat",IF(SUM(AW$11:AW16)&gt;0,AVERAGE(AW$11:AW16,Oct!AW41:AW$41)," "),"")</f>
        <v/>
      </c>
      <c r="AY16" s="36" t="str">
        <f ca="1" t="shared" si="8"/>
        <v/>
      </c>
      <c r="AZ16" s="46" t="str">
        <f>IF(+$B16="Sat",IF(SUM(AY$11:AY16)&gt;0,AVERAGE(AY$11:AY16,Oct!AY41:AY$41)," "),"")</f>
        <v/>
      </c>
      <c r="BA16" s="31"/>
      <c r="BB16" s="59" t="str">
        <f>IF(+$B16="Sat",IF(SUM(BA$11:BA16)&gt;0,AVERAGE(BA$11:BA16,Oct!BA41:BA$41)," "),"")</f>
        <v/>
      </c>
      <c r="BC16" s="36" t="str">
        <f ca="1" t="shared" si="9"/>
        <v/>
      </c>
      <c r="BD16" s="46" t="str">
        <f>IF(+$B16="Sat",IF(SUM(BC$11:BC16)&gt;0,AVERAGE(BC$11:BC16,Oct!BC41:BC$41)," "),"")</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Tue</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Tue</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Wed</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Wed</v>
      </c>
      <c r="AQ18" s="42"/>
      <c r="AR18" s="35" t="str">
        <f aca="true" t="shared" si="13" ref="AR18:AR39">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39">IF(+$B18="Sat",IF(SUM(AW12:AW18)&gt;0,AVERAGE(AW12:AW18)," "),"")</f>
        <v/>
      </c>
      <c r="AY18" s="36" t="str">
        <f ca="1" t="shared" si="8"/>
        <v/>
      </c>
      <c r="AZ18" s="35" t="str">
        <f aca="true" t="shared" si="16" ref="AZ18:AZ39">IF(+$B18="Sat",IF(SUM(AY12:AY18)&gt;0,AVERAGE(AY12:AY18)," "),"")</f>
        <v/>
      </c>
      <c r="BA18" s="42"/>
      <c r="BB18" s="61" t="str">
        <f aca="true" t="shared" si="17" ref="BB18:BB39">IF(+$B18="Sat",IF(SUM(BA12:BA18)&gt;0,AVERAGE(BA12:BA18)," "),"")</f>
        <v/>
      </c>
      <c r="BC18" s="36" t="str">
        <f ca="1" t="shared" si="9"/>
        <v/>
      </c>
      <c r="BD18" s="35" t="str">
        <f aca="true" t="shared" si="18" ref="BD18:BD39">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Thu</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Thu</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Fri</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50"/>
      <c r="AG20" s="51"/>
      <c r="AH20" s="47"/>
      <c r="AI20" t="str">
        <f ca="1" t="shared" si="6"/>
        <v/>
      </c>
      <c r="AJ20" s="47"/>
      <c r="AK20" s="284"/>
      <c r="AL20" s="284"/>
      <c r="AM20" s="284"/>
      <c r="AN20" s="53"/>
      <c r="AO20" s="206">
        <f t="shared" si="1"/>
        <v>10</v>
      </c>
      <c r="AP20" s="391" t="str">
        <f t="shared" si="2"/>
        <v>Fri</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Sat</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49"/>
      <c r="AG21" s="29"/>
      <c r="AH21" s="30"/>
      <c r="AI21" t="str">
        <f ca="1" t="shared" si="6"/>
        <v/>
      </c>
      <c r="AJ21" s="30"/>
      <c r="AK21" s="282"/>
      <c r="AL21" s="282"/>
      <c r="AM21" s="282"/>
      <c r="AN21" s="32"/>
      <c r="AO21" s="203">
        <f t="shared" si="1"/>
        <v>11</v>
      </c>
      <c r="AP21" s="390" t="str">
        <f t="shared" si="2"/>
        <v>Sat</v>
      </c>
      <c r="AQ21" s="31"/>
      <c r="AR21" s="46" t="str">
        <f t="shared" si="13"/>
        <v xml:space="preserve"> </v>
      </c>
      <c r="AS21" s="31"/>
      <c r="AT21" s="34" t="str">
        <f t="shared" si="14"/>
        <v xml:space="preserve"> </v>
      </c>
      <c r="AU21" s="36" t="str">
        <f ca="1" t="shared" si="7"/>
        <v/>
      </c>
      <c r="AV21" s="46" t="str">
        <f ca="1" t="shared" si="14"/>
        <v xml:space="preserve"> </v>
      </c>
      <c r="AW21" s="31"/>
      <c r="AX21" s="34" t="str">
        <f t="shared" si="15"/>
        <v xml:space="preserve"> </v>
      </c>
      <c r="AY21" s="36" t="str">
        <f ca="1" t="shared" si="8"/>
        <v/>
      </c>
      <c r="AZ21" s="46" t="str">
        <f ca="1" t="shared" si="16"/>
        <v xml:space="preserve"> </v>
      </c>
      <c r="BA21" s="31"/>
      <c r="BB21" s="59" t="str">
        <f t="shared" si="17"/>
        <v xml:space="preserve"> </v>
      </c>
      <c r="BC21" s="36" t="str">
        <f ca="1" t="shared" si="9"/>
        <v/>
      </c>
      <c r="BD21" s="46" t="str">
        <f ca="1" t="shared" si="18"/>
        <v xml:space="preserve">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Sun</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Sun</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Mon</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Mon</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Tue</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Tue</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Wed</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85"/>
      <c r="AG25" s="51"/>
      <c r="AH25" s="47"/>
      <c r="AI25" t="str">
        <f ca="1" t="shared" si="6"/>
        <v/>
      </c>
      <c r="AJ25" s="47"/>
      <c r="AK25" s="284"/>
      <c r="AL25" s="284"/>
      <c r="AM25" s="284"/>
      <c r="AN25" s="53"/>
      <c r="AO25" s="206">
        <f t="shared" si="1"/>
        <v>15</v>
      </c>
      <c r="AP25" s="391" t="str">
        <f t="shared" si="2"/>
        <v>Wed</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233">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Thu</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86"/>
      <c r="AG26" s="29"/>
      <c r="AH26" s="30"/>
      <c r="AI26" t="str">
        <f ca="1" t="shared" si="6"/>
        <v/>
      </c>
      <c r="AJ26" s="30"/>
      <c r="AK26" s="282"/>
      <c r="AL26" s="282"/>
      <c r="AM26" s="282"/>
      <c r="AN26" s="32"/>
      <c r="AO26" s="203">
        <f t="shared" si="1"/>
        <v>16</v>
      </c>
      <c r="AP26" s="390" t="str">
        <f t="shared" si="2"/>
        <v>Thu</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231">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Fri</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Fri</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Sat</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Sat</v>
      </c>
      <c r="AQ28" s="42"/>
      <c r="AR28" s="35" t="str">
        <f t="shared" si="13"/>
        <v xml:space="preserve"> </v>
      </c>
      <c r="AS28" s="42"/>
      <c r="AT28" s="60" t="str">
        <f t="shared" si="14"/>
        <v xml:space="preserve"> </v>
      </c>
      <c r="AU28" s="36" t="str">
        <f ca="1" t="shared" si="7"/>
        <v/>
      </c>
      <c r="AV28" s="46" t="str">
        <f ca="1" t="shared" si="14"/>
        <v xml:space="preserve"> </v>
      </c>
      <c r="AW28" s="42"/>
      <c r="AX28" s="60" t="str">
        <f t="shared" si="15"/>
        <v xml:space="preserve"> </v>
      </c>
      <c r="AY28" s="36" t="str">
        <f ca="1" t="shared" si="8"/>
        <v/>
      </c>
      <c r="AZ28" s="35" t="str">
        <f ca="1" t="shared" si="16"/>
        <v xml:space="preserve"> </v>
      </c>
      <c r="BA28" s="42"/>
      <c r="BB28" s="61" t="str">
        <f t="shared" si="17"/>
        <v xml:space="preserve"> </v>
      </c>
      <c r="BC28" s="36" t="str">
        <f ca="1" t="shared" si="9"/>
        <v/>
      </c>
      <c r="BD28" s="35" t="str">
        <f ca="1" t="shared" si="18"/>
        <v xml:space="preserve">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Sun</v>
      </c>
      <c r="C29" s="37"/>
      <c r="D29" s="38"/>
      <c r="E29" s="38"/>
      <c r="F29" s="38"/>
      <c r="G29" s="39"/>
      <c r="H29" s="40"/>
      <c r="I29" s="41"/>
      <c r="J29" s="37"/>
      <c r="K29" s="38"/>
      <c r="L29" s="42"/>
      <c r="M29" s="283"/>
      <c r="N29" s="37"/>
      <c r="O29" s="34" t="str">
        <f aca="true" t="shared" si="19" ref="O29:Q40">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Sun</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Mon</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50"/>
      <c r="AG30" s="51"/>
      <c r="AH30" s="47"/>
      <c r="AI30" t="str">
        <f ca="1" t="shared" si="6"/>
        <v/>
      </c>
      <c r="AJ30" s="47"/>
      <c r="AK30" s="284"/>
      <c r="AL30" s="284"/>
      <c r="AM30" s="284"/>
      <c r="AN30" s="53"/>
      <c r="AO30" s="206">
        <f t="shared" si="1"/>
        <v>20</v>
      </c>
      <c r="AP30" s="391" t="str">
        <f t="shared" si="2"/>
        <v>Mon</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Tue</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49"/>
      <c r="AG31" s="29"/>
      <c r="AH31" s="30"/>
      <c r="AI31" t="str">
        <f ca="1" t="shared" si="6"/>
        <v/>
      </c>
      <c r="AJ31" s="30"/>
      <c r="AK31" s="282"/>
      <c r="AL31" s="282"/>
      <c r="AM31" s="282"/>
      <c r="AN31" s="32"/>
      <c r="AO31" s="203">
        <f t="shared" si="1"/>
        <v>21</v>
      </c>
      <c r="AP31" s="390" t="str">
        <f t="shared" si="2"/>
        <v>Tue</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Wed</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Wed</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Thu</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Thu</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Fri</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Fri</v>
      </c>
      <c r="AQ34" s="42"/>
      <c r="AR34" s="35" t="str">
        <f t="shared" si="13"/>
        <v/>
      </c>
      <c r="AS34" s="42"/>
      <c r="AT34" s="60" t="str">
        <f aca="true" t="shared" si="20" ref="AT34:AV39">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Sat</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50"/>
      <c r="AG35" s="51"/>
      <c r="AH35" s="47"/>
      <c r="AI35" t="str">
        <f ca="1" t="shared" si="6"/>
        <v/>
      </c>
      <c r="AJ35" s="47"/>
      <c r="AK35" s="284"/>
      <c r="AL35" s="284"/>
      <c r="AM35" s="284"/>
      <c r="AN35" s="53"/>
      <c r="AO35" s="206">
        <f t="shared" si="1"/>
        <v>25</v>
      </c>
      <c r="AP35" s="391" t="str">
        <f t="shared" si="2"/>
        <v>Sat</v>
      </c>
      <c r="AQ35" s="52"/>
      <c r="AR35" s="57" t="str">
        <f t="shared" si="13"/>
        <v xml:space="preserve"> </v>
      </c>
      <c r="AS35" s="52"/>
      <c r="AT35" s="56" t="str">
        <f t="shared" si="20"/>
        <v xml:space="preserve"> </v>
      </c>
      <c r="AU35" s="58" t="str">
        <f ca="1" t="shared" si="7"/>
        <v/>
      </c>
      <c r="AV35" s="57" t="str">
        <f ca="1" t="shared" si="20"/>
        <v xml:space="preserve"> </v>
      </c>
      <c r="AW35" s="52"/>
      <c r="AX35" s="56" t="str">
        <f t="shared" si="15"/>
        <v xml:space="preserve"> </v>
      </c>
      <c r="AY35" s="58" t="str">
        <f ca="1" t="shared" si="8"/>
        <v/>
      </c>
      <c r="AZ35" s="57" t="str">
        <f ca="1" t="shared" si="16"/>
        <v xml:space="preserve"> </v>
      </c>
      <c r="BA35" s="52"/>
      <c r="BB35" s="62" t="str">
        <f t="shared" si="17"/>
        <v xml:space="preserve"> </v>
      </c>
      <c r="BC35" s="58" t="str">
        <f ca="1" t="shared" si="9"/>
        <v/>
      </c>
      <c r="BD35" s="57" t="str">
        <f ca="1" t="shared" si="18"/>
        <v xml:space="preserve"> </v>
      </c>
      <c r="BE35" s="52"/>
      <c r="BF35" s="53"/>
      <c r="BG35" s="233">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Sun</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Sun</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231">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Mon</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Mon</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Tue</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Tue</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Wed</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Wed</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thickBot="1">
      <c r="A40" s="205">
        <v>30</v>
      </c>
      <c r="B40" s="204" t="str">
        <f t="shared" si="4"/>
        <v>Thu</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Thu</v>
      </c>
      <c r="AQ40" s="42"/>
      <c r="AR40" s="35" t="str">
        <f>IF(SUM(AQ34:AQ40)=0,"",IF(+$B40="Sat",AVERAGE(AQ34:AQ40),IF(+$B40="Fri",AVERAGE(AQ35:AQ40,Dec!AQ$11),IF(+$B40="Thu",AVERAGE(AQ36:AQ40,Dec!AQ$11:AQ$12),IF(+$B40="Wed",AVERAGE(AQ37:AQ40,Dec!AQ$11:AQ$13)," ")))))</f>
        <v/>
      </c>
      <c r="AS40" s="42"/>
      <c r="AT40" s="60" t="str">
        <f>IF(AND(+$B40="Sat",SUM(AS34:AS40)&gt;0),AVERAGE(AS34:AS40),IF(AND(+$B40="Fri",SUM(AS35:AS40,Dec!AS$11)&gt;0),AVERAGE(AS35:AS40,Dec!AS$11),IF(AND(+$B40="Thu",SUM(AS36:AS40,Dec!AS$11:AS$12)&gt;0),AVERAGE(AS36:AS40,Dec!AS$11:AS$12),IF(AND(+$B40="Wed",SUM(AS37:AS40,Dec!AS$11:AS$13)&gt;0),AVERAGE(AS37:AS40,Dec!AS$11:AS$13),""))))</f>
        <v/>
      </c>
      <c r="AU40" s="36" t="str">
        <f ca="1" t="shared" si="7"/>
        <v/>
      </c>
      <c r="AV40" s="35" t="str">
        <f ca="1">IF(AND(+$B40="Sat",SUM(AU34:AU40)&gt;0),AVERAGE(AU34:AU40),IF(AND(+$B40="Fri",SUM(AU35:AU40,Dec!AU$11)&gt;0),AVERAGE(AU35:AU40,Dec!AU$11),IF(AND(+$B40="Thu",SUM(AU36:AU40,Dec!AU$11:AU$12)&gt;0),AVERAGE(AU36:AU40,Dec!AU$11:AU$12),IF(AND(+$B40="Wed",SUM(AU37:AU40,Dec!AU$11:AU$13)&gt;0),AVERAGE(AU37:AU40,Dec!AU$11:AU$13),""))))</f>
        <v/>
      </c>
      <c r="AW40" s="42"/>
      <c r="AX40" s="60" t="str">
        <f>IF(AND(+$B40="Sat",SUM(AW34:AW40)&gt;0),AVERAGE(AW34:AW40),IF(AND(+$B40="Fri",SUM(AW35:AW40,Dec!AW$11)&gt;0),AVERAGE(AW35:AW40,Dec!AW$11),IF(AND(+$B40="Thu",SUM(AW36:AW40,Dec!AW$11:AW$12)&gt;0),AVERAGE(AW36:AW40,Dec!AW$11:AW$12),IF(AND(+$B40="Wed",SUM(AW37:AW40,Dec!AW$11:AW$13)&gt;0),AVERAGE(AW37:AW40,Dec!AW$11:AW$13),""))))</f>
        <v/>
      </c>
      <c r="AY40" s="36" t="str">
        <f ca="1" t="shared" si="8"/>
        <v/>
      </c>
      <c r="AZ40" s="35" t="str">
        <f ca="1">IF(AND(+$B40="Sat",SUM(AY34:AY40)&gt;0),AVERAGE(AY34:AY40),IF(AND(+$B40="Fri",SUM(AY35:AY40,Dec!AY$11)&gt;0),AVERAGE(AY35:AY40,Dec!AY$11),IF(AND(+$B40="Thu",SUM(AY36:AY40,Dec!AY$11:AY$12)&gt;0),AVERAGE(AY36:AY40,Dec!AY$11:AY$12),IF(AND(+$B40="Wed",SUM(AY37:AY40,Dec!AY$11:AY$13)&gt;0),AVERAGE(AY37:AY40,Dec!AY$11:AY$13),""))))</f>
        <v/>
      </c>
      <c r="BA40" s="42"/>
      <c r="BB40" s="60" t="str">
        <f>IF(AND(+$B40="Sat",SUM(BA34:BA40)&gt;0),AVERAGE(BA34:BA40),IF(AND(+$B40="Fri",SUM(BA35:BA40,Dec!BA$11)&gt;0),AVERAGE(BA35:BA40,Dec!BA$11),IF(AND(+$B40="Thu",SUM(BA36:BA40,Dec!BA$11:BA$12)&gt;0),AVERAGE(BA36:BA40,Dec!BA$11:BA$12),IF(AND(+$B40="Wed",SUM(BA37:BA40,Dec!BA$11:BA$13)&gt;0),AVERAGE(BA37:BA40,Dec!BA$11:BA$13),""))))</f>
        <v/>
      </c>
      <c r="BC40" s="36" t="str">
        <f ca="1" t="shared" si="9"/>
        <v/>
      </c>
      <c r="BD40" s="35" t="str">
        <f ca="1">IF(AND(+$B40="Sat",SUM(BC34:BC40)&gt;0),AVERAGE(BC34:BC40),IF(AND(+$B40="Fri",SUM(BC35:BC40,Dec!BC$11)&gt;0),AVERAGE(BC35:BC40,Dec!BC$11),IF(AND(+$B40="Thu",SUM(BC36:BC40,Dec!BC$11:BC$12)&gt;0),AVERAGE(BC36:BC40,Dec!BC$11:BC$12),IF(AND(+$B40="Wed",SUM(BC37:BC40,Dec!BC$11:BC$13)&gt;0),AVERAGE(BC37:BC40,Dec!BC$11:BC$13),""))))</f>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thickTop="1">
      <c r="A41" s="209" t="s">
        <v>30</v>
      </c>
      <c r="B41" s="210"/>
      <c r="C41" s="29"/>
      <c r="D41" s="299"/>
      <c r="E41" s="299"/>
      <c r="F41" s="26"/>
      <c r="G41" s="64"/>
      <c r="H41" s="65"/>
      <c r="I41" s="3" t="str">
        <f>IF(SUM(I11:I40)&gt;0,AVERAGE(I11:I40)," ")</f>
        <v xml:space="preserve"> </v>
      </c>
      <c r="J41" s="34" t="str">
        <f>IF(SUM(J11:J40)&gt;0,AVERAGE(J11:J40)," ")</f>
        <v xml:space="preserve"> </v>
      </c>
      <c r="K41" s="59" t="str">
        <f>IF(SUM(K11:K40)&gt;0,AVERAGE(K11:K40)," ")</f>
        <v xml:space="preserve"> </v>
      </c>
      <c r="L41" s="33" t="str">
        <f>IF(SUM(L11:L40)&gt;0,AVERAGE(L11:L40)," ")</f>
        <v xml:space="preserve"> </v>
      </c>
      <c r="M41" s="285"/>
      <c r="N41" s="294" t="str">
        <f aca="true" t="shared" si="21" ref="N41:T41">IF(SUM(N11:N40)&gt;0,AVERAGE(N11:N40)," ")</f>
        <v xml:space="preserve"> </v>
      </c>
      <c r="O41" s="34" t="str">
        <f t="shared" si="21"/>
        <v xml:space="preserve"> </v>
      </c>
      <c r="P41" s="294" t="str">
        <f t="shared" si="21"/>
        <v xml:space="preserve"> </v>
      </c>
      <c r="Q41" s="34" t="str">
        <f t="shared" si="21"/>
        <v xml:space="preserve"> </v>
      </c>
      <c r="R41" s="34" t="str">
        <f t="shared" si="21"/>
        <v xml:space="preserve"> </v>
      </c>
      <c r="S41" s="34" t="str">
        <f t="shared" si="21"/>
        <v xml:space="preserve"> </v>
      </c>
      <c r="T41" s="46" t="str">
        <f t="shared" si="21"/>
        <v xml:space="preserve"> </v>
      </c>
      <c r="U41" s="209" t="s">
        <v>31</v>
      </c>
      <c r="V41" s="310" t="str">
        <f aca="true" t="shared" si="22" ref="V41:AE41">IF(SUM(V11:V40)&gt;0,AVERAGE(V11:V40)," ")</f>
        <v xml:space="preserve"> </v>
      </c>
      <c r="W41" s="428" t="str">
        <f t="shared" si="22"/>
        <v xml:space="preserve"> </v>
      </c>
      <c r="X41" s="34" t="str">
        <f ca="1" t="shared" si="22"/>
        <v xml:space="preserve"> </v>
      </c>
      <c r="Y41" s="429" t="str">
        <f t="shared" si="22"/>
        <v xml:space="preserve"> </v>
      </c>
      <c r="Z41" s="425" t="str">
        <f t="shared" si="22"/>
        <v xml:space="preserve"> </v>
      </c>
      <c r="AA41" s="300" t="str">
        <f t="shared" si="22"/>
        <v xml:space="preserve"> </v>
      </c>
      <c r="AB41" s="34" t="str">
        <f t="shared" si="22"/>
        <v xml:space="preserve"> </v>
      </c>
      <c r="AC41" s="311" t="str">
        <f t="shared" si="22"/>
        <v xml:space="preserve"> </v>
      </c>
      <c r="AD41" s="312" t="str">
        <f t="shared" si="22"/>
        <v xml:space="preserve"> </v>
      </c>
      <c r="AE41" s="313" t="str">
        <f t="shared" si="22"/>
        <v xml:space="preserve"> </v>
      </c>
      <c r="AF41" s="658"/>
      <c r="AG41" s="617" t="str">
        <f>IF(SUM(AG11:AG40)&gt;0,AVERAGE(AG11:AG40)," ")</f>
        <v xml:space="preserve"> </v>
      </c>
      <c r="AH41" s="645" t="str">
        <f>IF(SUM(AH11:AH40)&gt;0,AVERAGE(AH11:AH40)," ")</f>
        <v xml:space="preserve"> </v>
      </c>
      <c r="AI41" s="34"/>
      <c r="AJ41" s="732" t="str">
        <f ca="1">IF(SUM(AI11:AI40)&gt;0,GEOMEAN(AI11:AI40),"")</f>
        <v/>
      </c>
      <c r="AK41" s="285"/>
      <c r="AL41" s="285"/>
      <c r="AM41" s="641" t="str">
        <f>IF(SUM(AM11:AM40)&gt;0,AVERAGE(AM11:AM40)," ")</f>
        <v xml:space="preserve"> </v>
      </c>
      <c r="AN41" s="313" t="str">
        <f>IF(SUM(AN11:AN40)&gt;0,AVERAGE(AN11:AN40)," ")</f>
        <v xml:space="preserve"> </v>
      </c>
      <c r="AO41" s="840" t="s">
        <v>60</v>
      </c>
      <c r="AP41" s="841"/>
      <c r="AQ41" s="617" t="str">
        <f>IF(SUM(AQ11:AQ40)&gt;0,AVERAGE(AQ11:AQ40)," ")</f>
        <v xml:space="preserve"> </v>
      </c>
      <c r="AR41" s="705"/>
      <c r="AS41" s="619" t="str">
        <f>IF(SUM(AS11:AS40)&gt;0,AVERAGE(AS11:AS40)," ")</f>
        <v xml:space="preserve"> </v>
      </c>
      <c r="AT41" s="622"/>
      <c r="AU41" s="621" t="str">
        <f ca="1">IF(SUM(AU11:AU40)&gt;0,AVERAGE(AU11:AU40)," ")</f>
        <v xml:space="preserve"> </v>
      </c>
      <c r="AV41" s="622"/>
      <c r="AW41" s="619" t="str">
        <f>IF(SUM(AW11:AW40)&gt;0,AVERAGE(AW11:AW40)," ")</f>
        <v xml:space="preserve"> </v>
      </c>
      <c r="AX41" s="625"/>
      <c r="AY41" s="621" t="str">
        <f ca="1">IF(SUM(AY11:AY40)&gt;0,AVERAGE(AY11:AY40)," ")</f>
        <v xml:space="preserve"> </v>
      </c>
      <c r="AZ41" s="622"/>
      <c r="BA41" s="617" t="str">
        <f>IF(SUM(BA11:BA40)&gt;0,AVERAGE(BA11:BA40)," ")</f>
        <v xml:space="preserve"> </v>
      </c>
      <c r="BB41" s="622"/>
      <c r="BC41" s="621" t="str">
        <f ca="1">IF(SUM(BC11:BC40)&gt;0,AVERAGE(BC11:BC40)," ")</f>
        <v xml:space="preserve"> </v>
      </c>
      <c r="BD41" s="705"/>
      <c r="BE41" s="33" t="str">
        <f>IF(SUM(BE11:BE40)&gt;0,AVERAGE(BE11:BE40)," ")</f>
        <v xml:space="preserve"> </v>
      </c>
      <c r="BF41" s="46" t="str">
        <f>IF(SUM(BF11:BF40)&gt;0,AVERAGE(BF11:BF40)," ")</f>
        <v xml:space="preserve"> </v>
      </c>
      <c r="BG41" s="412" t="s">
        <v>60</v>
      </c>
      <c r="BH41" s="634" t="str">
        <f aca="true" t="shared" si="23" ref="BH41:BW41">IF(SUM(BH11:BH40)&gt;0,AVERAGE(BH11:BH40)," ")</f>
        <v xml:space="preserve"> </v>
      </c>
      <c r="BI41" s="621" t="str">
        <f ca="1" t="shared" si="23"/>
        <v xml:space="preserve"> </v>
      </c>
      <c r="BJ41" s="629" t="str">
        <f t="shared" si="23"/>
        <v xml:space="preserve"> </v>
      </c>
      <c r="BK41" s="758" t="str">
        <f ca="1" t="shared" si="23"/>
        <v xml:space="preserve"> </v>
      </c>
      <c r="BL41" s="759" t="str">
        <f t="shared" si="23"/>
        <v xml:space="preserve"> </v>
      </c>
      <c r="BM41" s="760" t="str">
        <f t="shared" si="23"/>
        <v xml:space="preserve"> </v>
      </c>
      <c r="BN41" s="34" t="str">
        <f t="shared" si="23"/>
        <v xml:space="preserve"> </v>
      </c>
      <c r="BO41" s="34" t="str">
        <f t="shared" si="23"/>
        <v xml:space="preserve"> </v>
      </c>
      <c r="BP41" s="34" t="str">
        <f t="shared" si="23"/>
        <v xml:space="preserve"> </v>
      </c>
      <c r="BQ41" s="36" t="str">
        <f t="shared" si="23"/>
        <v xml:space="preserve"> </v>
      </c>
      <c r="BR41" s="34" t="str">
        <f t="shared" si="23"/>
        <v xml:space="preserve"> </v>
      </c>
      <c r="BS41" s="760" t="str">
        <f t="shared" si="23"/>
        <v xml:space="preserve"> </v>
      </c>
      <c r="BT41" s="59" t="str">
        <f t="shared" si="23"/>
        <v xml:space="preserve"> </v>
      </c>
      <c r="BU41" s="36" t="str">
        <f t="shared" si="23"/>
        <v xml:space="preserve"> </v>
      </c>
      <c r="BV41" s="760" t="str">
        <f t="shared" si="23"/>
        <v xml:space="preserve"> </v>
      </c>
      <c r="BW41" s="46" t="str">
        <f t="shared" si="23"/>
        <v xml:space="preserve"> </v>
      </c>
    </row>
    <row r="42" spans="1:75" ht="15" customHeight="1" thickBot="1" thickTop="1">
      <c r="A42" s="211" t="s">
        <v>32</v>
      </c>
      <c r="B42" s="212"/>
      <c r="C42" s="68"/>
      <c r="D42" s="67"/>
      <c r="E42" s="67"/>
      <c r="F42" s="61" t="str">
        <f>IF(SUM(F11:F40)&gt;0,MAX(F11:F40)," ")</f>
        <v xml:space="preserve"> </v>
      </c>
      <c r="G42" s="69"/>
      <c r="H42" s="70"/>
      <c r="I42" s="71" t="str">
        <f aca="true" t="shared" si="24" ref="I42:T42">IF(SUM(I11:I40)&gt;0,MAX(I11:I40)," ")</f>
        <v xml:space="preserve"> </v>
      </c>
      <c r="J42" s="60" t="str">
        <f t="shared" si="24"/>
        <v xml:space="preserve"> </v>
      </c>
      <c r="K42" s="61" t="str">
        <f t="shared" si="24"/>
        <v xml:space="preserve"> </v>
      </c>
      <c r="L42" s="44" t="str">
        <f t="shared" si="24"/>
        <v xml:space="preserve"> </v>
      </c>
      <c r="M42" s="286" t="str">
        <f t="shared" si="24"/>
        <v xml:space="preserve"> </v>
      </c>
      <c r="N42" s="60" t="str">
        <f t="shared" si="24"/>
        <v xml:space="preserve"> </v>
      </c>
      <c r="O42" s="72" t="str">
        <f t="shared" si="24"/>
        <v xml:space="preserve"> </v>
      </c>
      <c r="P42" s="60" t="str">
        <f t="shared" si="24"/>
        <v xml:space="preserve"> </v>
      </c>
      <c r="Q42" s="72" t="str">
        <f t="shared" si="24"/>
        <v xml:space="preserve"> </v>
      </c>
      <c r="R42" s="60" t="str">
        <f t="shared" si="24"/>
        <v xml:space="preserve"> </v>
      </c>
      <c r="S42" s="60" t="str">
        <f t="shared" si="24"/>
        <v xml:space="preserve"> </v>
      </c>
      <c r="T42" s="35" t="str">
        <f t="shared" si="24"/>
        <v xml:space="preserve"> </v>
      </c>
      <c r="U42" s="211" t="s">
        <v>33</v>
      </c>
      <c r="V42" s="44" t="str">
        <f aca="true" t="shared" si="25" ref="V42:AE42">IF(SUM(V11:V40)&gt;0,MAX(V11:V40)," ")</f>
        <v xml:space="preserve"> </v>
      </c>
      <c r="W42" s="60" t="str">
        <f t="shared" si="25"/>
        <v xml:space="preserve"> </v>
      </c>
      <c r="X42" s="60" t="str">
        <f ca="1" t="shared" si="25"/>
        <v xml:space="preserve"> </v>
      </c>
      <c r="Y42" s="35" t="str">
        <f t="shared" si="25"/>
        <v xml:space="preserve"> </v>
      </c>
      <c r="Z42" s="426" t="str">
        <f t="shared" si="25"/>
        <v xml:space="preserve"> </v>
      </c>
      <c r="AA42" s="60" t="str">
        <f t="shared" si="25"/>
        <v xml:space="preserve"> </v>
      </c>
      <c r="AB42" s="60" t="str">
        <f t="shared" si="25"/>
        <v xml:space="preserve"> </v>
      </c>
      <c r="AC42" s="35" t="str">
        <f t="shared" si="25"/>
        <v xml:space="preserve"> </v>
      </c>
      <c r="AD42" s="44" t="str">
        <f t="shared" si="25"/>
        <v xml:space="preserve"> </v>
      </c>
      <c r="AE42" s="35" t="str">
        <f t="shared" si="25"/>
        <v xml:space="preserve"> </v>
      </c>
      <c r="AF42" s="636"/>
      <c r="AG42" s="629" t="str">
        <f>IF(SUM(AG11:AG40)&gt;0,MAX(AG11:AG40)," ")</f>
        <v xml:space="preserve"> </v>
      </c>
      <c r="AH42" s="617" t="str">
        <f>IF(SUM(AH11:AH40)&gt;0,MAX(AH11:AH40)," ")</f>
        <v xml:space="preserve"> </v>
      </c>
      <c r="AI42" s="60" t="str">
        <f ca="1">IF(AJ41&lt;&gt;"",MAX(AI11:AI40),"")</f>
        <v/>
      </c>
      <c r="AJ42" s="731" t="str">
        <f ca="1">IF(AI42=63200,"TNTC",AI42)</f>
        <v/>
      </c>
      <c r="AK42" s="883" t="str">
        <f>IF(SUM(AK11:AL40)&gt;0,MAX(AK11:AL40)," ")</f>
        <v xml:space="preserve"> </v>
      </c>
      <c r="AL42" s="884"/>
      <c r="AM42" s="644" t="str">
        <f>IF(SUM(AM11:AM40)&gt;0,MAX(AM11:AM40)," ")</f>
        <v xml:space="preserve"> </v>
      </c>
      <c r="AN42" s="35" t="str">
        <f>IF(SUM(AN11:AN40)&gt;0,MAX(AN11:AN40)," ")</f>
        <v xml:space="preserve"> </v>
      </c>
      <c r="AO42" s="842" t="s">
        <v>61</v>
      </c>
      <c r="AP42" s="843"/>
      <c r="AQ42" s="44" t="str">
        <f>IF(SUM(AQ11:AQ40)&gt;0,MAX(AQ11:AQ40)," ")</f>
        <v xml:space="preserve"> </v>
      </c>
      <c r="AR42" s="73" t="str">
        <f>IF(SUM(AR11:AR40)&gt;0,MAX(AR11:AR40)," ")</f>
        <v xml:space="preserve"> </v>
      </c>
      <c r="AS42" s="706" t="str">
        <f>IF(SUM(AS11:AS40)&gt;0,MAX(AS11:AS40)," ")</f>
        <v xml:space="preserve"> </v>
      </c>
      <c r="AT42" s="617" t="str">
        <f>IF(SUM(AT11:AT40)&gt;0,MAX(AT11:AT40)," ")</f>
        <v xml:space="preserve"> </v>
      </c>
      <c r="AU42" s="635" t="str">
        <f aca="true" t="shared" si="26" ref="AU42:BB42">IF(SUM(AU11:AU40)&gt;0,MAX(AU11:AU40)," ")</f>
        <v xml:space="preserve"> </v>
      </c>
      <c r="AV42" s="617" t="str">
        <f ca="1" t="shared" si="26"/>
        <v xml:space="preserve"> </v>
      </c>
      <c r="AW42" s="633" t="str">
        <f t="shared" si="26"/>
        <v xml:space="preserve"> </v>
      </c>
      <c r="AX42" s="617" t="str">
        <f t="shared" si="26"/>
        <v xml:space="preserve"> </v>
      </c>
      <c r="AY42" s="635" t="str">
        <f ca="1" t="shared" si="26"/>
        <v xml:space="preserve"> </v>
      </c>
      <c r="AZ42" s="707" t="str">
        <f ca="1" t="shared" si="26"/>
        <v xml:space="preserve"> </v>
      </c>
      <c r="BA42" s="633" t="str">
        <f t="shared" si="26"/>
        <v xml:space="preserve"> </v>
      </c>
      <c r="BB42" s="617" t="str">
        <f t="shared" si="26"/>
        <v xml:space="preserve"> </v>
      </c>
      <c r="BC42" s="635" t="str">
        <f ca="1">IF(SUM(BC11:BC40)&gt;0,MAX(BC11:BC40)," ")</f>
        <v xml:space="preserve"> </v>
      </c>
      <c r="BD42" s="617" t="str">
        <f ca="1">IF(SUM(BD11:BD40)&gt;0,MAX(BD11:BD40)," ")</f>
        <v xml:space="preserve"> </v>
      </c>
      <c r="BE42" s="44" t="str">
        <f>IF(SUM(BE11:BE40)&gt;0,MAX(BE11:BE40)," ")</f>
        <v xml:space="preserve"> </v>
      </c>
      <c r="BF42" s="35" t="str">
        <f>IF(SUM(BF11:BF40)&gt;0,MAX(BF11:BF40)," ")</f>
        <v xml:space="preserve"> </v>
      </c>
      <c r="BG42" s="232" t="s">
        <v>61</v>
      </c>
      <c r="BH42" s="761" t="str">
        <f aca="true" t="shared" si="27" ref="BH42:BW42">IF(SUM(BH11:BH40)&gt;0,MAX(BH11:BH40)," ")</f>
        <v xml:space="preserve"> </v>
      </c>
      <c r="BI42" s="762" t="str">
        <f ca="1" t="shared" si="27"/>
        <v xml:space="preserve"> </v>
      </c>
      <c r="BJ42" s="761" t="str">
        <f t="shared" si="27"/>
        <v xml:space="preserve"> </v>
      </c>
      <c r="BK42" s="762" t="str">
        <f ca="1" t="shared" si="27"/>
        <v xml:space="preserve"> </v>
      </c>
      <c r="BL42" s="659" t="str">
        <f t="shared" si="27"/>
        <v xml:space="preserve"> </v>
      </c>
      <c r="BM42" s="763" t="str">
        <f t="shared" si="27"/>
        <v xml:space="preserve"> </v>
      </c>
      <c r="BN42" s="72" t="str">
        <f t="shared" si="27"/>
        <v xml:space="preserve"> </v>
      </c>
      <c r="BO42" s="72" t="str">
        <f t="shared" si="27"/>
        <v xml:space="preserve"> </v>
      </c>
      <c r="BP42" s="72" t="str">
        <f t="shared" si="27"/>
        <v xml:space="preserve"> </v>
      </c>
      <c r="BQ42" s="764" t="str">
        <f t="shared" si="27"/>
        <v xml:space="preserve"> </v>
      </c>
      <c r="BR42" s="72" t="str">
        <f t="shared" si="27"/>
        <v xml:space="preserve"> </v>
      </c>
      <c r="BS42" s="763" t="str">
        <f t="shared" si="27"/>
        <v xml:space="preserve"> </v>
      </c>
      <c r="BT42" s="74" t="str">
        <f t="shared" si="27"/>
        <v xml:space="preserve"> </v>
      </c>
      <c r="BU42" s="764" t="str">
        <f t="shared" si="27"/>
        <v xml:space="preserve"> </v>
      </c>
      <c r="BV42" s="763" t="str">
        <f t="shared" si="27"/>
        <v xml:space="preserve"> </v>
      </c>
      <c r="BW42" s="73" t="str">
        <f t="shared" si="27"/>
        <v xml:space="preserve"> </v>
      </c>
    </row>
    <row r="43" spans="1:75" ht="15" customHeight="1" thickBot="1" thickTop="1">
      <c r="A43" s="211" t="s">
        <v>34</v>
      </c>
      <c r="B43" s="212"/>
      <c r="C43" s="68"/>
      <c r="D43" s="67"/>
      <c r="E43" s="67"/>
      <c r="F43" s="38"/>
      <c r="G43" s="69"/>
      <c r="H43" s="70"/>
      <c r="I43" s="45" t="str">
        <f aca="true" t="shared" si="28" ref="I43:T43">IF(SUM(I11:I40)&gt;0,MIN(I11:I40),"")</f>
        <v/>
      </c>
      <c r="J43" s="60" t="str">
        <f t="shared" si="28"/>
        <v/>
      </c>
      <c r="K43" s="71" t="str">
        <f t="shared" si="28"/>
        <v/>
      </c>
      <c r="L43" s="44" t="str">
        <f t="shared" si="28"/>
        <v/>
      </c>
      <c r="M43" s="286" t="str">
        <f t="shared" si="28"/>
        <v/>
      </c>
      <c r="N43" s="60" t="str">
        <f t="shared" si="28"/>
        <v/>
      </c>
      <c r="O43" s="60" t="str">
        <f t="shared" si="28"/>
        <v/>
      </c>
      <c r="P43" s="60" t="str">
        <f t="shared" si="28"/>
        <v/>
      </c>
      <c r="Q43" s="60" t="str">
        <f t="shared" si="28"/>
        <v/>
      </c>
      <c r="R43" s="60" t="str">
        <f t="shared" si="28"/>
        <v/>
      </c>
      <c r="S43" s="60" t="str">
        <f t="shared" si="28"/>
        <v/>
      </c>
      <c r="T43" s="35" t="str">
        <f t="shared" si="28"/>
        <v/>
      </c>
      <c r="U43" s="211" t="s">
        <v>35</v>
      </c>
      <c r="V43" s="44" t="str">
        <f aca="true" t="shared" si="29" ref="V43:AE43">IF(SUM(V11:V40)&gt;0,MIN(V11:V40),"")</f>
        <v/>
      </c>
      <c r="W43" s="60" t="str">
        <f t="shared" si="29"/>
        <v/>
      </c>
      <c r="X43" s="60" t="str">
        <f ca="1" t="shared" si="29"/>
        <v/>
      </c>
      <c r="Y43" s="35" t="str">
        <f t="shared" si="29"/>
        <v/>
      </c>
      <c r="Z43" s="426" t="str">
        <f t="shared" si="29"/>
        <v/>
      </c>
      <c r="AA43" s="60" t="str">
        <f t="shared" si="29"/>
        <v/>
      </c>
      <c r="AB43" s="60" t="str">
        <f t="shared" si="29"/>
        <v/>
      </c>
      <c r="AC43" s="35" t="str">
        <f t="shared" si="29"/>
        <v/>
      </c>
      <c r="AD43" s="44" t="str">
        <f t="shared" si="29"/>
        <v/>
      </c>
      <c r="AE43" s="35" t="str">
        <f t="shared" si="29"/>
        <v/>
      </c>
      <c r="AF43" s="636"/>
      <c r="AG43" s="646" t="str">
        <f>IF(SUM(AG11:AG40)&gt;0,MIN(AG11:AG40),"")</f>
        <v/>
      </c>
      <c r="AH43" s="647" t="str">
        <f>IF(SUM(AH11:AH40)&gt;0,MIN(AH11:AH40),"")</f>
        <v/>
      </c>
      <c r="AI43" s="61"/>
      <c r="AJ43" s="644" t="str">
        <f>IF(SUM(AJ11:AJ40)&gt;0,MIN(AJ11:AJ40),"")</f>
        <v/>
      </c>
      <c r="AK43" s="883" t="str">
        <f>IF(SUM(AK11:AL40)&gt;0,MIN(AK11:AL40),"")</f>
        <v/>
      </c>
      <c r="AL43" s="884"/>
      <c r="AM43" s="617" t="str">
        <f>IF(SUM(AM11:AM40)&gt;0,MIN(AM11:AM40),"")</f>
        <v/>
      </c>
      <c r="AN43" s="35" t="str">
        <f>IF(SUM(AN11:AN40)&gt;0,MIN(AN11:AN40),"")</f>
        <v/>
      </c>
      <c r="AO43" s="842" t="s">
        <v>62</v>
      </c>
      <c r="AP43" s="843"/>
      <c r="AQ43" s="636" t="str">
        <f>IF(SUM(AQ11:AQ40)&gt;0,MIN(AQ11:AQ40),"")</f>
        <v/>
      </c>
      <c r="AR43" s="637" t="str">
        <f>IF(SUM(AR11:AR40)&gt;0,MIN(AR11:AR40),"")</f>
        <v/>
      </c>
      <c r="AS43" s="652" t="str">
        <f>IF(SUM(AS11:AS40)&gt;0,MIN(AS11:AS40),"")</f>
        <v/>
      </c>
      <c r="AT43" s="708" t="str">
        <f>IF(SUM(AT11:AT40)&gt;0,MIN(AT11:AT40),"")</f>
        <v/>
      </c>
      <c r="AU43" s="709" t="str">
        <f aca="true" t="shared" si="30" ref="AU43:BD43">IF(SUM(AU11:AU40)&gt;0,MIN(AU11:AU40),"")</f>
        <v/>
      </c>
      <c r="AV43" s="643" t="str">
        <f ca="1" t="shared" si="30"/>
        <v/>
      </c>
      <c r="AW43" s="652" t="str">
        <f t="shared" si="30"/>
        <v/>
      </c>
      <c r="AX43" s="708" t="str">
        <f t="shared" si="30"/>
        <v/>
      </c>
      <c r="AY43" s="709" t="str">
        <f ca="1" t="shared" si="30"/>
        <v/>
      </c>
      <c r="AZ43" s="643" t="str">
        <f ca="1" t="shared" si="30"/>
        <v/>
      </c>
      <c r="BA43" s="652" t="str">
        <f t="shared" si="30"/>
        <v/>
      </c>
      <c r="BB43" s="642" t="str">
        <f t="shared" si="30"/>
        <v/>
      </c>
      <c r="BC43" s="644" t="str">
        <f ca="1" t="shared" si="30"/>
        <v/>
      </c>
      <c r="BD43" s="643" t="str">
        <f ca="1" t="shared" si="30"/>
        <v/>
      </c>
      <c r="BE43" s="44" t="str">
        <f>IF(SUM(BE11:BE40)&gt;0,MIN(BE11:BE40),"")</f>
        <v/>
      </c>
      <c r="BF43" s="35" t="str">
        <f>IF(SUM(BF11:BF40)&gt;0,MIN(BF11:BF40),"")</f>
        <v/>
      </c>
      <c r="BG43" s="233" t="s">
        <v>62</v>
      </c>
      <c r="BH43" s="765" t="str">
        <f aca="true" t="shared" si="31" ref="BH43:BW43">IF(SUM(BH11:BH40)&gt;0,MIN(BH11:BH40),"")</f>
        <v/>
      </c>
      <c r="BI43" s="766" t="str">
        <f ca="1" t="shared" si="31"/>
        <v/>
      </c>
      <c r="BJ43" s="767" t="str">
        <f t="shared" si="31"/>
        <v/>
      </c>
      <c r="BK43" s="766" t="str">
        <f ca="1" t="shared" si="31"/>
        <v/>
      </c>
      <c r="BL43" s="790" t="str">
        <f t="shared" si="31"/>
        <v/>
      </c>
      <c r="BM43" s="639" t="str">
        <f t="shared" si="31"/>
        <v/>
      </c>
      <c r="BN43" s="638" t="str">
        <f t="shared" si="31"/>
        <v/>
      </c>
      <c r="BO43" s="638" t="str">
        <f t="shared" si="31"/>
        <v/>
      </c>
      <c r="BP43" s="638" t="str">
        <f t="shared" si="31"/>
        <v/>
      </c>
      <c r="BQ43" s="639" t="str">
        <f t="shared" si="31"/>
        <v/>
      </c>
      <c r="BR43" s="638" t="str">
        <f t="shared" si="31"/>
        <v/>
      </c>
      <c r="BS43" s="639" t="str">
        <f t="shared" si="31"/>
        <v/>
      </c>
      <c r="BT43" s="639" t="str">
        <f t="shared" si="31"/>
        <v/>
      </c>
      <c r="BU43" s="638" t="str">
        <f t="shared" si="31"/>
        <v/>
      </c>
      <c r="BV43" s="639" t="str">
        <f t="shared" si="31"/>
        <v/>
      </c>
      <c r="BW43" s="637" t="str">
        <f t="shared" si="31"/>
        <v/>
      </c>
    </row>
    <row r="44" spans="1:75" ht="15" customHeight="1" thickBot="1" thickTop="1">
      <c r="A44" s="533"/>
      <c r="B44" s="534"/>
      <c r="C44" s="534"/>
      <c r="D44" s="534"/>
      <c r="E44" s="534"/>
      <c r="F44" s="535"/>
      <c r="G44" s="536"/>
      <c r="H44" s="537"/>
      <c r="I44" s="533"/>
      <c r="J44" s="534"/>
      <c r="K44" s="538"/>
      <c r="L44" s="534"/>
      <c r="M44" s="539"/>
      <c r="N44" s="534"/>
      <c r="O44" s="534"/>
      <c r="P44" s="534"/>
      <c r="Q44" s="534"/>
      <c r="R44" s="534"/>
      <c r="S44" s="534"/>
      <c r="T44" s="538"/>
      <c r="U44" s="944" t="s">
        <v>151</v>
      </c>
      <c r="V44" s="945"/>
      <c r="W44" s="946"/>
      <c r="X44" s="534"/>
      <c r="Y44" s="534"/>
      <c r="Z44" s="557"/>
      <c r="AA44" s="534"/>
      <c r="AB44" s="540"/>
      <c r="AC44" s="534"/>
      <c r="AD44" s="533"/>
      <c r="AE44" s="538"/>
      <c r="AF44" s="534"/>
      <c r="AG44" s="534"/>
      <c r="AH44" s="534"/>
      <c r="AI44" s="534"/>
      <c r="AJ44" s="732" t="str">
        <f ca="1">'E.coli Standalone worksheet'!R38</f>
        <v/>
      </c>
      <c r="AK44" s="541"/>
      <c r="AL44" s="555"/>
      <c r="AM44" s="542"/>
      <c r="AN44" s="538"/>
      <c r="AO44" s="533"/>
      <c r="AP44" s="538"/>
      <c r="AQ44" s="534"/>
      <c r="AR44" s="538"/>
      <c r="AS44" s="534"/>
      <c r="AT44" s="534"/>
      <c r="AU44" s="534"/>
      <c r="AV44" s="561"/>
      <c r="AW44" s="533"/>
      <c r="AX44" s="534"/>
      <c r="AY44" s="534"/>
      <c r="AZ44" s="561"/>
      <c r="BA44" s="534"/>
      <c r="BB44" s="534"/>
      <c r="BC44" s="543"/>
      <c r="BD44" s="538"/>
      <c r="BE44" s="534"/>
      <c r="BF44" s="538"/>
      <c r="BG44" s="769"/>
      <c r="BH44" s="770"/>
      <c r="BI44" s="560"/>
      <c r="BJ44" s="771"/>
      <c r="BK44" s="560"/>
      <c r="BL44" s="560"/>
      <c r="BM44" s="771"/>
      <c r="BN44" s="771"/>
      <c r="BO44" s="771"/>
      <c r="BP44" s="771"/>
      <c r="BQ44" s="771"/>
      <c r="BR44" s="771"/>
      <c r="BS44" s="771"/>
      <c r="BT44" s="771"/>
      <c r="BU44" s="771"/>
      <c r="BV44" s="771"/>
      <c r="BW44" s="772"/>
    </row>
    <row r="45" spans="1:75" ht="15" customHeight="1" thickBot="1" thickTop="1">
      <c r="A45" s="544"/>
      <c r="B45" s="545"/>
      <c r="C45" s="545"/>
      <c r="D45" s="545"/>
      <c r="E45" s="545"/>
      <c r="F45" s="546"/>
      <c r="G45" s="547"/>
      <c r="H45" s="546"/>
      <c r="I45" s="545"/>
      <c r="J45" s="545"/>
      <c r="K45" s="548"/>
      <c r="L45" s="545"/>
      <c r="M45" s="549"/>
      <c r="N45" s="545"/>
      <c r="O45" s="545"/>
      <c r="P45" s="545"/>
      <c r="Q45" s="545"/>
      <c r="R45" s="545"/>
      <c r="S45" s="545"/>
      <c r="T45" s="548"/>
      <c r="U45" s="849" t="s">
        <v>175</v>
      </c>
      <c r="V45" s="850"/>
      <c r="W45" s="851"/>
      <c r="X45" s="550"/>
      <c r="Y45" s="545"/>
      <c r="Z45" s="558"/>
      <c r="AA45" s="545"/>
      <c r="AB45" s="551"/>
      <c r="AC45" s="548"/>
      <c r="AD45" s="545"/>
      <c r="AE45" s="545"/>
      <c r="AF45" s="550"/>
      <c r="AG45" s="545"/>
      <c r="AH45" s="545"/>
      <c r="AI45" s="545"/>
      <c r="AJ45" s="733" t="str">
        <f ca="1">'E.coli Standalone worksheet'!R41</f>
        <v/>
      </c>
      <c r="AK45" s="552"/>
      <c r="AL45" s="556"/>
      <c r="AM45" s="553"/>
      <c r="AN45" s="548"/>
      <c r="AO45" s="550"/>
      <c r="AP45" s="548"/>
      <c r="AQ45" s="545"/>
      <c r="AR45" s="548"/>
      <c r="AS45" s="545"/>
      <c r="AT45" s="545"/>
      <c r="AU45" s="545"/>
      <c r="AV45" s="562"/>
      <c r="AW45" s="560"/>
      <c r="AX45" s="545"/>
      <c r="AY45" s="545"/>
      <c r="AZ45" s="562"/>
      <c r="BA45" s="545"/>
      <c r="BB45" s="545"/>
      <c r="BC45" s="554"/>
      <c r="BD45" s="548"/>
      <c r="BE45" s="545"/>
      <c r="BF45" s="548"/>
      <c r="BG45" s="773"/>
      <c r="BH45" s="774"/>
      <c r="BI45" s="775"/>
      <c r="BJ45" s="775"/>
      <c r="BK45" s="775"/>
      <c r="BL45" s="775"/>
      <c r="BM45" s="775"/>
      <c r="BN45" s="775"/>
      <c r="BO45" s="775"/>
      <c r="BP45" s="775"/>
      <c r="BQ45" s="775"/>
      <c r="BR45" s="775"/>
      <c r="BS45" s="775"/>
      <c r="BT45" s="775"/>
      <c r="BU45" s="775"/>
      <c r="BV45" s="775"/>
      <c r="BW45" s="776"/>
    </row>
    <row r="46" spans="1:75" ht="15" customHeight="1" thickBot="1">
      <c r="A46" s="397" t="s">
        <v>36</v>
      </c>
      <c r="B46" s="216"/>
      <c r="C46" s="398"/>
      <c r="D46" s="110"/>
      <c r="E46" s="110"/>
      <c r="F46" s="74">
        <f>COUNT(F11:F40)</f>
        <v>0</v>
      </c>
      <c r="G46" s="399">
        <f>COUNTA(G11:G40)</f>
        <v>0</v>
      </c>
      <c r="H46" s="400">
        <f>COUNTA(H11:H40)</f>
        <v>0</v>
      </c>
      <c r="I46" s="401">
        <f aca="true" t="shared" si="32" ref="I46:T46">COUNT(I11:I40)</f>
        <v>0</v>
      </c>
      <c r="J46" s="72">
        <f t="shared" si="32"/>
        <v>0</v>
      </c>
      <c r="K46" s="73">
        <f t="shared" si="32"/>
        <v>0</v>
      </c>
      <c r="L46" s="401">
        <f t="shared" si="32"/>
        <v>0</v>
      </c>
      <c r="M46" s="72">
        <f t="shared" si="32"/>
        <v>0</v>
      </c>
      <c r="N46" s="72">
        <f t="shared" si="32"/>
        <v>0</v>
      </c>
      <c r="O46" s="72">
        <f t="shared" si="32"/>
        <v>0</v>
      </c>
      <c r="P46" s="72">
        <f t="shared" si="32"/>
        <v>0</v>
      </c>
      <c r="Q46" s="72">
        <f t="shared" si="32"/>
        <v>0</v>
      </c>
      <c r="R46" s="72">
        <f t="shared" si="32"/>
        <v>0</v>
      </c>
      <c r="S46" s="72">
        <f t="shared" si="32"/>
        <v>0</v>
      </c>
      <c r="T46" s="73">
        <f t="shared" si="32"/>
        <v>0</v>
      </c>
      <c r="U46" s="213" t="s">
        <v>56</v>
      </c>
      <c r="V46" s="54">
        <f aca="true" t="shared" si="33" ref="V46:AE46">COUNT(V11:V40)</f>
        <v>0</v>
      </c>
      <c r="W46" s="56">
        <f t="shared" si="33"/>
        <v>0</v>
      </c>
      <c r="X46" s="56">
        <f ca="1" t="shared" si="33"/>
        <v>0</v>
      </c>
      <c r="Y46" s="57">
        <f t="shared" si="33"/>
        <v>0</v>
      </c>
      <c r="Z46" s="427">
        <f t="shared" si="33"/>
        <v>0</v>
      </c>
      <c r="AA46" s="56">
        <f t="shared" si="33"/>
        <v>0</v>
      </c>
      <c r="AB46" s="56">
        <f t="shared" si="33"/>
        <v>0</v>
      </c>
      <c r="AC46" s="57">
        <f t="shared" si="33"/>
        <v>0</v>
      </c>
      <c r="AD46" s="54">
        <f t="shared" si="33"/>
        <v>0</v>
      </c>
      <c r="AE46" s="57">
        <f t="shared" si="33"/>
        <v>0</v>
      </c>
      <c r="AF46" s="54"/>
      <c r="AG46" s="659">
        <f>COUNT(AG11:AG40)</f>
        <v>0</v>
      </c>
      <c r="AH46" s="72">
        <f>COUNT(AH11:AH40)</f>
        <v>0</v>
      </c>
      <c r="AI46" s="62"/>
      <c r="AJ46" s="56">
        <f ca="1">COUNT(AI11:AI40)</f>
        <v>0</v>
      </c>
      <c r="AK46" s="912">
        <f>COUNT(AK11:AL40)</f>
        <v>0</v>
      </c>
      <c r="AL46" s="913"/>
      <c r="AM46" s="56">
        <f>COUNT(AM11:AM40)</f>
        <v>0</v>
      </c>
      <c r="AN46" s="57">
        <f>COUNT(AN11:AN40)</f>
        <v>0</v>
      </c>
      <c r="AO46" s="845" t="s">
        <v>56</v>
      </c>
      <c r="AP46" s="1014"/>
      <c r="AQ46" s="54">
        <f aca="true" t="shared" si="34" ref="AQ46:BF46">COUNT(AQ11:AQ40)</f>
        <v>0</v>
      </c>
      <c r="AR46" s="106">
        <f t="shared" si="34"/>
        <v>0</v>
      </c>
      <c r="AS46" s="54">
        <f t="shared" si="34"/>
        <v>0</v>
      </c>
      <c r="AT46" s="63">
        <f t="shared" si="34"/>
        <v>0</v>
      </c>
      <c r="AU46" s="63">
        <f ca="1" t="shared" si="34"/>
        <v>0</v>
      </c>
      <c r="AV46" s="106">
        <f ca="1" t="shared" si="34"/>
        <v>0</v>
      </c>
      <c r="AW46" s="54">
        <f t="shared" si="34"/>
        <v>0</v>
      </c>
      <c r="AX46" s="63">
        <f t="shared" si="34"/>
        <v>0</v>
      </c>
      <c r="AY46" s="63">
        <f ca="1" t="shared" si="34"/>
        <v>0</v>
      </c>
      <c r="AZ46" s="106">
        <f ca="1" t="shared" si="34"/>
        <v>0</v>
      </c>
      <c r="BA46" s="54">
        <f t="shared" si="34"/>
        <v>0</v>
      </c>
      <c r="BB46" s="63">
        <f t="shared" si="34"/>
        <v>0</v>
      </c>
      <c r="BC46" s="63">
        <f ca="1" t="shared" si="34"/>
        <v>0</v>
      </c>
      <c r="BD46" s="106">
        <f ca="1" t="shared" si="34"/>
        <v>0</v>
      </c>
      <c r="BE46" s="55">
        <f t="shared" si="34"/>
        <v>0</v>
      </c>
      <c r="BF46" s="57">
        <f t="shared" si="34"/>
        <v>0</v>
      </c>
      <c r="BG46" s="234" t="s">
        <v>56</v>
      </c>
      <c r="BH46" s="564">
        <f aca="true" t="shared" si="35" ref="BH46:BW46">COUNT(BH11:BH40)</f>
        <v>0</v>
      </c>
      <c r="BI46" s="778">
        <f ca="1" t="shared" si="35"/>
        <v>0</v>
      </c>
      <c r="BJ46" s="564">
        <f t="shared" si="35"/>
        <v>0</v>
      </c>
      <c r="BK46" s="791">
        <f ca="1" t="shared" si="35"/>
        <v>0</v>
      </c>
      <c r="BL46" s="792">
        <f t="shared" si="35"/>
        <v>0</v>
      </c>
      <c r="BM46" s="63">
        <f t="shared" si="35"/>
        <v>0</v>
      </c>
      <c r="BN46" s="63">
        <f t="shared" si="35"/>
        <v>0</v>
      </c>
      <c r="BO46" s="63">
        <f t="shared" si="35"/>
        <v>0</v>
      </c>
      <c r="BP46" s="63">
        <f t="shared" si="35"/>
        <v>0</v>
      </c>
      <c r="BQ46" s="63">
        <f t="shared" si="35"/>
        <v>0</v>
      </c>
      <c r="BR46" s="63">
        <f t="shared" si="35"/>
        <v>0</v>
      </c>
      <c r="BS46" s="63">
        <f t="shared" si="35"/>
        <v>0</v>
      </c>
      <c r="BT46" s="63">
        <f t="shared" si="35"/>
        <v>0</v>
      </c>
      <c r="BU46" s="63">
        <f t="shared" si="35"/>
        <v>0</v>
      </c>
      <c r="BV46" s="63">
        <f t="shared" si="35"/>
        <v>0</v>
      </c>
      <c r="BW46" s="106">
        <f t="shared" si="35"/>
        <v>0</v>
      </c>
    </row>
    <row r="47" spans="1:58" ht="14.4" thickBot="1">
      <c r="A47" s="988" t="s">
        <v>107</v>
      </c>
      <c r="B47" s="989"/>
      <c r="C47" s="989"/>
      <c r="D47" s="989"/>
      <c r="E47" s="989"/>
      <c r="F47" s="989"/>
      <c r="G47" s="989"/>
      <c r="H47" s="989"/>
      <c r="I47" s="989"/>
      <c r="J47" s="989"/>
      <c r="K47" s="989"/>
      <c r="L47" s="467" t="s">
        <v>192</v>
      </c>
      <c r="M47" s="198"/>
      <c r="N47" s="198"/>
      <c r="O47" s="198"/>
      <c r="P47" s="198"/>
      <c r="Q47" s="468"/>
      <c r="R47" s="469" t="s">
        <v>122</v>
      </c>
      <c r="S47" s="198"/>
      <c r="T47" s="224"/>
      <c r="U47" s="289" t="s">
        <v>37</v>
      </c>
      <c r="V47" s="198"/>
      <c r="W47" s="198"/>
      <c r="X47" s="198"/>
      <c r="Y47" s="198"/>
      <c r="Z47" s="198"/>
      <c r="AA47" s="198"/>
      <c r="AB47" s="198"/>
      <c r="AC47" s="198"/>
      <c r="AD47" s="198"/>
      <c r="AE47" s="198"/>
      <c r="AF47" s="198"/>
      <c r="AG47" s="198"/>
      <c r="AH47" s="198"/>
      <c r="AI47" s="198"/>
      <c r="AJ47" s="198"/>
      <c r="AK47" s="198"/>
      <c r="AL47" s="198"/>
      <c r="AM47" s="198"/>
      <c r="AN47" s="224"/>
      <c r="AO47" s="191"/>
      <c r="AP47" s="191"/>
      <c r="AQ47" s="191"/>
      <c r="AR47" s="191"/>
      <c r="AS47" s="191"/>
      <c r="AT47" s="191"/>
      <c r="AU47" s="191"/>
      <c r="AV47" s="191"/>
      <c r="AW47" s="191"/>
      <c r="AX47" s="191"/>
      <c r="AY47" s="191"/>
      <c r="AZ47" s="191"/>
      <c r="BA47" s="191"/>
      <c r="BB47" s="191"/>
      <c r="BC47" s="191"/>
      <c r="BD47" s="191"/>
      <c r="BE47" s="191"/>
      <c r="BF47" s="191"/>
    </row>
    <row r="48" spans="1:58" ht="12.75">
      <c r="A48" s="990"/>
      <c r="B48" s="991"/>
      <c r="C48" s="991"/>
      <c r="D48" s="991"/>
      <c r="E48" s="991"/>
      <c r="F48" s="991"/>
      <c r="G48" s="991"/>
      <c r="H48" s="991"/>
      <c r="I48" s="991"/>
      <c r="J48" s="991"/>
      <c r="K48" s="991"/>
      <c r="L48" s="929"/>
      <c r="M48" s="930"/>
      <c r="N48" s="930"/>
      <c r="O48" s="930"/>
      <c r="P48" s="930"/>
      <c r="Q48" s="947"/>
      <c r="R48" s="908"/>
      <c r="S48" s="909"/>
      <c r="T48" s="910"/>
      <c r="U48" s="877"/>
      <c r="V48" s="878"/>
      <c r="W48" s="878"/>
      <c r="X48" s="878"/>
      <c r="Y48" s="878"/>
      <c r="Z48" s="878"/>
      <c r="AA48" s="878"/>
      <c r="AB48" s="878"/>
      <c r="AC48" s="878"/>
      <c r="AD48" s="878"/>
      <c r="AE48" s="878"/>
      <c r="AF48" s="878"/>
      <c r="AG48" s="878"/>
      <c r="AH48" s="878"/>
      <c r="AI48" s="878"/>
      <c r="AJ48" s="878"/>
      <c r="AK48" s="878"/>
      <c r="AL48" s="878"/>
      <c r="AM48" s="878"/>
      <c r="AN48" s="879"/>
      <c r="AO48" s="191"/>
      <c r="AP48" s="191"/>
      <c r="AQ48" s="79" t="s">
        <v>38</v>
      </c>
      <c r="AR48" s="80"/>
      <c r="AS48" s="80"/>
      <c r="AT48" s="80"/>
      <c r="AU48" s="80"/>
      <c r="AV48" s="80"/>
      <c r="AW48" s="80"/>
      <c r="AX48" s="80"/>
      <c r="AY48" s="80"/>
      <c r="AZ48" s="80"/>
      <c r="BA48" s="81"/>
      <c r="BB48" s="290" t="s">
        <v>115</v>
      </c>
      <c r="BC48" s="198"/>
      <c r="BD48" s="198"/>
      <c r="BE48" s="198"/>
      <c r="BF48" s="224"/>
    </row>
    <row r="49" spans="1:58" ht="12.75">
      <c r="A49" s="990"/>
      <c r="B49" s="991"/>
      <c r="C49" s="991"/>
      <c r="D49" s="991"/>
      <c r="E49" s="991"/>
      <c r="F49" s="991"/>
      <c r="G49" s="991"/>
      <c r="H49" s="991"/>
      <c r="I49" s="991"/>
      <c r="J49" s="991"/>
      <c r="K49" s="991"/>
      <c r="L49" s="948"/>
      <c r="M49" s="930"/>
      <c r="N49" s="930"/>
      <c r="O49" s="930"/>
      <c r="P49" s="930"/>
      <c r="Q49" s="947"/>
      <c r="R49" s="911"/>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235" t="s">
        <v>39</v>
      </c>
      <c r="AR49" s="212"/>
      <c r="AS49" s="236"/>
      <c r="AT49" s="241" t="s">
        <v>40</v>
      </c>
      <c r="AU49" s="242"/>
      <c r="AV49" s="241" t="s">
        <v>41</v>
      </c>
      <c r="AW49" s="242"/>
      <c r="AX49" s="243" t="s">
        <v>42</v>
      </c>
      <c r="AY49" s="244"/>
      <c r="AZ49" s="243" t="s">
        <v>43</v>
      </c>
      <c r="BA49" s="245"/>
      <c r="BB49" s="411" t="s">
        <v>116</v>
      </c>
      <c r="BC49" s="191"/>
      <c r="BD49" s="447">
        <f>SUM(L11:L40)</f>
        <v>0</v>
      </c>
      <c r="BE49" s="191"/>
      <c r="BF49" s="228"/>
    </row>
    <row r="50" spans="1:58" ht="14.4" thickBot="1">
      <c r="A50" s="990"/>
      <c r="B50" s="991"/>
      <c r="C50" s="991"/>
      <c r="D50" s="991"/>
      <c r="E50" s="991"/>
      <c r="F50" s="991"/>
      <c r="G50" s="991"/>
      <c r="H50" s="991"/>
      <c r="I50" s="991"/>
      <c r="J50" s="991"/>
      <c r="K50" s="991"/>
      <c r="L50" s="953"/>
      <c r="M50" s="954"/>
      <c r="N50" s="954"/>
      <c r="O50" s="954"/>
      <c r="P50" s="954"/>
      <c r="Q50" s="955"/>
      <c r="R50" s="470"/>
      <c r="S50" s="227"/>
      <c r="T50" s="228"/>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c r="AR50" s="237"/>
      <c r="AS50" s="238"/>
      <c r="AT50" s="90"/>
      <c r="AU50" s="91"/>
      <c r="AV50" s="90"/>
      <c r="AW50" s="91"/>
      <c r="AX50" s="92" t="s">
        <v>10</v>
      </c>
      <c r="AY50" s="93"/>
      <c r="AZ50" s="92" t="s">
        <v>10</v>
      </c>
      <c r="BA50" s="93"/>
      <c r="BB50" s="430" t="s">
        <v>117</v>
      </c>
      <c r="BC50" s="210"/>
      <c r="BD50" s="448">
        <f>SUM(AQ11:AQ40)</f>
        <v>0</v>
      </c>
      <c r="BE50" s="210"/>
      <c r="BF50" s="225"/>
    </row>
    <row r="51" spans="1:58" ht="13.8">
      <c r="A51" s="990"/>
      <c r="B51" s="991"/>
      <c r="C51" s="991"/>
      <c r="D51" s="991"/>
      <c r="E51" s="991"/>
      <c r="F51" s="991"/>
      <c r="G51" s="991"/>
      <c r="H51" s="991"/>
      <c r="I51" s="991"/>
      <c r="J51" s="991"/>
      <c r="K51" s="991"/>
      <c r="L51" s="467" t="s">
        <v>193</v>
      </c>
      <c r="M51" s="471"/>
      <c r="N51" s="198"/>
      <c r="O51" s="198"/>
      <c r="P51" s="198"/>
      <c r="Q51" s="472"/>
      <c r="R51" s="469" t="s">
        <v>122</v>
      </c>
      <c r="S51" s="198"/>
      <c r="T51" s="224"/>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t="str">
        <f>IF(+AD46&gt;0,"Secondary Treatment"," ")</f>
        <v xml:space="preserve"> </v>
      </c>
      <c r="AR51" s="237"/>
      <c r="AS51" s="238"/>
      <c r="AT51" s="90"/>
      <c r="AU51" s="91"/>
      <c r="AV51" s="90"/>
      <c r="AW51" s="91"/>
      <c r="AX51" s="90" t="str">
        <f>IF(AD46=0,"",(+S41-AD41)/S41*100)</f>
        <v/>
      </c>
      <c r="AY51" s="91"/>
      <c r="AZ51" s="92" t="s">
        <v>44</v>
      </c>
      <c r="BA51" s="93"/>
      <c r="BB51" s="847" t="s">
        <v>45</v>
      </c>
      <c r="BC51" s="848"/>
      <c r="BD51" s="848"/>
      <c r="BE51" s="216"/>
      <c r="BF51" s="413"/>
    </row>
    <row r="52" spans="1:58" ht="12.75">
      <c r="A52" s="990"/>
      <c r="B52" s="991"/>
      <c r="C52" s="991"/>
      <c r="D52" s="991"/>
      <c r="E52" s="991"/>
      <c r="F52" s="991"/>
      <c r="G52" s="991"/>
      <c r="H52" s="991"/>
      <c r="I52" s="991"/>
      <c r="J52" s="991"/>
      <c r="K52" s="991"/>
      <c r="L52" s="473" t="s">
        <v>194</v>
      </c>
      <c r="M52" s="202"/>
      <c r="N52" s="202"/>
      <c r="O52" s="202"/>
      <c r="P52" s="202"/>
      <c r="Q52" s="202"/>
      <c r="R52" s="908"/>
      <c r="S52" s="909"/>
      <c r="T52" s="910"/>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IF(AD46&gt;0,"Tertiary Treatment","")</f>
        <v/>
      </c>
      <c r="AR52" s="237"/>
      <c r="AS52" s="238"/>
      <c r="AT52" s="90"/>
      <c r="AU52" s="91"/>
      <c r="AV52" s="90"/>
      <c r="AW52" s="91"/>
      <c r="AX52" s="90" t="str">
        <f>IF(AD46=0,"",(+AD41-BA41)/AD41*100)</f>
        <v/>
      </c>
      <c r="AY52" s="91"/>
      <c r="AZ52" s="92" t="s">
        <v>44</v>
      </c>
      <c r="BA52" s="93"/>
      <c r="BB52" s="291" t="s">
        <v>118</v>
      </c>
      <c r="BC52" s="191"/>
      <c r="BE52" s="431" t="str">
        <f>IF(L46=0,"",L41/P4)</f>
        <v/>
      </c>
      <c r="BF52" s="228"/>
    </row>
    <row r="53" spans="1:58" ht="13.5" customHeight="1" thickBot="1">
      <c r="A53" s="990"/>
      <c r="B53" s="991"/>
      <c r="C53" s="991"/>
      <c r="D53" s="991"/>
      <c r="E53" s="991"/>
      <c r="F53" s="991"/>
      <c r="G53" s="991"/>
      <c r="H53" s="991"/>
      <c r="I53" s="991"/>
      <c r="J53" s="991"/>
      <c r="K53" s="991"/>
      <c r="L53" s="929"/>
      <c r="M53" s="930"/>
      <c r="N53" s="930"/>
      <c r="O53" s="930"/>
      <c r="P53" s="930"/>
      <c r="Q53" s="931"/>
      <c r="R53" s="911"/>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4" t="s">
        <v>46</v>
      </c>
      <c r="AR53" s="239"/>
      <c r="AS53" s="240"/>
      <c r="AT53" s="97" t="str">
        <f>IF(N41=" "," NA",(+N41-AS41)/N41*100)</f>
        <v xml:space="preserve"> NA</v>
      </c>
      <c r="AU53" s="98"/>
      <c r="AV53" s="97" t="str">
        <f>IF(P41=" "," NA",(+P41-AW41)/P41*100)</f>
        <v xml:space="preserve"> NA</v>
      </c>
      <c r="AW53" s="98"/>
      <c r="AX53" s="97" t="str">
        <f>IF(OR(S41=" ",BA41=" ")," NA",(+S41-BA41)/S41*100)</f>
        <v xml:space="preserve"> NA</v>
      </c>
      <c r="AY53" s="98"/>
      <c r="AZ53" s="97" t="str">
        <f>IF(OR(R41=" ",AN41=" ")," NA",(+R41-AN41)/R41*100)</f>
        <v xml:space="preserve"> NA</v>
      </c>
      <c r="BA53" s="99"/>
      <c r="BB53" s="229"/>
      <c r="BC53" s="222"/>
      <c r="BD53" s="222"/>
      <c r="BE53" s="222"/>
      <c r="BF53" s="230"/>
    </row>
    <row r="54" spans="1:44" ht="27.75" customHeight="1" thickBot="1">
      <c r="A54" s="992"/>
      <c r="B54" s="993"/>
      <c r="C54" s="993"/>
      <c r="D54" s="993"/>
      <c r="E54" s="993"/>
      <c r="F54" s="993"/>
      <c r="G54" s="993"/>
      <c r="H54" s="993"/>
      <c r="I54" s="993"/>
      <c r="J54" s="993"/>
      <c r="K54" s="993"/>
      <c r="L54" s="932"/>
      <c r="M54" s="933"/>
      <c r="N54" s="933"/>
      <c r="O54" s="933"/>
      <c r="P54" s="933"/>
      <c r="Q54" s="934"/>
      <c r="R54" s="474"/>
      <c r="S54" s="222"/>
      <c r="T54" s="230"/>
      <c r="U54" s="880"/>
      <c r="V54" s="881"/>
      <c r="W54" s="881"/>
      <c r="X54" s="881"/>
      <c r="Y54" s="881"/>
      <c r="Z54" s="881"/>
      <c r="AA54" s="881"/>
      <c r="AB54" s="881"/>
      <c r="AC54" s="881"/>
      <c r="AD54" s="881"/>
      <c r="AE54" s="881"/>
      <c r="AF54" s="881"/>
      <c r="AG54" s="881"/>
      <c r="AH54" s="881"/>
      <c r="AI54" s="881"/>
      <c r="AJ54" s="881"/>
      <c r="AK54" s="881"/>
      <c r="AL54" s="881"/>
      <c r="AM54" s="881"/>
      <c r="AN54" s="882"/>
      <c r="AO54" s="191"/>
      <c r="AP54" s="191"/>
      <c r="AQ54" s="191"/>
      <c r="AR54" s="191"/>
    </row>
    <row r="55" spans="1:75" ht="12.75">
      <c r="A55" s="815" t="s">
        <v>120</v>
      </c>
      <c r="B55" s="815"/>
      <c r="C55" s="815"/>
      <c r="D55" s="815"/>
      <c r="E55" s="815"/>
      <c r="F55" s="815"/>
      <c r="G55" s="815"/>
      <c r="H55" s="815"/>
      <c r="I55" s="815"/>
      <c r="J55" s="815"/>
      <c r="K55" s="815"/>
      <c r="L55" s="815"/>
      <c r="M55" s="815"/>
      <c r="N55" s="815"/>
      <c r="O55" s="815"/>
      <c r="P55" s="815"/>
      <c r="Q55" s="815"/>
      <c r="R55" s="815"/>
      <c r="S55" s="815"/>
      <c r="T55" s="815"/>
      <c r="U55" s="852" t="s">
        <v>121</v>
      </c>
      <c r="V55" s="852"/>
      <c r="W55" s="852"/>
      <c r="X55" s="852"/>
      <c r="Y55" s="852"/>
      <c r="Z55" s="852"/>
      <c r="AA55" s="852"/>
      <c r="AB55" s="852"/>
      <c r="AC55" s="852"/>
      <c r="AD55" s="852"/>
      <c r="AE55" s="852"/>
      <c r="AF55" s="852"/>
      <c r="AG55" s="852"/>
      <c r="AH55" s="852"/>
      <c r="AI55" s="852"/>
      <c r="AJ55" s="852"/>
      <c r="AK55" s="852"/>
      <c r="AL55" s="852"/>
      <c r="AM55" s="852"/>
      <c r="AN55" s="852"/>
      <c r="AO55" s="815" t="s">
        <v>119</v>
      </c>
      <c r="AP55" s="815"/>
      <c r="AQ55" s="815"/>
      <c r="AR55" s="815"/>
      <c r="AS55" s="815"/>
      <c r="AT55" s="815"/>
      <c r="AU55" s="815"/>
      <c r="AV55" s="815"/>
      <c r="AW55" s="815"/>
      <c r="AX55" s="815"/>
      <c r="AY55" s="815"/>
      <c r="AZ55" s="815"/>
      <c r="BA55" s="815"/>
      <c r="BB55" s="815"/>
      <c r="BC55" s="815"/>
      <c r="BD55" s="815"/>
      <c r="BE55" s="815"/>
      <c r="BF55" s="815"/>
      <c r="BG55" s="815" t="s">
        <v>230</v>
      </c>
      <c r="BH55" s="815"/>
      <c r="BI55" s="815"/>
      <c r="BJ55" s="815"/>
      <c r="BK55" s="815"/>
      <c r="BL55" s="815"/>
      <c r="BM55" s="815"/>
      <c r="BN55" s="815"/>
      <c r="BO55" s="815"/>
      <c r="BP55" s="815"/>
      <c r="BQ55" s="815"/>
      <c r="BR55" s="815"/>
      <c r="BS55" s="815"/>
      <c r="BT55" s="815"/>
      <c r="BU55" s="815"/>
      <c r="BV55" s="815"/>
      <c r="BW55" s="815"/>
    </row>
    <row r="72" spans="28:45" ht="12.75">
      <c r="AB72" s="815"/>
      <c r="AC72" s="815"/>
      <c r="AD72" s="815"/>
      <c r="AE72" s="815"/>
      <c r="AF72" s="815"/>
      <c r="AG72" s="815"/>
      <c r="AH72" s="815"/>
      <c r="AI72" s="815"/>
      <c r="AJ72" s="815"/>
      <c r="AK72" s="815"/>
      <c r="AL72" s="815"/>
      <c r="AM72" s="815"/>
      <c r="AN72" s="815"/>
      <c r="AO72" s="815"/>
      <c r="AP72" s="815"/>
      <c r="AQ72" s="815"/>
      <c r="AR72" s="815"/>
      <c r="AS72" s="815"/>
    </row>
  </sheetData>
  <sheetProtection algorithmName="SHA-512" hashValue="ihoDrkPJ5M3TDqFCxCfooiKCzUhdBf7sdq4V4YafhEZvqatooxpNGsNC+2pfo9xI+CSNIXGY2vujeCQPNTIEyw==" saltValue="uoaQC7NiDD1lnaRUw4A7Ug==" spinCount="100000" sheet="1" selectLockedCells="1"/>
  <mergeCells count="72">
    <mergeCell ref="AA5:AB5"/>
    <mergeCell ref="AA6:AB6"/>
    <mergeCell ref="U44:W44"/>
    <mergeCell ref="U45:W45"/>
    <mergeCell ref="S7:T7"/>
    <mergeCell ref="AB8:AB10"/>
    <mergeCell ref="BD2:BF3"/>
    <mergeCell ref="AX5:BC7"/>
    <mergeCell ref="BD5:BF7"/>
    <mergeCell ref="AO6:AR6"/>
    <mergeCell ref="A47:K54"/>
    <mergeCell ref="AD9:AE9"/>
    <mergeCell ref="AD2:AK3"/>
    <mergeCell ref="AL2:AN3"/>
    <mergeCell ref="C8:C10"/>
    <mergeCell ref="AL5:AN7"/>
    <mergeCell ref="AK46:AL46"/>
    <mergeCell ref="L48:Q49"/>
    <mergeCell ref="AD8:AE8"/>
    <mergeCell ref="R48:T49"/>
    <mergeCell ref="L50:Q50"/>
    <mergeCell ref="AX2:BC3"/>
    <mergeCell ref="AB72:AS72"/>
    <mergeCell ref="AC8:AC10"/>
    <mergeCell ref="AO41:AP41"/>
    <mergeCell ref="AO42:AP42"/>
    <mergeCell ref="AO43:AP43"/>
    <mergeCell ref="AO46:AP46"/>
    <mergeCell ref="AK43:AL43"/>
    <mergeCell ref="U55:AN55"/>
    <mergeCell ref="U48:AN54"/>
    <mergeCell ref="V8:Y9"/>
    <mergeCell ref="AO55:BF55"/>
    <mergeCell ref="BB51:BD51"/>
    <mergeCell ref="AQ8:BD8"/>
    <mergeCell ref="AK42:AL42"/>
    <mergeCell ref="A55:T55"/>
    <mergeCell ref="Z8:Z10"/>
    <mergeCell ref="AA8:AA10"/>
    <mergeCell ref="G8:G10"/>
    <mergeCell ref="H8:H10"/>
    <mergeCell ref="D8:D10"/>
    <mergeCell ref="R52:T53"/>
    <mergeCell ref="L53:Q54"/>
    <mergeCell ref="E8:E10"/>
    <mergeCell ref="Q7:R7"/>
    <mergeCell ref="L5:M5"/>
    <mergeCell ref="N5:R5"/>
    <mergeCell ref="L7:O7"/>
    <mergeCell ref="L2:P2"/>
    <mergeCell ref="Q2:S2"/>
    <mergeCell ref="R4:T4"/>
    <mergeCell ref="Q6:R6"/>
    <mergeCell ref="S6:T6"/>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BV8:BV10"/>
    <mergeCell ref="BW8:BW10"/>
    <mergeCell ref="BH9:BI9"/>
    <mergeCell ref="BJ9:BK9"/>
    <mergeCell ref="BG55:BW55"/>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2" manualBreakCount="2">
    <brk id="20" max="16383" man="1"/>
    <brk id="40" max="16383" man="1"/>
  </colBreaks>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W59"/>
  <sheetViews>
    <sheetView showGridLines="0" zoomScale="90" zoomScaleNormal="90" workbookViewId="0" topLeftCell="A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5" max="26" width="6.7109375" style="0" customWidth="1"/>
    <col min="27" max="29" width="5.7109375" style="0" customWidth="1"/>
    <col min="31" max="31" width="5.7109375" style="0" customWidth="1"/>
    <col min="32" max="32" width="3.4218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4.140625" style="0" customWidth="1"/>
    <col min="63" max="63" width="8.0039062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+Nov!L2</f>
        <v>Exampleville</v>
      </c>
      <c r="M2" s="966">
        <f>+Nov!M2</f>
        <v>0</v>
      </c>
      <c r="N2" s="966">
        <f>+Nov!N2</f>
        <v>0</v>
      </c>
      <c r="O2" s="966">
        <f>+Nov!O2</f>
        <v>0</v>
      </c>
      <c r="P2" s="967">
        <f>+Nov!P2</f>
        <v>0</v>
      </c>
      <c r="Q2" s="976" t="str">
        <f>+Nov!Q2</f>
        <v>IN0000000</v>
      </c>
      <c r="R2" s="966">
        <f>+Nov!R2</f>
        <v>0</v>
      </c>
      <c r="S2" s="966">
        <f>+Nov!S2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F4" s="192"/>
      <c r="G4" s="192"/>
      <c r="H4" s="192"/>
      <c r="I4" s="192"/>
      <c r="J4" s="192"/>
      <c r="K4" s="192"/>
      <c r="L4" s="259" t="s">
        <v>91</v>
      </c>
      <c r="M4" s="260"/>
      <c r="N4" s="261">
        <f>+Nov!N4</f>
        <v>2023</v>
      </c>
      <c r="O4" s="262"/>
      <c r="P4" s="704">
        <f>+Nov!P4</f>
        <v>0.001</v>
      </c>
      <c r="Q4" s="258" t="s">
        <v>70</v>
      </c>
      <c r="R4" s="977" t="str">
        <f>+Nov!R4</f>
        <v>555/555-5555</v>
      </c>
      <c r="S4" s="978">
        <f>+Nov!S4</f>
        <v>0</v>
      </c>
      <c r="T4" s="979">
        <f>+Nov!T4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F5" s="191"/>
      <c r="G5" s="192"/>
      <c r="H5" s="192"/>
      <c r="I5" s="192"/>
      <c r="J5" s="192"/>
      <c r="K5" s="193" t="str">
        <f>CONCATENATE("12/1/",N4)</f>
        <v>12/1/2023</v>
      </c>
      <c r="L5" s="970" t="s">
        <v>130</v>
      </c>
      <c r="M5" s="971"/>
      <c r="N5" s="972" t="str">
        <f>+Nov!N5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191"/>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5"/>
      <c r="S6" s="855" t="s">
        <v>82</v>
      </c>
      <c r="T6" s="1053"/>
      <c r="U6" s="460" t="str">
        <f>+L2</f>
        <v>Exampleville</v>
      </c>
      <c r="V6" s="217"/>
      <c r="W6" s="217"/>
      <c r="X6" s="218"/>
      <c r="Y6" s="219" t="str">
        <f>+Q2</f>
        <v>IN0000000</v>
      </c>
      <c r="Z6" s="220"/>
      <c r="AA6" s="956" t="str">
        <f>+L4</f>
        <v>December</v>
      </c>
      <c r="AB6" s="826"/>
      <c r="AC6" s="406">
        <f>+N4</f>
        <v>2023</v>
      </c>
      <c r="AL6" s="961"/>
      <c r="AM6" s="961"/>
      <c r="AN6" s="961"/>
      <c r="AO6" s="825" t="str">
        <f>+L2</f>
        <v>Exampleville</v>
      </c>
      <c r="AP6" s="917"/>
      <c r="AQ6" s="918"/>
      <c r="AR6" s="826"/>
      <c r="AS6" s="221" t="str">
        <f>+Q2</f>
        <v>IN0000000</v>
      </c>
      <c r="AT6" s="217"/>
      <c r="AU6" s="221" t="str">
        <f>+L4</f>
        <v>December</v>
      </c>
      <c r="AV6" s="217"/>
      <c r="AW6" s="406">
        <f>+N4</f>
        <v>2023</v>
      </c>
      <c r="AX6" s="961"/>
      <c r="AY6" s="961"/>
      <c r="AZ6" s="961"/>
      <c r="BA6" s="961"/>
      <c r="BB6" s="961"/>
      <c r="BC6" s="961"/>
      <c r="BD6" s="961"/>
      <c r="BE6" s="961"/>
      <c r="BF6" s="961"/>
      <c r="BG6" s="825" t="str">
        <f>AO6</f>
        <v>Exampleville</v>
      </c>
      <c r="BH6" s="998"/>
      <c r="BI6" s="221" t="str">
        <f>AS6</f>
        <v>IN0000000</v>
      </c>
      <c r="BJ6" s="217"/>
      <c r="BK6" s="221" t="str">
        <f>AU6</f>
        <v>December</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+Nov!L7</f>
        <v>Chris A. Operator</v>
      </c>
      <c r="M7" s="984">
        <f>+Nov!M7</f>
        <v>0</v>
      </c>
      <c r="N7" s="984">
        <f>+Nov!N7</f>
        <v>0</v>
      </c>
      <c r="O7" s="984">
        <f>+Nov!O7</f>
        <v>0</v>
      </c>
      <c r="P7" s="288" t="str">
        <f>+Nov!P7</f>
        <v>V</v>
      </c>
      <c r="Q7" s="985">
        <f>+Nov!Q7</f>
        <v>9999</v>
      </c>
      <c r="R7" s="986">
        <f>+Nov!R7</f>
        <v>0</v>
      </c>
      <c r="S7" s="968">
        <f>+Nov!S7</f>
        <v>37072</v>
      </c>
      <c r="T7" s="969">
        <f>+Nov!T7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Jan!BI7</f>
        <v>Substitute for State Form 30530</v>
      </c>
      <c r="BJ7" s="222"/>
      <c r="BK7" s="222"/>
      <c r="BL7" s="214"/>
      <c r="BM7" s="410"/>
      <c r="BN7" s="1000"/>
      <c r="BO7" s="1001"/>
      <c r="BP7" s="1001"/>
      <c r="BQ7" s="1001"/>
      <c r="BR7" s="1001"/>
      <c r="BS7" s="1001"/>
      <c r="BT7" s="1001"/>
      <c r="BU7" s="1001"/>
      <c r="BV7" s="215"/>
      <c r="BW7" s="222"/>
    </row>
    <row r="8" spans="1:75" ht="12.75" customHeight="1">
      <c r="A8" s="569"/>
      <c r="B8" s="570"/>
      <c r="C8" s="980" t="str">
        <f>+Nov!C8</f>
        <v>Man-Hours at Plant
(Plants less than 1 MGD only)</v>
      </c>
      <c r="D8" s="862" t="str">
        <f>+Nov!D8</f>
        <v>Air Temperature (optional)</v>
      </c>
      <c r="E8" s="862" t="str">
        <f>+Nov!E8</f>
        <v>Water Temperture</v>
      </c>
      <c r="F8" s="246" t="s">
        <v>64</v>
      </c>
      <c r="G8" s="899" t="str">
        <f>+Nov!G8</f>
        <v>Bypass At Plant Site
("x" If Occurred)</v>
      </c>
      <c r="H8" s="885" t="str">
        <f>+Nov!H8</f>
        <v>Sanitary Sewer Overflow
("x" If Occurred)</v>
      </c>
      <c r="I8" s="571" t="s">
        <v>8</v>
      </c>
      <c r="J8" s="571"/>
      <c r="K8" s="571"/>
      <c r="L8" s="572" t="s">
        <v>9</v>
      </c>
      <c r="M8" s="571"/>
      <c r="N8" s="571"/>
      <c r="O8" s="571"/>
      <c r="P8" s="571"/>
      <c r="Q8" s="571"/>
      <c r="R8" s="571"/>
      <c r="S8" s="571"/>
      <c r="T8" s="573"/>
      <c r="U8" s="574" t="s">
        <v>10</v>
      </c>
      <c r="V8" s="888" t="str">
        <f>+Nov!V8</f>
        <v>CONTROLLED DISCHARGE</v>
      </c>
      <c r="W8" s="889">
        <f>+Nov!W8</f>
        <v>0</v>
      </c>
      <c r="X8" s="889" t="str">
        <f>+Nov!X8</f>
        <v>AERATION</v>
      </c>
      <c r="Y8" s="890">
        <f>+Nov!Y8</f>
        <v>0</v>
      </c>
      <c r="Z8" s="939" t="str">
        <f>+Nov!Z8</f>
        <v>Primary Cell Sludge Depth (ft) Measure Annually in June</v>
      </c>
      <c r="AA8" s="980" t="str">
        <f>+Nov!AA8</f>
        <v xml:space="preserve"> </v>
      </c>
      <c r="AB8" s="980" t="str">
        <f>+Nov!AB8</f>
        <v xml:space="preserve"> </v>
      </c>
      <c r="AC8" s="996" t="str">
        <f>+Nov!AC8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574" t="s">
        <v>10</v>
      </c>
      <c r="BH8" s="830" t="str">
        <f>Jan!BH8</f>
        <v>Final Effluent</v>
      </c>
      <c r="BI8" s="831"/>
      <c r="BJ8" s="831"/>
      <c r="BK8" s="832"/>
      <c r="BL8" s="1058" t="str">
        <f>Jan!BL8</f>
        <v xml:space="preserve"> </v>
      </c>
      <c r="BM8" s="1061" t="str">
        <f>Jan!BM8</f>
        <v xml:space="preserve"> </v>
      </c>
      <c r="BN8" s="1061" t="str">
        <f>Jan!BN8</f>
        <v xml:space="preserve"> </v>
      </c>
      <c r="BO8" s="816" t="str">
        <f>Jan!BO8</f>
        <v xml:space="preserve"> </v>
      </c>
      <c r="BP8" s="816" t="str">
        <f>Jan!BP8</f>
        <v xml:space="preserve"> </v>
      </c>
      <c r="BQ8" s="1064" t="str">
        <f>Jan!BQ8</f>
        <v xml:space="preserve"> </v>
      </c>
      <c r="BR8" s="1061" t="str">
        <f>Jan!BR8</f>
        <v xml:space="preserve"> </v>
      </c>
      <c r="BS8" s="1061" t="str">
        <f>Jan!BS8</f>
        <v xml:space="preserve"> </v>
      </c>
      <c r="BT8" s="1061" t="str">
        <f>Jan!BT8</f>
        <v xml:space="preserve"> </v>
      </c>
      <c r="BU8" s="816" t="str">
        <f>Jan!BU8</f>
        <v xml:space="preserve"> </v>
      </c>
      <c r="BV8" s="1064" t="str">
        <f>Jan!BV8</f>
        <v xml:space="preserve"> </v>
      </c>
      <c r="BW8" s="819" t="str">
        <f>Jan!BW8</f>
        <v xml:space="preserve"> </v>
      </c>
    </row>
    <row r="9" spans="1:75" ht="12.75" customHeight="1" thickBot="1">
      <c r="A9" s="575"/>
      <c r="B9" s="576"/>
      <c r="C9" s="981">
        <f>+Jan!C9</f>
        <v>0</v>
      </c>
      <c r="D9" s="863"/>
      <c r="E9" s="863"/>
      <c r="F9" s="247">
        <f>SUM(F11:F41)</f>
        <v>0</v>
      </c>
      <c r="G9" s="900">
        <f>+Jan!G9</f>
        <v>0</v>
      </c>
      <c r="H9" s="886">
        <f>+Jan!H9</f>
        <v>0</v>
      </c>
      <c r="I9" s="577" t="s">
        <v>15</v>
      </c>
      <c r="J9" s="577"/>
      <c r="K9" s="577"/>
      <c r="L9" s="614" t="s">
        <v>10</v>
      </c>
      <c r="M9" s="577"/>
      <c r="N9" s="577"/>
      <c r="O9" s="577"/>
      <c r="P9" s="577"/>
      <c r="Q9" s="577"/>
      <c r="R9" s="577"/>
      <c r="S9" s="577"/>
      <c r="T9" s="579"/>
      <c r="U9" s="580" t="s">
        <v>10</v>
      </c>
      <c r="V9" s="891">
        <f>+Jan!V9</f>
        <v>0</v>
      </c>
      <c r="W9" s="892">
        <f>+Jan!W9</f>
        <v>0</v>
      </c>
      <c r="X9" s="892">
        <f>+Jan!X9</f>
        <v>0</v>
      </c>
      <c r="Y9" s="893">
        <f>+Jan!Y9</f>
        <v>0</v>
      </c>
      <c r="Z9" s="940">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IF(+Nov!BE9&lt;&gt;"",+Nov!BE9,"")</f>
        <v>Other</v>
      </c>
      <c r="BF9" s="588"/>
      <c r="BG9" s="799"/>
      <c r="BH9" s="822" t="str">
        <f>Jan!BH9</f>
        <v>Phosphorus</v>
      </c>
      <c r="BI9" s="823"/>
      <c r="BJ9" s="822" t="str">
        <f>Jan!BJ9</f>
        <v xml:space="preserve"> Total Nitrogen</v>
      </c>
      <c r="BK9" s="823"/>
      <c r="BL9" s="1059"/>
      <c r="BM9" s="1062"/>
      <c r="BN9" s="1062"/>
      <c r="BO9" s="817"/>
      <c r="BP9" s="817"/>
      <c r="BQ9" s="1065"/>
      <c r="BR9" s="1062"/>
      <c r="BS9" s="1062"/>
      <c r="BT9" s="1062"/>
      <c r="BU9" s="817"/>
      <c r="BV9" s="1065"/>
      <c r="BW9" s="820"/>
    </row>
    <row r="10" spans="1:75" ht="109.5" customHeight="1" thickBot="1">
      <c r="A10" s="589" t="s">
        <v>17</v>
      </c>
      <c r="B10" s="590" t="s">
        <v>18</v>
      </c>
      <c r="C10" s="982">
        <f>+Jan!C10</f>
        <v>0</v>
      </c>
      <c r="D10" s="864"/>
      <c r="E10" s="864"/>
      <c r="F10" s="591" t="str">
        <f>+Nov!F10</f>
        <v>Precipitation - Inches</v>
      </c>
      <c r="G10" s="901">
        <f>+Jan!G10</f>
        <v>0</v>
      </c>
      <c r="H10" s="887">
        <f>+Jan!H10</f>
        <v>0</v>
      </c>
      <c r="I10" s="592" t="str">
        <f>+Nov!I10</f>
        <v>Chlorine - Lbs</v>
      </c>
      <c r="J10" s="594" t="str">
        <f>+Nov!J10</f>
        <v>Lbs/Day  or
Gal./Day</v>
      </c>
      <c r="K10" s="594" t="str">
        <f>+Nov!K10</f>
        <v>Lbs/Day  or
Gal./Day</v>
      </c>
      <c r="L10" s="602" t="str">
        <f>+Nov!L10</f>
        <v>Influent Flow Rate 
(if metered) MGD</v>
      </c>
      <c r="M10" s="594" t="str">
        <f>+Nov!M10</f>
        <v>pH</v>
      </c>
      <c r="N10" s="594" t="str">
        <f>+Nov!N10</f>
        <v>CBOD5 - mg/l</v>
      </c>
      <c r="O10" s="595" t="str">
        <f>+Nov!O10</f>
        <v>CBOD5 - lbs</v>
      </c>
      <c r="P10" s="594" t="str">
        <f>+Nov!P10</f>
        <v>Susp. Solids - mg/l</v>
      </c>
      <c r="Q10" s="594" t="str">
        <f>+Nov!Q10</f>
        <v>Susp. Solids - lbs</v>
      </c>
      <c r="R10" s="594" t="str">
        <f>+Nov!R10</f>
        <v xml:space="preserve">Phosphorus - mg/l </v>
      </c>
      <c r="S10" s="594" t="str">
        <f>+Nov!S10</f>
        <v>Ammonia - mg/l</v>
      </c>
      <c r="T10" s="596" t="str">
        <f>IF(+Nov!T10&lt;&gt;"",+Nov!T10,"")</f>
        <v/>
      </c>
      <c r="U10" s="597" t="s">
        <v>17</v>
      </c>
      <c r="V10" s="598" t="str">
        <f>+Nov!V10</f>
        <v>Upstream Gage Reading (in.)</v>
      </c>
      <c r="W10" s="599" t="str">
        <f>+Nov!W10</f>
        <v>Upstream Flow (MGD)</v>
      </c>
      <c r="X10" s="600" t="str">
        <f>+Nov!X10</f>
        <v>Dilution Ratio (Discharge / Upstream)</v>
      </c>
      <c r="Y10" s="601" t="str">
        <f>+Nov!Y10</f>
        <v>Last Cell Water Level (ft.)</v>
      </c>
      <c r="Z10" s="941">
        <f>+Jan!Z10</f>
        <v>0</v>
      </c>
      <c r="AA10" s="995">
        <f>+Jan!AA10</f>
        <v>0</v>
      </c>
      <c r="AB10" s="995">
        <f>+Jan!AB10</f>
        <v>0</v>
      </c>
      <c r="AC10" s="925">
        <f>+Jan!AC10</f>
        <v>0</v>
      </c>
      <c r="AD10" s="593" t="str">
        <f>+Nov!AD10</f>
        <v>Ammonia - mg/l
Test Weekly</v>
      </c>
      <c r="AE10" s="596" t="str">
        <f>+Nov!AE10</f>
        <v xml:space="preserve"> </v>
      </c>
      <c r="AF10" s="657"/>
      <c r="AG10" s="175" t="str">
        <f>Jan!AG10</f>
        <v>Residual Chlorine - Final</v>
      </c>
      <c r="AH10" s="175" t="str">
        <f>Jan!AH10</f>
        <v>Residual Chlorine - Contact Tank</v>
      </c>
      <c r="AI10" s="603"/>
      <c r="AJ10" s="594" t="str">
        <f>+Nov!AJ10</f>
        <v>E. Coli - colony/100 ml</v>
      </c>
      <c r="AK10" s="594" t="str">
        <f>+Nov!AK10</f>
        <v>pH - daily low 
(or single sample)</v>
      </c>
      <c r="AL10" s="594" t="str">
        <f>+Nov!AL10</f>
        <v>pH - daily high  
(if multiple samples)</v>
      </c>
      <c r="AM10" s="595" t="str">
        <f>+Nov!AM10</f>
        <v>Dissolved Oxygen - mg/l</v>
      </c>
      <c r="AN10" s="604">
        <f>+Nov!AN10</f>
        <v>0</v>
      </c>
      <c r="AO10" s="605" t="s">
        <v>17</v>
      </c>
      <c r="AP10" s="606" t="s">
        <v>18</v>
      </c>
      <c r="AQ10" s="602" t="str">
        <f>+Nov!AQ10</f>
        <v>Effluent Flow Rate (MGD)</v>
      </c>
      <c r="AR10" s="596" t="str">
        <f>+Nov!AR10</f>
        <v>Effluent Flow
Weekly Average</v>
      </c>
      <c r="AS10" s="602" t="str">
        <f>+Nov!AS10</f>
        <v>CBOD5 - mg/l</v>
      </c>
      <c r="AT10" s="594" t="str">
        <f>+Nov!AT10</f>
        <v>CBOD5 - mg/l
Weekly Average</v>
      </c>
      <c r="AU10" s="607" t="str">
        <f>+Nov!AU10</f>
        <v>CBOD5 - lbs</v>
      </c>
      <c r="AV10" s="596" t="str">
        <f>+Nov!AV10</f>
        <v>CBOD5 - lbs/day
Weekly Average</v>
      </c>
      <c r="AW10" s="602" t="str">
        <f>+Nov!AW10</f>
        <v>Susp. Solids - mg/l</v>
      </c>
      <c r="AX10" s="594" t="str">
        <f>+Nov!AX10</f>
        <v>Susp. Solids - mg/l
Weekly Average</v>
      </c>
      <c r="AY10" s="600" t="str">
        <f>+Nov!AY10</f>
        <v>Susp. Solids - lbs</v>
      </c>
      <c r="AZ10" s="596" t="str">
        <f>+Nov!AZ10</f>
        <v>Susp. Solids - lbs/day
Weekly Average</v>
      </c>
      <c r="BA10" s="602" t="str">
        <f>+Nov!BA10</f>
        <v>Ammonia - mg/l</v>
      </c>
      <c r="BB10" s="608" t="str">
        <f>+Nov!BB10</f>
        <v>Ammonia - mg/l
Weekly Average</v>
      </c>
      <c r="BC10" s="600" t="str">
        <f>+Nov!BC10</f>
        <v>Ammonia - lbs</v>
      </c>
      <c r="BD10" s="596" t="str">
        <f>+Nov!BD10</f>
        <v>Ammonia - lbs/day
Weekly Average</v>
      </c>
      <c r="BE10" s="609" t="str">
        <f>IF(+Nov!BE10&lt;&gt;"",+Nov!BE10,"")</f>
        <v>Oil &amp; Grease (mg/l)</v>
      </c>
      <c r="BF10" s="610" t="str">
        <f>IF(+Nov!BF10&lt;&gt;"",+Nov!BF10,"")</f>
        <v/>
      </c>
      <c r="BG10" s="811" t="s">
        <v>17</v>
      </c>
      <c r="BH10" s="740" t="str">
        <f>Jan!BH10</f>
        <v xml:space="preserve">Phosphorus - mg/l </v>
      </c>
      <c r="BI10" s="794" t="str">
        <f>Jan!BI10</f>
        <v>Phosphorus - lbs/day</v>
      </c>
      <c r="BJ10" s="793" t="str">
        <f>Jan!BJ10</f>
        <v>Total Nitrogen- mg/l</v>
      </c>
      <c r="BK10" s="741" t="str">
        <f>Jan!BK10</f>
        <v>Total Nitrogen- lbs/day</v>
      </c>
      <c r="BL10" s="1060"/>
      <c r="BM10" s="1063"/>
      <c r="BN10" s="1063"/>
      <c r="BO10" s="818"/>
      <c r="BP10" s="818"/>
      <c r="BQ10" s="1066"/>
      <c r="BR10" s="1063"/>
      <c r="BS10" s="1063"/>
      <c r="BT10" s="1063"/>
      <c r="BU10" s="818"/>
      <c r="BV10" s="1066"/>
      <c r="BW10" s="821"/>
    </row>
    <row r="11" spans="1:75" ht="14.4" customHeight="1">
      <c r="A11" s="203">
        <v>1</v>
      </c>
      <c r="B11" s="204" t="str">
        <f>TEXT(K$5+A11-1,"DDD")</f>
        <v>Fri</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1">+A11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4">+A11</f>
        <v>1</v>
      </c>
      <c r="AP11" s="390" t="str">
        <f aca="true" t="shared" si="2" ref="AP11:AP44">+B11</f>
        <v>Fri</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231">
        <f>AO11</f>
        <v>1</v>
      </c>
      <c r="BH11" s="30"/>
      <c r="BI11" s="746" t="str">
        <f aca="true" t="shared" si="3" ref="BI11:BI44">IF(CELL("type",BH11)="L","",IF(BH11*($K11+$AQ11)=0,"",IF($AQ11&gt;0,+$AQ11*BH11*8.345,$K11*BH11*8.345)))</f>
        <v/>
      </c>
      <c r="BJ11" s="30"/>
      <c r="BK11" s="752" t="str">
        <f ca="1">IF(CELL("type",BJ11)="L","",IF(BJ11*($K11+$AQ11)=0,"",IF($AQ11&gt;0,+$AQ11*BJ11*8.345,$K11*BJ11*8.345)))</f>
        <v/>
      </c>
      <c r="BL11" s="30"/>
      <c r="BM11" s="30"/>
      <c r="BN11" s="30"/>
      <c r="BO11" s="30"/>
      <c r="BP11" s="30"/>
      <c r="BQ11" s="30"/>
      <c r="BR11" s="30"/>
      <c r="BS11" s="30"/>
      <c r="BT11" s="30"/>
      <c r="BU11" s="30"/>
      <c r="BV11" s="30"/>
      <c r="BW11" s="32"/>
    </row>
    <row r="12" spans="1:75" ht="14.4" customHeight="1">
      <c r="A12" s="205">
        <v>2</v>
      </c>
      <c r="B12" s="204" t="str">
        <f aca="true" t="shared" si="4" ref="B12:B41">TEXT(K$5+A12-1,"DDD")</f>
        <v>Sat</v>
      </c>
      <c r="C12" s="37"/>
      <c r="D12" s="38"/>
      <c r="E12" s="38"/>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1">IF(CELL("type",W12)="L","",IF(AQ12*W12&gt;0,+AQ12/W12,""))</f>
        <v/>
      </c>
      <c r="Y12" s="43"/>
      <c r="Z12" s="417"/>
      <c r="AA12" s="283"/>
      <c r="AB12" s="37"/>
      <c r="AC12" s="43"/>
      <c r="AD12" s="42"/>
      <c r="AE12" s="43"/>
      <c r="AF12" s="649"/>
      <c r="AG12" s="41"/>
      <c r="AH12" s="37"/>
      <c r="AI12" t="str">
        <f aca="true" t="shared" si="6" ref="AI12:AI41">IF(CELL("type",AJ12)="b","",IF(AJ12="tntc",63200,IF(AJ12=0,1,AJ12)))</f>
        <v/>
      </c>
      <c r="AJ12" s="37"/>
      <c r="AK12" s="283"/>
      <c r="AL12" s="283"/>
      <c r="AM12" s="283"/>
      <c r="AN12" s="43"/>
      <c r="AO12" s="205">
        <f t="shared" si="1"/>
        <v>2</v>
      </c>
      <c r="AP12" s="390" t="str">
        <f t="shared" si="2"/>
        <v>Sat</v>
      </c>
      <c r="AQ12" s="42"/>
      <c r="AR12" s="35"/>
      <c r="AS12" s="42"/>
      <c r="AT12" s="60"/>
      <c r="AU12" s="118" t="str">
        <f aca="true" t="shared" si="7" ref="AU12:AU44">IF(CELL("type",AS12)="L","",IF(AS12*($AQ12)=0,"",+$AQ12*AS12*8.345))</f>
        <v/>
      </c>
      <c r="AV12" s="35"/>
      <c r="AW12" s="42"/>
      <c r="AX12" s="60"/>
      <c r="AY12" s="118" t="str">
        <f aca="true" t="shared" si="8" ref="AY12:AY44">IF(CELL("type",AW12)="L","",IF(AW12*($AQ12)=0,"",+$AQ12*AW12*8.345))</f>
        <v/>
      </c>
      <c r="AZ12" s="35"/>
      <c r="BA12" s="42"/>
      <c r="BB12" s="60"/>
      <c r="BC12" s="118" t="str">
        <f aca="true" t="shared" si="9" ref="BC12:BC44">IF(CELL("type",BA12)="L","",IF(BA12*($AQ12)=0,"",+$AQ12*BA12*8.345))</f>
        <v/>
      </c>
      <c r="BD12" s="35"/>
      <c r="BE12" s="42"/>
      <c r="BF12" s="43"/>
      <c r="BG12" s="231">
        <f aca="true" t="shared" si="10" ref="BG12:BG41">AO12</f>
        <v>2</v>
      </c>
      <c r="BH12" s="37"/>
      <c r="BI12" s="746" t="str">
        <f ca="1" t="shared" si="3"/>
        <v/>
      </c>
      <c r="BJ12" s="37"/>
      <c r="BK12" s="749" t="str">
        <f aca="true" t="shared" si="11" ref="BK12:BK44">IF(CELL("type",BJ12)="L","",IF(BJ12*($K12+$AQ12)=0,"",IF($AQ12&gt;0,+$AQ12*BJ12*8.345,$K12*BJ12*8.345)))</f>
        <v/>
      </c>
      <c r="BL12" s="37"/>
      <c r="BM12" s="445"/>
      <c r="BN12" s="37"/>
      <c r="BO12" s="37"/>
      <c r="BP12" s="37"/>
      <c r="BQ12" s="445"/>
      <c r="BR12" s="37"/>
      <c r="BS12" s="445"/>
      <c r="BT12" s="37"/>
      <c r="BU12" s="445"/>
      <c r="BV12" s="445"/>
      <c r="BW12" s="43"/>
    </row>
    <row r="13" spans="1:75" ht="14.4" customHeight="1">
      <c r="A13" s="205">
        <v>3</v>
      </c>
      <c r="B13" s="204" t="str">
        <f t="shared" si="4"/>
        <v>Sun</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Sun</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IF(CELL("type",BH13)="L","",IF(BH13*($K13+$AQ13)=0,"",IF($AQ13&gt;0,+$AQ13*BH13*8.345,$K13*BH13*8.345)))</f>
        <v/>
      </c>
      <c r="BJ13" s="37"/>
      <c r="BK13" s="749" t="str">
        <f ca="1" t="shared" si="11"/>
        <v/>
      </c>
      <c r="BL13" s="37"/>
      <c r="BM13" s="445"/>
      <c r="BN13" s="37"/>
      <c r="BO13" s="37"/>
      <c r="BP13" s="37"/>
      <c r="BQ13" s="445"/>
      <c r="BR13" s="37"/>
      <c r="BS13" s="445"/>
      <c r="BT13" s="37"/>
      <c r="BU13" s="445"/>
      <c r="BV13" s="445"/>
      <c r="BW13" s="43"/>
    </row>
    <row r="14" spans="1:75" ht="14.4" customHeight="1">
      <c r="A14" s="205">
        <v>4</v>
      </c>
      <c r="B14" s="204" t="str">
        <f t="shared" si="4"/>
        <v>Mon</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Mon</v>
      </c>
      <c r="AQ14" s="42"/>
      <c r="AR14" s="35" t="str">
        <f>IF(+$B14="Sat",IF(SUM(AQ$11:AQ14)&gt;0,AVERAGE(AQ$11:AQ14,Nov!AQ38:AQ$40)," "),"")</f>
        <v/>
      </c>
      <c r="AS14" s="42"/>
      <c r="AT14" s="60" t="str">
        <f>IF(+$B14="Sat",IF(SUM(AS$11:AS14,Nov!AS38:AS$40)&gt;0,AVERAGE(AS$11:AS14,Nov!AS38:AS$40)," "),"")</f>
        <v/>
      </c>
      <c r="AU14" s="118" t="str">
        <f ca="1" t="shared" si="7"/>
        <v/>
      </c>
      <c r="AV14" s="46" t="str">
        <f>IF(+$B14="Sat",IF(SUM(AU$11:AU14,Nov!AU38:AU$40)&gt;0,AVERAGE(AU$11:AU14,Nov!AU38:AU$40)," "),"")</f>
        <v/>
      </c>
      <c r="AW14" s="42"/>
      <c r="AX14" s="60" t="str">
        <f>IF(+$B14="Sat",IF(SUM(AW$11:AW14,Nov!AW38:AW$40)&gt;0,AVERAGE(AW$11:AW14,Nov!AW38:AW$40)," "),"")</f>
        <v/>
      </c>
      <c r="AY14" s="118" t="str">
        <f ca="1" t="shared" si="8"/>
        <v/>
      </c>
      <c r="AZ14" s="46" t="str">
        <f>IF(+$B14="Sat",IF(SUM(AY$11:AY14,Nov!AY38:AY$40)&gt;0,AVERAGE(AY$11:AY14,Nov!AY38:AY$40)," "),"")</f>
        <v/>
      </c>
      <c r="BA14" s="42"/>
      <c r="BB14" s="60" t="str">
        <f>IF(+$B14="Sat",IF(SUM(BA$11:BA14,Nov!BA38:BA$40)&gt;0,AVERAGE(BA$11:BA14,Nov!BA38:BA$40)," "),"")</f>
        <v/>
      </c>
      <c r="BC14" s="118" t="str">
        <f ca="1" t="shared" si="9"/>
        <v/>
      </c>
      <c r="BD14" s="46" t="str">
        <f>IF(+$B14="Sat",IF(SUM(BC$11:BC14,Nov!BC38:BC$40)&gt;0,AVERAGE(BC$11:BC14,Nov!BC38:BC$40)," "),"")</f>
        <v/>
      </c>
      <c r="BE14" s="42"/>
      <c r="BF14" s="43"/>
      <c r="BG14" s="231">
        <f t="shared" si="10"/>
        <v>4</v>
      </c>
      <c r="BH14" s="37"/>
      <c r="BI14" s="746" t="str">
        <f ca="1" t="shared" si="3"/>
        <v/>
      </c>
      <c r="BJ14" s="37"/>
      <c r="BK14" s="749" t="str">
        <f ca="1" t="shared" si="11"/>
        <v/>
      </c>
      <c r="BL14" s="37"/>
      <c r="BM14" s="445"/>
      <c r="BN14" s="37"/>
      <c r="BO14" s="37"/>
      <c r="BP14" s="37"/>
      <c r="BQ14" s="445"/>
      <c r="BR14" s="37"/>
      <c r="BS14" s="445"/>
      <c r="BT14" s="37"/>
      <c r="BU14" s="445"/>
      <c r="BV14" s="445"/>
      <c r="BW14" s="43"/>
    </row>
    <row r="15" spans="1:75" ht="14.4" customHeight="1" thickBot="1">
      <c r="A15" s="206">
        <v>5</v>
      </c>
      <c r="B15" s="207" t="str">
        <f t="shared" si="4"/>
        <v>Tue</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Tue</v>
      </c>
      <c r="AQ15" s="52"/>
      <c r="AR15" s="57" t="str">
        <f>IF(+$B15="Sat",IF(SUM(AQ$11:AQ15)&gt;0,AVERAGE(AQ$11:AQ15,Nov!AQ39:AQ$40)," "),"")</f>
        <v/>
      </c>
      <c r="AS15" s="52"/>
      <c r="AT15" s="56" t="str">
        <f>IF(+$B15="Sat",IF(SUM(AS$11:AS15,Nov!AS39:AS$40)&gt;0,AVERAGE(AS$11:AS15,Nov!AS39:AS$40)," "),"")</f>
        <v/>
      </c>
      <c r="AU15" s="58" t="str">
        <f ca="1" t="shared" si="7"/>
        <v/>
      </c>
      <c r="AV15" s="57" t="str">
        <f>IF(+$B15="Sat",IF(SUM(AU$11:AU15,Nov!AU39:AU$40)&gt;0,AVERAGE(AU$11:AU15,Nov!AU39:AU$40)," "),"")</f>
        <v/>
      </c>
      <c r="AW15" s="52"/>
      <c r="AX15" s="56" t="str">
        <f>IF(+$B15="Sat",IF(SUM(AW$11:AW15,Nov!AW39:AW$40)&gt;0,AVERAGE(AW$11:AW15,Nov!AW39:AW$40)," "),"")</f>
        <v/>
      </c>
      <c r="AY15" s="58" t="str">
        <f ca="1" t="shared" si="8"/>
        <v/>
      </c>
      <c r="AZ15" s="57" t="str">
        <f>IF(+$B15="Sat",IF(SUM(AY$11:AY15,Nov!AY39:AY$40)&gt;0,AVERAGE(AY$11:AY15,Nov!AY39:AY$40)," "),"")</f>
        <v/>
      </c>
      <c r="BA15" s="52"/>
      <c r="BB15" s="56" t="str">
        <f>IF(+$B15="Sat",IF(SUM(BA$11:BA15,Nov!BA39:BA$40)&gt;0,AVERAGE(BA$11:BA15,Nov!BA39:BA$40)," "),"")</f>
        <v/>
      </c>
      <c r="BC15" s="58" t="str">
        <f ca="1" t="shared" si="9"/>
        <v/>
      </c>
      <c r="BD15" s="57" t="str">
        <f>IF(+$B15="Sat",IF(SUM(BC$11:BC15,Nov!BC39:BC$40)&gt;0,AVERAGE(BC$11:BC15,Nov!BC39:BC$40)," "),"")</f>
        <v/>
      </c>
      <c r="BE15" s="52"/>
      <c r="BF15" s="53"/>
      <c r="BG15" s="611">
        <f t="shared" si="10"/>
        <v>5</v>
      </c>
      <c r="BH15" s="47"/>
      <c r="BI15" s="788" t="str">
        <f ca="1" t="shared" si="3"/>
        <v/>
      </c>
      <c r="BJ15" s="47"/>
      <c r="BK15" s="750" t="str">
        <f ca="1" t="shared" si="11"/>
        <v/>
      </c>
      <c r="BL15" s="47"/>
      <c r="BM15" s="751"/>
      <c r="BN15" s="47"/>
      <c r="BO15" s="47"/>
      <c r="BP15" s="47"/>
      <c r="BQ15" s="751"/>
      <c r="BR15" s="47"/>
      <c r="BS15" s="751"/>
      <c r="BT15" s="47"/>
      <c r="BU15" s="751"/>
      <c r="BV15" s="751"/>
      <c r="BW15" s="53"/>
    </row>
    <row r="16" spans="1:75" ht="14.4" customHeight="1">
      <c r="A16" s="203">
        <v>6</v>
      </c>
      <c r="B16" s="208" t="str">
        <f t="shared" si="4"/>
        <v>Wed</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Wed</v>
      </c>
      <c r="AQ16" s="31"/>
      <c r="AR16" s="46" t="str">
        <f>IF(+$B16="Sat",IF(SUM(AQ$11:AQ16)&gt;0,AVERAGE(AQ$11:AQ16,Nov!AQ40:AQ$40)," "),"")</f>
        <v/>
      </c>
      <c r="AS16" s="31"/>
      <c r="AT16" s="34" t="str">
        <f>IF(+$B16="Sat",IF(SUM(AS$11:AS16)&gt;0,AVERAGE(AS$11:AS16,Nov!AS40:AS$40)," "),"")</f>
        <v/>
      </c>
      <c r="AU16" s="36" t="str">
        <f ca="1" t="shared" si="7"/>
        <v/>
      </c>
      <c r="AV16" s="46" t="str">
        <f>IF(+$B16="Sat",IF(SUM(AU$11:AU16)&gt;0,AVERAGE(AU$11:AU16,Nov!AU40:AU$40)," "),"")</f>
        <v/>
      </c>
      <c r="AW16" s="31"/>
      <c r="AX16" s="34" t="str">
        <f>IF(+$B16="Sat",IF(SUM(AW$11:AW16)&gt;0,AVERAGE(AW$11:AW16,Nov!AW40:AW$40)," "),"")</f>
        <v/>
      </c>
      <c r="AY16" s="36" t="str">
        <f ca="1" t="shared" si="8"/>
        <v/>
      </c>
      <c r="AZ16" s="46" t="str">
        <f>IF(+$B16="Sat",IF(SUM(AY$11:AY16)&gt;0,AVERAGE(AY$11:AY16,Nov!AY40:AY$40)," "),"")</f>
        <v/>
      </c>
      <c r="BA16" s="31"/>
      <c r="BB16" s="59" t="str">
        <f>IF(+$B16="Sat",IF(SUM(BA$11:BA16)&gt;0,AVERAGE(BA$11:BA16,Nov!BA40:BA$40)," "),"")</f>
        <v/>
      </c>
      <c r="BC16" s="36" t="str">
        <f ca="1" t="shared" si="9"/>
        <v/>
      </c>
      <c r="BD16" s="46" t="str">
        <f>IF(+$B16="Sat",IF(SUM(BC$11:BC16)&gt;0,AVERAGE(BC$11:BC16,Nov!BC40:BC$40)," "),"")</f>
        <v/>
      </c>
      <c r="BE16" s="31"/>
      <c r="BF16" s="32"/>
      <c r="BG16" s="412">
        <f t="shared" si="10"/>
        <v>6</v>
      </c>
      <c r="BH16" s="30"/>
      <c r="BI16" s="752" t="str">
        <f ca="1" t="shared" si="3"/>
        <v/>
      </c>
      <c r="BJ16" s="30"/>
      <c r="BK16" s="752" t="str">
        <f ca="1" t="shared" si="11"/>
        <v/>
      </c>
      <c r="BL16" s="30"/>
      <c r="BM16" s="25"/>
      <c r="BN16" s="30"/>
      <c r="BO16" s="29"/>
      <c r="BP16" s="29"/>
      <c r="BQ16" s="25"/>
      <c r="BR16" s="30"/>
      <c r="BS16" s="25"/>
      <c r="BT16" s="30"/>
      <c r="BU16" s="25"/>
      <c r="BV16" s="25"/>
      <c r="BW16" s="32"/>
    </row>
    <row r="17" spans="1:75" ht="14.4" customHeight="1">
      <c r="A17" s="205">
        <v>7</v>
      </c>
      <c r="B17" s="204" t="str">
        <f t="shared" si="4"/>
        <v>Thu</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Thu</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37"/>
      <c r="BK17" s="749" t="str">
        <f ca="1" t="shared" si="11"/>
        <v/>
      </c>
      <c r="BL17" s="37"/>
      <c r="BM17" s="25"/>
      <c r="BN17" s="37"/>
      <c r="BO17" s="29"/>
      <c r="BP17" s="29"/>
      <c r="BQ17" s="25"/>
      <c r="BR17" s="37"/>
      <c r="BS17" s="25"/>
      <c r="BT17" s="38"/>
      <c r="BU17" s="424"/>
      <c r="BV17" s="25"/>
      <c r="BW17" s="43"/>
    </row>
    <row r="18" spans="1:75" ht="14.4" customHeight="1">
      <c r="A18" s="205">
        <v>8</v>
      </c>
      <c r="B18" s="204" t="str">
        <f t="shared" si="4"/>
        <v>Fri</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Fri</v>
      </c>
      <c r="AQ18" s="42"/>
      <c r="AR18" s="35" t="str">
        <f aca="true" t="shared" si="13" ref="AR18:AR40">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40">IF(+$B18="Sat",IF(SUM(AW12:AW18)&gt;0,AVERAGE(AW12:AW18)," "),"")</f>
        <v/>
      </c>
      <c r="AY18" s="36" t="str">
        <f ca="1" t="shared" si="8"/>
        <v/>
      </c>
      <c r="AZ18" s="35" t="str">
        <f aca="true" t="shared" si="16" ref="AZ18:AZ40">IF(+$B18="Sat",IF(SUM(AY12:AY18)&gt;0,AVERAGE(AY12:AY18)," "),"")</f>
        <v/>
      </c>
      <c r="BA18" s="42"/>
      <c r="BB18" s="61" t="str">
        <f aca="true" t="shared" si="17" ref="BB18:BB40">IF(+$B18="Sat",IF(SUM(BA12:BA18)&gt;0,AVERAGE(BA12:BA18)," "),"")</f>
        <v/>
      </c>
      <c r="BC18" s="36" t="str">
        <f ca="1" t="shared" si="9"/>
        <v/>
      </c>
      <c r="BD18" s="35" t="str">
        <f aca="true" t="shared" si="18" ref="BD18:BD40">IF(+$B18="Sat",IF(SUM(BC12:BC18)&gt;0,AVERAGE(BC12:BC18)," "),"")</f>
        <v/>
      </c>
      <c r="BE18" s="42"/>
      <c r="BF18" s="43"/>
      <c r="BG18" s="231">
        <f t="shared" si="10"/>
        <v>8</v>
      </c>
      <c r="BH18" s="37"/>
      <c r="BI18" s="746" t="str">
        <f ca="1" t="shared" si="3"/>
        <v/>
      </c>
      <c r="BJ18" s="37"/>
      <c r="BK18" s="749" t="str">
        <f ca="1" t="shared" si="11"/>
        <v/>
      </c>
      <c r="BL18" s="37"/>
      <c r="BM18" s="25"/>
      <c r="BN18" s="37"/>
      <c r="BO18" s="29"/>
      <c r="BP18" s="29"/>
      <c r="BQ18" s="25"/>
      <c r="BR18" s="37"/>
      <c r="BS18" s="25"/>
      <c r="BT18" s="38"/>
      <c r="BU18" s="424"/>
      <c r="BV18" s="25"/>
      <c r="BW18" s="43"/>
    </row>
    <row r="19" spans="1:75" ht="14.4" customHeight="1">
      <c r="A19" s="205">
        <v>9</v>
      </c>
      <c r="B19" s="204" t="str">
        <f t="shared" si="4"/>
        <v>Sat</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Sat</v>
      </c>
      <c r="AQ19" s="42"/>
      <c r="AR19" s="35" t="str">
        <f t="shared" si="13"/>
        <v xml:space="preserve"> </v>
      </c>
      <c r="AS19" s="42"/>
      <c r="AT19" s="60" t="str">
        <f t="shared" si="14"/>
        <v xml:space="preserve"> </v>
      </c>
      <c r="AU19" s="36" t="str">
        <f ca="1" t="shared" si="7"/>
        <v/>
      </c>
      <c r="AV19" s="46" t="str">
        <f ca="1" t="shared" si="14"/>
        <v xml:space="preserve"> </v>
      </c>
      <c r="AW19" s="42"/>
      <c r="AX19" s="60" t="str">
        <f t="shared" si="15"/>
        <v xml:space="preserve"> </v>
      </c>
      <c r="AY19" s="36" t="str">
        <f ca="1" t="shared" si="8"/>
        <v/>
      </c>
      <c r="AZ19" s="35" t="str">
        <f ca="1" t="shared" si="16"/>
        <v xml:space="preserve"> </v>
      </c>
      <c r="BA19" s="42"/>
      <c r="BB19" s="61" t="str">
        <f t="shared" si="17"/>
        <v xml:space="preserve"> </v>
      </c>
      <c r="BC19" s="36" t="str">
        <f ca="1" t="shared" si="9"/>
        <v/>
      </c>
      <c r="BD19" s="35" t="str">
        <f ca="1" t="shared" si="18"/>
        <v xml:space="preserve"> </v>
      </c>
      <c r="BE19" s="42"/>
      <c r="BF19" s="43"/>
      <c r="BG19" s="231">
        <f t="shared" si="10"/>
        <v>9</v>
      </c>
      <c r="BH19" s="37"/>
      <c r="BI19" s="746" t="str">
        <f ca="1" t="shared" si="3"/>
        <v/>
      </c>
      <c r="BJ19" s="37"/>
      <c r="BK19" s="749" t="str">
        <f ca="1" t="shared" si="11"/>
        <v/>
      </c>
      <c r="BL19" s="37"/>
      <c r="BM19" s="25"/>
      <c r="BN19" s="37"/>
      <c r="BO19" s="29"/>
      <c r="BP19" s="29"/>
      <c r="BQ19" s="25"/>
      <c r="BR19" s="37"/>
      <c r="BS19" s="25"/>
      <c r="BT19" s="38"/>
      <c r="BU19" s="424"/>
      <c r="BV19" s="25"/>
      <c r="BW19" s="43"/>
    </row>
    <row r="20" spans="1:75" ht="14.4" customHeight="1" thickBot="1">
      <c r="A20" s="206">
        <v>10</v>
      </c>
      <c r="B20" s="207" t="str">
        <f t="shared" si="4"/>
        <v>Sun</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Sun</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47"/>
      <c r="BK20" s="753" t="str">
        <f ca="1" t="shared" si="11"/>
        <v/>
      </c>
      <c r="BL20" s="47"/>
      <c r="BM20" s="754"/>
      <c r="BN20" s="47"/>
      <c r="BO20" s="51"/>
      <c r="BP20" s="51"/>
      <c r="BQ20" s="754"/>
      <c r="BR20" s="47"/>
      <c r="BS20" s="754"/>
      <c r="BT20" s="48"/>
      <c r="BU20" s="751"/>
      <c r="BV20" s="754"/>
      <c r="BW20" s="53"/>
    </row>
    <row r="21" spans="1:75" ht="14.4" customHeight="1">
      <c r="A21" s="203">
        <v>11</v>
      </c>
      <c r="B21" s="208" t="str">
        <f t="shared" si="4"/>
        <v>Mon</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Mon</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30"/>
      <c r="BK21" s="746" t="str">
        <f ca="1" t="shared" si="11"/>
        <v/>
      </c>
      <c r="BL21" s="30"/>
      <c r="BM21" s="25"/>
      <c r="BN21" s="30"/>
      <c r="BO21" s="29"/>
      <c r="BP21" s="29"/>
      <c r="BQ21" s="25"/>
      <c r="BR21" s="30"/>
      <c r="BS21" s="25"/>
      <c r="BT21" s="26"/>
      <c r="BU21" s="755"/>
      <c r="BV21" s="25"/>
      <c r="BW21" s="32"/>
    </row>
    <row r="22" spans="1:75" ht="14.4" customHeight="1">
      <c r="A22" s="205">
        <v>12</v>
      </c>
      <c r="B22" s="204" t="str">
        <f t="shared" si="4"/>
        <v>Tue</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Tue</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37"/>
      <c r="BK22" s="749" t="str">
        <f ca="1" t="shared" si="11"/>
        <v/>
      </c>
      <c r="BL22" s="37"/>
      <c r="BM22" s="25"/>
      <c r="BN22" s="37"/>
      <c r="BO22" s="29"/>
      <c r="BP22" s="29"/>
      <c r="BQ22" s="25"/>
      <c r="BR22" s="37"/>
      <c r="BS22" s="25"/>
      <c r="BT22" s="38"/>
      <c r="BU22" s="424"/>
      <c r="BV22" s="25"/>
      <c r="BW22" s="43"/>
    </row>
    <row r="23" spans="1:75" ht="14.4" customHeight="1">
      <c r="A23" s="205">
        <v>13</v>
      </c>
      <c r="B23" s="204" t="str">
        <f t="shared" si="4"/>
        <v>Wed</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Wed</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37"/>
      <c r="BK23" s="749" t="str">
        <f ca="1" t="shared" si="11"/>
        <v/>
      </c>
      <c r="BL23" s="37"/>
      <c r="BM23" s="25"/>
      <c r="BN23" s="37"/>
      <c r="BO23" s="29"/>
      <c r="BP23" s="29"/>
      <c r="BQ23" s="25"/>
      <c r="BR23" s="37"/>
      <c r="BS23" s="25"/>
      <c r="BT23" s="38"/>
      <c r="BU23" s="424"/>
      <c r="BV23" s="25"/>
      <c r="BW23" s="43"/>
    </row>
    <row r="24" spans="1:75" ht="14.4" customHeight="1">
      <c r="A24" s="205">
        <v>14</v>
      </c>
      <c r="B24" s="204" t="str">
        <f t="shared" si="4"/>
        <v>Thu</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Thu</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37"/>
      <c r="BK24" s="749" t="str">
        <f ca="1" t="shared" si="11"/>
        <v/>
      </c>
      <c r="BL24" s="37"/>
      <c r="BM24" s="25"/>
      <c r="BN24" s="37"/>
      <c r="BO24" s="29"/>
      <c r="BP24" s="29"/>
      <c r="BQ24" s="25"/>
      <c r="BR24" s="37"/>
      <c r="BS24" s="25"/>
      <c r="BT24" s="38"/>
      <c r="BU24" s="424"/>
      <c r="BV24" s="25"/>
      <c r="BW24" s="43"/>
    </row>
    <row r="25" spans="1:75" ht="14.4" customHeight="1" thickBot="1">
      <c r="A25" s="206">
        <v>15</v>
      </c>
      <c r="B25" s="207" t="str">
        <f t="shared" si="4"/>
        <v>Fri</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50"/>
      <c r="AG25" s="51"/>
      <c r="AH25" s="47"/>
      <c r="AI25" t="str">
        <f ca="1" t="shared" si="6"/>
        <v/>
      </c>
      <c r="AJ25" s="47"/>
      <c r="AK25" s="284"/>
      <c r="AL25" s="284"/>
      <c r="AM25" s="284"/>
      <c r="AN25" s="53"/>
      <c r="AO25" s="206">
        <f t="shared" si="1"/>
        <v>15</v>
      </c>
      <c r="AP25" s="391" t="str">
        <f t="shared" si="2"/>
        <v>Fri</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611">
        <f t="shared" si="10"/>
        <v>15</v>
      </c>
      <c r="BH25" s="47"/>
      <c r="BI25" s="788" t="str">
        <f ca="1" t="shared" si="3"/>
        <v/>
      </c>
      <c r="BJ25" s="47"/>
      <c r="BK25" s="753" t="str">
        <f ca="1" t="shared" si="11"/>
        <v/>
      </c>
      <c r="BL25" s="47"/>
      <c r="BM25" s="754"/>
      <c r="BN25" s="47"/>
      <c r="BO25" s="51"/>
      <c r="BP25" s="51"/>
      <c r="BQ25" s="754"/>
      <c r="BR25" s="47"/>
      <c r="BS25" s="754"/>
      <c r="BT25" s="48"/>
      <c r="BU25" s="751"/>
      <c r="BV25" s="754"/>
      <c r="BW25" s="53"/>
    </row>
    <row r="26" spans="1:75" ht="14.4" customHeight="1">
      <c r="A26" s="203">
        <v>16</v>
      </c>
      <c r="B26" s="208" t="str">
        <f t="shared" si="4"/>
        <v>Sat</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49"/>
      <c r="AG26" s="29"/>
      <c r="AH26" s="30"/>
      <c r="AI26" t="str">
        <f ca="1" t="shared" si="6"/>
        <v/>
      </c>
      <c r="AJ26" s="30"/>
      <c r="AK26" s="282"/>
      <c r="AL26" s="282"/>
      <c r="AM26" s="282"/>
      <c r="AN26" s="32"/>
      <c r="AO26" s="203">
        <f t="shared" si="1"/>
        <v>16</v>
      </c>
      <c r="AP26" s="390" t="str">
        <f t="shared" si="2"/>
        <v>Sat</v>
      </c>
      <c r="AQ26" s="31"/>
      <c r="AR26" s="46" t="str">
        <f t="shared" si="13"/>
        <v xml:space="preserve"> </v>
      </c>
      <c r="AS26" s="31"/>
      <c r="AT26" s="34" t="str">
        <f t="shared" si="14"/>
        <v xml:space="preserve"> </v>
      </c>
      <c r="AU26" s="36" t="str">
        <f ca="1" t="shared" si="7"/>
        <v/>
      </c>
      <c r="AV26" s="46" t="str">
        <f ca="1" t="shared" si="14"/>
        <v xml:space="preserve"> </v>
      </c>
      <c r="AW26" s="31"/>
      <c r="AX26" s="34" t="str">
        <f t="shared" si="15"/>
        <v xml:space="preserve"> </v>
      </c>
      <c r="AY26" s="36" t="str">
        <f ca="1" t="shared" si="8"/>
        <v/>
      </c>
      <c r="AZ26" s="46" t="str">
        <f ca="1" t="shared" si="16"/>
        <v xml:space="preserve"> </v>
      </c>
      <c r="BA26" s="31"/>
      <c r="BB26" s="59" t="str">
        <f t="shared" si="17"/>
        <v xml:space="preserve"> </v>
      </c>
      <c r="BC26" s="36" t="str">
        <f ca="1" t="shared" si="9"/>
        <v/>
      </c>
      <c r="BD26" s="46" t="str">
        <f ca="1" t="shared" si="18"/>
        <v xml:space="preserve"> </v>
      </c>
      <c r="BE26" s="31"/>
      <c r="BF26" s="32"/>
      <c r="BG26" s="412">
        <f t="shared" si="10"/>
        <v>16</v>
      </c>
      <c r="BH26" s="30"/>
      <c r="BI26" s="752" t="str">
        <f ca="1" t="shared" si="3"/>
        <v/>
      </c>
      <c r="BJ26" s="30"/>
      <c r="BK26" s="746" t="str">
        <f ca="1" t="shared" si="11"/>
        <v/>
      </c>
      <c r="BL26" s="30"/>
      <c r="BM26" s="25"/>
      <c r="BN26" s="30"/>
      <c r="BO26" s="29"/>
      <c r="BP26" s="29"/>
      <c r="BQ26" s="25"/>
      <c r="BR26" s="30"/>
      <c r="BS26" s="25"/>
      <c r="BT26" s="26"/>
      <c r="BU26" s="424"/>
      <c r="BV26" s="25"/>
      <c r="BW26" s="32"/>
    </row>
    <row r="27" spans="1:75" ht="14.4" customHeight="1">
      <c r="A27" s="205">
        <v>17</v>
      </c>
      <c r="B27" s="204" t="str">
        <f t="shared" si="4"/>
        <v>Sun</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Sun</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37"/>
      <c r="BK27" s="749" t="str">
        <f ca="1" t="shared" si="11"/>
        <v/>
      </c>
      <c r="BL27" s="37"/>
      <c r="BM27" s="25"/>
      <c r="BN27" s="37"/>
      <c r="BO27" s="29"/>
      <c r="BP27" s="29"/>
      <c r="BQ27" s="25"/>
      <c r="BR27" s="37"/>
      <c r="BS27" s="25"/>
      <c r="BT27" s="38"/>
      <c r="BU27" s="424"/>
      <c r="BV27" s="25"/>
      <c r="BW27" s="43"/>
    </row>
    <row r="28" spans="1:75" ht="14.4" customHeight="1">
      <c r="A28" s="205">
        <v>18</v>
      </c>
      <c r="B28" s="204" t="str">
        <f t="shared" si="4"/>
        <v>Mon</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Mon</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37"/>
      <c r="BK28" s="749" t="str">
        <f ca="1" t="shared" si="11"/>
        <v/>
      </c>
      <c r="BL28" s="37"/>
      <c r="BM28" s="25"/>
      <c r="BN28" s="37"/>
      <c r="BO28" s="29"/>
      <c r="BP28" s="29"/>
      <c r="BQ28" s="25"/>
      <c r="BR28" s="37"/>
      <c r="BS28" s="25"/>
      <c r="BT28" s="38"/>
      <c r="BU28" s="424"/>
      <c r="BV28" s="25"/>
      <c r="BW28" s="43"/>
    </row>
    <row r="29" spans="1:75" ht="14.4" customHeight="1">
      <c r="A29" s="205">
        <v>19</v>
      </c>
      <c r="B29" s="204" t="str">
        <f t="shared" si="4"/>
        <v>Tue</v>
      </c>
      <c r="C29" s="37"/>
      <c r="D29" s="38"/>
      <c r="E29" s="38"/>
      <c r="F29" s="38"/>
      <c r="G29" s="39"/>
      <c r="H29" s="40"/>
      <c r="I29" s="41"/>
      <c r="J29" s="37"/>
      <c r="K29" s="38"/>
      <c r="L29" s="42"/>
      <c r="M29" s="283"/>
      <c r="N29" s="37"/>
      <c r="O29" s="34" t="str">
        <f aca="true" t="shared" si="19" ref="O29:Q41">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Tue</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37"/>
      <c r="BK29" s="749" t="str">
        <f ca="1" t="shared" si="11"/>
        <v/>
      </c>
      <c r="BL29" s="37"/>
      <c r="BM29" s="25"/>
      <c r="BN29" s="37"/>
      <c r="BO29" s="29"/>
      <c r="BP29" s="29"/>
      <c r="BQ29" s="25"/>
      <c r="BR29" s="37"/>
      <c r="BS29" s="25"/>
      <c r="BT29" s="38"/>
      <c r="BU29" s="424"/>
      <c r="BV29" s="25"/>
      <c r="BW29" s="43"/>
    </row>
    <row r="30" spans="1:75" ht="14.4" customHeight="1" thickBot="1">
      <c r="A30" s="206">
        <v>20</v>
      </c>
      <c r="B30" s="207" t="str">
        <f t="shared" si="4"/>
        <v>Wed</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85"/>
      <c r="AG30" s="51"/>
      <c r="AH30" s="47"/>
      <c r="AI30" t="str">
        <f ca="1" t="shared" si="6"/>
        <v/>
      </c>
      <c r="AJ30" s="47"/>
      <c r="AK30" s="284"/>
      <c r="AL30" s="284"/>
      <c r="AM30" s="284"/>
      <c r="AN30" s="53"/>
      <c r="AO30" s="206">
        <f t="shared" si="1"/>
        <v>20</v>
      </c>
      <c r="AP30" s="391" t="str">
        <f t="shared" si="2"/>
        <v>Wed</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47"/>
      <c r="BK30" s="753" t="str">
        <f ca="1" t="shared" si="11"/>
        <v/>
      </c>
      <c r="BL30" s="47"/>
      <c r="BM30" s="754"/>
      <c r="BN30" s="47"/>
      <c r="BO30" s="51"/>
      <c r="BP30" s="51"/>
      <c r="BQ30" s="754"/>
      <c r="BR30" s="47"/>
      <c r="BS30" s="754"/>
      <c r="BT30" s="48"/>
      <c r="BU30" s="751"/>
      <c r="BV30" s="754"/>
      <c r="BW30" s="53"/>
    </row>
    <row r="31" spans="1:75" ht="14.4" customHeight="1">
      <c r="A31" s="203">
        <v>21</v>
      </c>
      <c r="B31" s="208" t="str">
        <f t="shared" si="4"/>
        <v>Thu</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86"/>
      <c r="AG31" s="29"/>
      <c r="AH31" s="30"/>
      <c r="AI31" t="str">
        <f ca="1" t="shared" si="6"/>
        <v/>
      </c>
      <c r="AJ31" s="30"/>
      <c r="AK31" s="282"/>
      <c r="AL31" s="282"/>
      <c r="AM31" s="282"/>
      <c r="AN31" s="32"/>
      <c r="AO31" s="203">
        <f t="shared" si="1"/>
        <v>21</v>
      </c>
      <c r="AP31" s="390" t="str">
        <f t="shared" si="2"/>
        <v>Thu</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30"/>
      <c r="BK31" s="746" t="str">
        <f ca="1" t="shared" si="11"/>
        <v/>
      </c>
      <c r="BL31" s="30"/>
      <c r="BM31" s="25"/>
      <c r="BN31" s="30"/>
      <c r="BO31" s="29"/>
      <c r="BP31" s="29"/>
      <c r="BQ31" s="25"/>
      <c r="BR31" s="30"/>
      <c r="BS31" s="25"/>
      <c r="BT31" s="26"/>
      <c r="BU31" s="424"/>
      <c r="BV31" s="25"/>
      <c r="BW31" s="32"/>
    </row>
    <row r="32" spans="1:75" ht="14.4" customHeight="1">
      <c r="A32" s="205">
        <v>22</v>
      </c>
      <c r="B32" s="204" t="str">
        <f t="shared" si="4"/>
        <v>Fri</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Fri</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37"/>
      <c r="BK32" s="749" t="str">
        <f ca="1" t="shared" si="11"/>
        <v/>
      </c>
      <c r="BL32" s="37"/>
      <c r="BM32" s="25"/>
      <c r="BN32" s="37"/>
      <c r="BO32" s="29"/>
      <c r="BP32" s="29"/>
      <c r="BQ32" s="25"/>
      <c r="BR32" s="37"/>
      <c r="BS32" s="25"/>
      <c r="BT32" s="38"/>
      <c r="BU32" s="424"/>
      <c r="BV32" s="25"/>
      <c r="BW32" s="43"/>
    </row>
    <row r="33" spans="1:75" ht="14.4" customHeight="1">
      <c r="A33" s="205">
        <v>23</v>
      </c>
      <c r="B33" s="204" t="str">
        <f t="shared" si="4"/>
        <v>Sat</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Sat</v>
      </c>
      <c r="AQ33" s="42"/>
      <c r="AR33" s="35" t="str">
        <f t="shared" si="13"/>
        <v xml:space="preserve"> </v>
      </c>
      <c r="AS33" s="42"/>
      <c r="AT33" s="60" t="str">
        <f t="shared" si="14"/>
        <v xml:space="preserve"> </v>
      </c>
      <c r="AU33" s="36" t="str">
        <f ca="1" t="shared" si="7"/>
        <v/>
      </c>
      <c r="AV33" s="46" t="str">
        <f ca="1" t="shared" si="14"/>
        <v xml:space="preserve"> </v>
      </c>
      <c r="AW33" s="42"/>
      <c r="AX33" s="60" t="str">
        <f t="shared" si="15"/>
        <v xml:space="preserve"> </v>
      </c>
      <c r="AY33" s="36" t="str">
        <f ca="1" t="shared" si="8"/>
        <v/>
      </c>
      <c r="AZ33" s="35" t="str">
        <f ca="1" t="shared" si="16"/>
        <v xml:space="preserve"> </v>
      </c>
      <c r="BA33" s="42"/>
      <c r="BB33" s="61" t="str">
        <f t="shared" si="17"/>
        <v xml:space="preserve"> </v>
      </c>
      <c r="BC33" s="36" t="str">
        <f ca="1" t="shared" si="9"/>
        <v/>
      </c>
      <c r="BD33" s="35" t="str">
        <f ca="1" t="shared" si="18"/>
        <v xml:space="preserve"> </v>
      </c>
      <c r="BE33" s="42"/>
      <c r="BF33" s="43"/>
      <c r="BG33" s="231">
        <f t="shared" si="10"/>
        <v>23</v>
      </c>
      <c r="BH33" s="37"/>
      <c r="BI33" s="746" t="str">
        <f ca="1" t="shared" si="3"/>
        <v/>
      </c>
      <c r="BJ33" s="37"/>
      <c r="BK33" s="749" t="str">
        <f ca="1" t="shared" si="11"/>
        <v/>
      </c>
      <c r="BL33" s="37"/>
      <c r="BM33" s="25"/>
      <c r="BN33" s="37"/>
      <c r="BO33" s="29"/>
      <c r="BP33" s="29"/>
      <c r="BQ33" s="25"/>
      <c r="BR33" s="37"/>
      <c r="BS33" s="25"/>
      <c r="BT33" s="38"/>
      <c r="BU33" s="424"/>
      <c r="BV33" s="25"/>
      <c r="BW33" s="43"/>
    </row>
    <row r="34" spans="1:75" ht="14.4" customHeight="1">
      <c r="A34" s="205">
        <v>24</v>
      </c>
      <c r="B34" s="204" t="str">
        <f t="shared" si="4"/>
        <v>Sun</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Sun</v>
      </c>
      <c r="AQ34" s="42"/>
      <c r="AR34" s="35" t="str">
        <f t="shared" si="13"/>
        <v/>
      </c>
      <c r="AS34" s="42"/>
      <c r="AT34" s="60" t="str">
        <f aca="true" t="shared" si="20" ref="AT34:AV40">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37"/>
      <c r="BK34" s="749" t="str">
        <f ca="1" t="shared" si="11"/>
        <v/>
      </c>
      <c r="BL34" s="37"/>
      <c r="BM34" s="25"/>
      <c r="BN34" s="37"/>
      <c r="BO34" s="29"/>
      <c r="BP34" s="29"/>
      <c r="BQ34" s="25"/>
      <c r="BR34" s="37"/>
      <c r="BS34" s="25"/>
      <c r="BT34" s="38"/>
      <c r="BU34" s="424"/>
      <c r="BV34" s="25"/>
      <c r="BW34" s="43"/>
    </row>
    <row r="35" spans="1:75" ht="14.4" customHeight="1" thickBot="1">
      <c r="A35" s="206">
        <v>25</v>
      </c>
      <c r="B35" s="207" t="str">
        <f t="shared" si="4"/>
        <v>Mon</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Mon</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611">
        <f t="shared" si="10"/>
        <v>25</v>
      </c>
      <c r="BH35" s="47"/>
      <c r="BI35" s="753" t="str">
        <f ca="1" t="shared" si="3"/>
        <v/>
      </c>
      <c r="BJ35" s="47"/>
      <c r="BK35" s="753" t="str">
        <f ca="1" t="shared" si="11"/>
        <v/>
      </c>
      <c r="BL35" s="47"/>
      <c r="BM35" s="754"/>
      <c r="BN35" s="47"/>
      <c r="BO35" s="51"/>
      <c r="BP35" s="51"/>
      <c r="BQ35" s="754"/>
      <c r="BR35" s="47"/>
      <c r="BS35" s="754"/>
      <c r="BT35" s="48"/>
      <c r="BU35" s="751"/>
      <c r="BV35" s="754"/>
      <c r="BW35" s="53"/>
    </row>
    <row r="36" spans="1:75" ht="14.4" customHeight="1">
      <c r="A36" s="203">
        <v>26</v>
      </c>
      <c r="B36" s="208" t="str">
        <f t="shared" si="4"/>
        <v>Tue</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Tue</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412">
        <f t="shared" si="10"/>
        <v>26</v>
      </c>
      <c r="BH36" s="30"/>
      <c r="BI36" s="746" t="str">
        <f ca="1" t="shared" si="3"/>
        <v/>
      </c>
      <c r="BJ36" s="30"/>
      <c r="BK36" s="746" t="str">
        <f ca="1" t="shared" si="11"/>
        <v/>
      </c>
      <c r="BL36" s="30"/>
      <c r="BM36" s="25"/>
      <c r="BN36" s="30"/>
      <c r="BO36" s="29"/>
      <c r="BP36" s="29"/>
      <c r="BQ36" s="25"/>
      <c r="BR36" s="30"/>
      <c r="BS36" s="25"/>
      <c r="BT36" s="26"/>
      <c r="BU36" s="424"/>
      <c r="BV36" s="25"/>
      <c r="BW36" s="32"/>
    </row>
    <row r="37" spans="1:75" ht="14.4" customHeight="1">
      <c r="A37" s="205">
        <v>27</v>
      </c>
      <c r="B37" s="204" t="str">
        <f t="shared" si="4"/>
        <v>Wed</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Wed</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37"/>
      <c r="BK37" s="749" t="str">
        <f ca="1" t="shared" si="11"/>
        <v/>
      </c>
      <c r="BL37" s="37"/>
      <c r="BM37" s="25"/>
      <c r="BN37" s="37"/>
      <c r="BO37" s="29"/>
      <c r="BP37" s="29"/>
      <c r="BQ37" s="25"/>
      <c r="BR37" s="37"/>
      <c r="BS37" s="25"/>
      <c r="BT37" s="38"/>
      <c r="BU37" s="424"/>
      <c r="BV37" s="25"/>
      <c r="BW37" s="43"/>
    </row>
    <row r="38" spans="1:75" ht="14.4" customHeight="1">
      <c r="A38" s="205">
        <v>28</v>
      </c>
      <c r="B38" s="204" t="str">
        <f t="shared" si="4"/>
        <v>Thu</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Thu</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37"/>
      <c r="BK38" s="749" t="str">
        <f ca="1" t="shared" si="11"/>
        <v/>
      </c>
      <c r="BL38" s="37"/>
      <c r="BM38" s="25"/>
      <c r="BN38" s="37"/>
      <c r="BO38" s="29"/>
      <c r="BP38" s="29"/>
      <c r="BQ38" s="25"/>
      <c r="BR38" s="37"/>
      <c r="BS38" s="25"/>
      <c r="BT38" s="38"/>
      <c r="BU38" s="424"/>
      <c r="BV38" s="25"/>
      <c r="BW38" s="43"/>
    </row>
    <row r="39" spans="1:75" ht="14.4" customHeight="1">
      <c r="A39" s="205">
        <v>29</v>
      </c>
      <c r="B39" s="204" t="str">
        <f t="shared" si="4"/>
        <v>Fri</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Fri</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37"/>
      <c r="BK39" s="749" t="str">
        <f ca="1" t="shared" si="11"/>
        <v/>
      </c>
      <c r="BL39" s="37"/>
      <c r="BM39" s="25"/>
      <c r="BN39" s="37"/>
      <c r="BO39" s="29"/>
      <c r="BP39" s="29"/>
      <c r="BQ39" s="25"/>
      <c r="BR39" s="37"/>
      <c r="BS39" s="25"/>
      <c r="BT39" s="38"/>
      <c r="BU39" s="424"/>
      <c r="BV39" s="25"/>
      <c r="BW39" s="43"/>
    </row>
    <row r="40" spans="1:75" ht="14.4" customHeight="1">
      <c r="A40" s="205">
        <v>30</v>
      </c>
      <c r="B40" s="204" t="str">
        <f t="shared" si="4"/>
        <v>Sat</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Sat</v>
      </c>
      <c r="AQ40" s="42"/>
      <c r="AR40" s="35" t="str">
        <f t="shared" si="13"/>
        <v xml:space="preserve"> </v>
      </c>
      <c r="AS40" s="42"/>
      <c r="AT40" s="60" t="str">
        <f t="shared" si="20"/>
        <v xml:space="preserve"> </v>
      </c>
      <c r="AU40" s="36" t="str">
        <f ca="1" t="shared" si="7"/>
        <v/>
      </c>
      <c r="AV40" s="35" t="str">
        <f ca="1" t="shared" si="20"/>
        <v xml:space="preserve"> </v>
      </c>
      <c r="AW40" s="42"/>
      <c r="AX40" s="60" t="str">
        <f t="shared" si="15"/>
        <v xml:space="preserve"> </v>
      </c>
      <c r="AY40" s="36" t="str">
        <f ca="1" t="shared" si="8"/>
        <v/>
      </c>
      <c r="AZ40" s="35" t="str">
        <f ca="1" t="shared" si="16"/>
        <v xml:space="preserve"> </v>
      </c>
      <c r="BA40" s="42"/>
      <c r="BB40" s="61" t="str">
        <f t="shared" si="17"/>
        <v xml:space="preserve"> </v>
      </c>
      <c r="BC40" s="36" t="str">
        <f ca="1" t="shared" si="9"/>
        <v/>
      </c>
      <c r="BD40" s="35" t="str">
        <f ca="1" t="shared" si="18"/>
        <v xml:space="preserve"> </v>
      </c>
      <c r="BE40" s="42"/>
      <c r="BF40" s="43"/>
      <c r="BG40" s="231">
        <f t="shared" si="10"/>
        <v>30</v>
      </c>
      <c r="BH40" s="37"/>
      <c r="BI40" s="746" t="str">
        <f ca="1" t="shared" si="3"/>
        <v/>
      </c>
      <c r="BJ40" s="37"/>
      <c r="BK40" s="749" t="str">
        <f ca="1" t="shared" si="11"/>
        <v/>
      </c>
      <c r="BL40" s="37"/>
      <c r="BM40" s="25"/>
      <c r="BN40" s="37"/>
      <c r="BO40" s="29"/>
      <c r="BP40" s="29"/>
      <c r="BQ40" s="25"/>
      <c r="BR40" s="37"/>
      <c r="BS40" s="25"/>
      <c r="BT40" s="38"/>
      <c r="BU40" s="424"/>
      <c r="BV40" s="25"/>
      <c r="BW40" s="43"/>
    </row>
    <row r="41" spans="1:75" ht="14.4" customHeight="1" thickBot="1">
      <c r="A41" s="205">
        <v>31</v>
      </c>
      <c r="B41" s="204" t="str">
        <f t="shared" si="4"/>
        <v>Sun</v>
      </c>
      <c r="C41" s="37"/>
      <c r="D41" s="38"/>
      <c r="E41" s="38"/>
      <c r="F41" s="38"/>
      <c r="G41" s="39"/>
      <c r="H41" s="40"/>
      <c r="I41" s="41"/>
      <c r="J41" s="37"/>
      <c r="K41" s="38"/>
      <c r="L41" s="42"/>
      <c r="M41" s="283"/>
      <c r="N41" s="37"/>
      <c r="O41" s="56" t="str">
        <f t="shared" si="19"/>
        <v/>
      </c>
      <c r="P41" s="47"/>
      <c r="Q41" s="56" t="str">
        <f t="shared" si="19"/>
        <v/>
      </c>
      <c r="R41" s="37"/>
      <c r="S41" s="37"/>
      <c r="T41" s="43"/>
      <c r="U41" s="211">
        <f t="shared" si="0"/>
        <v>31</v>
      </c>
      <c r="V41" s="42"/>
      <c r="W41" s="37"/>
      <c r="X41" s="444" t="str">
        <f ca="1" t="shared" si="5"/>
        <v/>
      </c>
      <c r="Y41" s="43"/>
      <c r="Z41" s="418"/>
      <c r="AA41" s="283"/>
      <c r="AB41" s="37"/>
      <c r="AC41" s="43"/>
      <c r="AD41" s="42"/>
      <c r="AE41" s="43"/>
      <c r="AF41" s="649"/>
      <c r="AG41" s="51"/>
      <c r="AH41" s="47"/>
      <c r="AI41" s="324" t="str">
        <f ca="1" t="shared" si="6"/>
        <v/>
      </c>
      <c r="AJ41" s="37"/>
      <c r="AK41" s="283"/>
      <c r="AL41" s="283"/>
      <c r="AM41" s="283"/>
      <c r="AN41" s="43"/>
      <c r="AO41" s="206">
        <f t="shared" si="1"/>
        <v>31</v>
      </c>
      <c r="AP41" s="391" t="str">
        <f t="shared" si="2"/>
        <v>Sun</v>
      </c>
      <c r="AQ41" s="52"/>
      <c r="AR41" s="56" t="str">
        <f>IF(AND(+$B41="Sat",SUM(AQ35:AQ41)&gt;0),AVERAGE(AQ35:AQ41),IF(AND(+$B41="Fri",SUM(AQ36:AQ41,AQ$42)&gt;0),AVERAGE(AQ36:AQ41,AQ$42),IF(AND(+$B41="Thu",SUM(AQ37:AQ41,AQ$42:AQ$43)&gt;0),AVERAGE(AQ37:AQ41,AQ$42:AQ$43),IF(AND($B41="Wed",SUM(AQ38:AQ41,AQ$42:AQ$44)&gt;0),AVERAGE(AQ38:AQ41,AQ$42:AQ$44),""))))</f>
        <v/>
      </c>
      <c r="AS41" s="52"/>
      <c r="AT41" s="56" t="str">
        <f>IF(AND(+$B41="Sat",SUM(AS35:AS41)&gt;0),AVERAGE(AS35:AS41),IF(AND(+$B41="Fri",SUM(AS36:AS41,AS$42)&gt;0),AVERAGE(AS36:AS41,AS$42),IF(AND(+$B41="Thu",SUM(AS37:AS41,AS$42:AS$43)&gt;0),AVERAGE(AS37:AS41,AS$42:AS$43),IF(AND($B41="Wed",SUM(AS38:AS41,AS$42:AS$44)&gt;0),AVERAGE(AS38:AS41,AS$42:AS$44),""))))</f>
        <v/>
      </c>
      <c r="AU41" s="58" t="str">
        <f ca="1" t="shared" si="7"/>
        <v/>
      </c>
      <c r="AV41" s="56" t="str">
        <f ca="1">IF(AND(+$B41="Sat",SUM(AU35:AU41)&gt;0),AVERAGE(AU35:AU41),IF(AND(+$B41="Fri",SUM(AU36:AU41,AU$42)&gt;0),AVERAGE(AU36:AU41,AU$42),IF(AND(+$B41="Thu",SUM(AU37:AU41,AU$42:AU$43)&gt;0),AVERAGE(AU37:AU41,AU$42:AU$43),IF(AND($B41="Wed",SUM(AU38:AU41,AU$42:AU$44)&gt;0),AVERAGE(AU38:AU41,AU$42:AU$44),""))))</f>
        <v/>
      </c>
      <c r="AW41" s="52"/>
      <c r="AX41" s="56" t="str">
        <f>IF(AND(+$B41="Sat",SUM(AW35:AW41)&gt;0),AVERAGE(AW35:AW41),IF(AND(+$B41="Fri",SUM(AW36:AW41,AW$42)&gt;0),AVERAGE(AW36:AW41,AW$42),IF(AND(+$B41="Thu",SUM(AW37:AW41,AW$42:AW$43)&gt;0),AVERAGE(AW37:AW41,AW$42:AW$43),IF(AND($B41="Wed",SUM(AW38:AW41,AW$42:AW$44)&gt;0),AVERAGE(AW38:AW41,AW$42:AW$44),""))))</f>
        <v/>
      </c>
      <c r="AY41" s="58" t="str">
        <f ca="1" t="shared" si="8"/>
        <v/>
      </c>
      <c r="AZ41" s="56" t="str">
        <f ca="1">IF(AND(+$B41="Sat",SUM(AY35:AY41)&gt;0),AVERAGE(AY35:AY41),IF(AND(+$B41="Fri",SUM(AY36:AY41,AY$42)&gt;0),AVERAGE(AY36:AY41,AY$42),IF(AND(+$B41="Thu",SUM(AY37:AY41,AY$42:AY$43)&gt;0),AVERAGE(AY37:AY41,AY$42:AY$43),IF(AND($B41="Wed",SUM(AY38:AY41,AY$42:AY$44)&gt;0),AVERAGE(AY38:AY41,AY$42:AY$44),""))))</f>
        <v/>
      </c>
      <c r="BA41" s="52"/>
      <c r="BB41" s="56" t="str">
        <f>IF(AND(+$B41="Sat",SUM(BA35:BA41)&gt;0),AVERAGE(BA35:BA41),IF(AND(+$B41="Fri",SUM(BA36:BA41,BA$42)&gt;0),AVERAGE(BA36:BA41,BA$42),IF(AND(+$B41="Thu",SUM(BA37:BA41,BA$42:BA$43)&gt;0),AVERAGE(BA37:BA41,BA$42:BA$43),IF(AND($B41="Wed",SUM(BA38:BA41,BA$42:BA$44)&gt;0),AVERAGE(BA38:BA41,BA$42:BA$44),""))))</f>
        <v/>
      </c>
      <c r="BC41" s="58" t="str">
        <f ca="1" t="shared" si="9"/>
        <v/>
      </c>
      <c r="BD41" s="57" t="str">
        <f ca="1">IF(AND(+$B41="Sat",SUM(BC35:BC41)&gt;0),AVERAGE(BC35:BC41),IF(AND(+$B41="Fri",SUM(BC36:BC41,BC$42)&gt;0),AVERAGE(BC36:BC41,BC$42),IF(AND(+$B41="Thu",SUM(BC37:BC41,BC$42:BC$43)&gt;0),AVERAGE(BC37:BC41,BC$42:BC$43),IF(AND($B41="Wed",SUM(BC38:BC41,BC$42:BC$44)&gt;0),AVERAGE(BC38:BC41,BC$42:BC$44),""))))</f>
        <v/>
      </c>
      <c r="BE41" s="42"/>
      <c r="BF41" s="43"/>
      <c r="BG41" s="231">
        <f t="shared" si="10"/>
        <v>31</v>
      </c>
      <c r="BH41" s="51"/>
      <c r="BI41" s="753" t="str">
        <f ca="1" t="shared" si="3"/>
        <v/>
      </c>
      <c r="BJ41" s="37"/>
      <c r="BK41" s="753" t="str">
        <f ca="1" t="shared" si="11"/>
        <v/>
      </c>
      <c r="BL41" s="37"/>
      <c r="BM41" s="800"/>
      <c r="BN41" s="37"/>
      <c r="BO41" s="41"/>
      <c r="BP41" s="41"/>
      <c r="BQ41" s="800"/>
      <c r="BR41" s="37"/>
      <c r="BS41" s="800"/>
      <c r="BT41" s="37"/>
      <c r="BU41" s="800"/>
      <c r="BV41" s="800"/>
      <c r="BW41" s="43"/>
    </row>
    <row r="42" spans="1:75" ht="9.9" customHeight="1" thickBot="1">
      <c r="A42" s="327">
        <v>1</v>
      </c>
      <c r="B42" s="325" t="str">
        <f>TEXT(CONCATENATE("1/1/",N4+1),"DDD")</f>
        <v>Mon</v>
      </c>
      <c r="C42" s="869" t="s">
        <v>98</v>
      </c>
      <c r="D42" s="870"/>
      <c r="E42" s="870"/>
      <c r="F42" s="870"/>
      <c r="G42" s="870"/>
      <c r="H42" s="870"/>
      <c r="I42" s="1054"/>
      <c r="J42" s="366"/>
      <c r="K42" s="367"/>
      <c r="L42" s="363"/>
      <c r="M42" s="370"/>
      <c r="N42" s="366"/>
      <c r="O42" s="366"/>
      <c r="P42" s="366"/>
      <c r="Q42" s="366"/>
      <c r="R42" s="366"/>
      <c r="S42" s="366"/>
      <c r="T42" s="371"/>
      <c r="U42" s="372"/>
      <c r="V42" s="432"/>
      <c r="W42" s="433"/>
      <c r="X42" s="434"/>
      <c r="Y42" s="433"/>
      <c r="Z42" s="433"/>
      <c r="AA42" s="435"/>
      <c r="AB42" s="435"/>
      <c r="AC42" s="436"/>
      <c r="AD42" s="373"/>
      <c r="AE42" s="371"/>
      <c r="AF42" s="660"/>
      <c r="AG42" s="661"/>
      <c r="AH42" s="366"/>
      <c r="AI42" s="374"/>
      <c r="AJ42" s="366"/>
      <c r="AK42" s="370"/>
      <c r="AL42" s="370"/>
      <c r="AM42" s="370"/>
      <c r="AN42" s="371"/>
      <c r="AO42" s="392">
        <f t="shared" si="1"/>
        <v>1</v>
      </c>
      <c r="AP42" s="390" t="str">
        <f t="shared" si="2"/>
        <v>Mon</v>
      </c>
      <c r="AQ42" s="329">
        <v>1</v>
      </c>
      <c r="AR42" s="371"/>
      <c r="AS42" s="330">
        <v>1</v>
      </c>
      <c r="AT42" s="374"/>
      <c r="AU42" s="380">
        <f ca="1" t="shared" si="7"/>
        <v>8.345</v>
      </c>
      <c r="AV42" s="371"/>
      <c r="AW42" s="331"/>
      <c r="AX42" s="374"/>
      <c r="AY42" s="36" t="str">
        <f ca="1" t="shared" si="8"/>
        <v/>
      </c>
      <c r="AZ42" s="371"/>
      <c r="BA42" s="332"/>
      <c r="BB42" s="374"/>
      <c r="BC42" s="381" t="str">
        <f ca="1" t="shared" si="9"/>
        <v/>
      </c>
      <c r="BD42" s="371"/>
      <c r="BE42" s="332"/>
      <c r="BF42" s="345"/>
      <c r="BG42" s="744">
        <v>1</v>
      </c>
      <c r="BH42" s="756"/>
      <c r="BI42" s="801" t="str">
        <f ca="1" t="shared" si="3"/>
        <v/>
      </c>
      <c r="BJ42" s="37"/>
      <c r="BK42" s="753" t="str">
        <f ca="1" t="shared" si="11"/>
        <v/>
      </c>
      <c r="BL42" s="37"/>
      <c r="BM42" s="800"/>
      <c r="BN42" s="37"/>
      <c r="BO42" s="41"/>
      <c r="BP42" s="41"/>
      <c r="BQ42" s="800"/>
      <c r="BR42" s="37"/>
      <c r="BS42" s="800"/>
      <c r="BT42" s="37"/>
      <c r="BU42" s="445"/>
      <c r="BV42" s="800"/>
      <c r="BW42" s="43"/>
    </row>
    <row r="43" spans="1:75" ht="9.9" customHeight="1" thickBot="1">
      <c r="A43" s="327">
        <v>2</v>
      </c>
      <c r="B43" s="325" t="str">
        <f>TEXT(CONCATENATE("1/2/",N4+1),"DDD")</f>
        <v>Tue</v>
      </c>
      <c r="C43" s="869"/>
      <c r="D43" s="870"/>
      <c r="E43" s="870"/>
      <c r="F43" s="870"/>
      <c r="G43" s="870"/>
      <c r="H43" s="870"/>
      <c r="I43" s="1054"/>
      <c r="J43" s="366"/>
      <c r="K43" s="367"/>
      <c r="L43" s="365"/>
      <c r="M43" s="370"/>
      <c r="N43" s="366"/>
      <c r="O43" s="366"/>
      <c r="P43" s="366"/>
      <c r="Q43" s="366"/>
      <c r="R43" s="366"/>
      <c r="S43" s="366"/>
      <c r="T43" s="371"/>
      <c r="U43" s="372"/>
      <c r="V43" s="373"/>
      <c r="W43" s="366"/>
      <c r="X43" s="374"/>
      <c r="Y43" s="366"/>
      <c r="Z43" s="370"/>
      <c r="AA43" s="370"/>
      <c r="AB43" s="370"/>
      <c r="AC43" s="371"/>
      <c r="AD43" s="373"/>
      <c r="AE43" s="371"/>
      <c r="AF43" s="660"/>
      <c r="AG43" s="366"/>
      <c r="AH43" s="366"/>
      <c r="AI43" s="374"/>
      <c r="AJ43" s="366"/>
      <c r="AK43" s="370"/>
      <c r="AL43" s="370"/>
      <c r="AM43" s="370"/>
      <c r="AN43" s="371"/>
      <c r="AO43" s="392">
        <f t="shared" si="1"/>
        <v>2</v>
      </c>
      <c r="AP43" s="390" t="str">
        <f t="shared" si="2"/>
        <v>Tue</v>
      </c>
      <c r="AQ43" s="333"/>
      <c r="AR43" s="371"/>
      <c r="AS43" s="334"/>
      <c r="AT43" s="374"/>
      <c r="AU43" s="335" t="str">
        <f ca="1" t="shared" si="7"/>
        <v/>
      </c>
      <c r="AV43" s="371"/>
      <c r="AW43" s="336"/>
      <c r="AX43" s="374"/>
      <c r="AY43" s="36" t="str">
        <f ca="1" t="shared" si="8"/>
        <v/>
      </c>
      <c r="AZ43" s="371"/>
      <c r="BA43" s="338"/>
      <c r="BB43" s="374"/>
      <c r="BC43" s="337" t="str">
        <f ca="1" t="shared" si="9"/>
        <v/>
      </c>
      <c r="BD43" s="371"/>
      <c r="BE43" s="338"/>
      <c r="BF43" s="346"/>
      <c r="BG43" s="802">
        <v>2</v>
      </c>
      <c r="BH43" s="756"/>
      <c r="BI43" s="801" t="str">
        <f ca="1" t="shared" si="3"/>
        <v/>
      </c>
      <c r="BJ43" s="803"/>
      <c r="BK43" s="753" t="str">
        <f ca="1" t="shared" si="11"/>
        <v/>
      </c>
      <c r="BL43" s="803"/>
      <c r="BM43" s="804"/>
      <c r="BN43" s="803"/>
      <c r="BO43" s="736"/>
      <c r="BP43" s="736"/>
      <c r="BQ43" s="804"/>
      <c r="BR43" s="803"/>
      <c r="BS43" s="804"/>
      <c r="BT43" s="37"/>
      <c r="BU43" s="445"/>
      <c r="BV43" s="804"/>
      <c r="BW43" s="805"/>
    </row>
    <row r="44" spans="1:75" ht="9.9" customHeight="1" thickBot="1">
      <c r="A44" s="328">
        <v>3</v>
      </c>
      <c r="B44" s="326" t="str">
        <f>TEXT(CONCATENATE("1/3/",N4+1),"DDD")</f>
        <v>Wed</v>
      </c>
      <c r="C44" s="1055"/>
      <c r="D44" s="1056"/>
      <c r="E44" s="1056"/>
      <c r="F44" s="1056"/>
      <c r="G44" s="1056"/>
      <c r="H44" s="1056"/>
      <c r="I44" s="1057"/>
      <c r="J44" s="368"/>
      <c r="K44" s="369"/>
      <c r="L44" s="364"/>
      <c r="M44" s="375"/>
      <c r="N44" s="368"/>
      <c r="O44" s="368"/>
      <c r="P44" s="368"/>
      <c r="Q44" s="368"/>
      <c r="R44" s="368"/>
      <c r="S44" s="368"/>
      <c r="T44" s="376"/>
      <c r="U44" s="377"/>
      <c r="V44" s="378"/>
      <c r="W44" s="368"/>
      <c r="X44" s="379"/>
      <c r="Y44" s="368"/>
      <c r="Z44" s="375"/>
      <c r="AA44" s="375"/>
      <c r="AB44" s="375"/>
      <c r="AC44" s="376"/>
      <c r="AD44" s="378"/>
      <c r="AE44" s="376"/>
      <c r="AF44" s="660"/>
      <c r="AG44" s="662"/>
      <c r="AH44" s="368"/>
      <c r="AI44" s="379"/>
      <c r="AJ44" s="368"/>
      <c r="AK44" s="375"/>
      <c r="AL44" s="375"/>
      <c r="AM44" s="375"/>
      <c r="AN44" s="376"/>
      <c r="AO44" s="393">
        <f t="shared" si="1"/>
        <v>3</v>
      </c>
      <c r="AP44" s="391" t="str">
        <f t="shared" si="2"/>
        <v>Wed</v>
      </c>
      <c r="AQ44" s="339"/>
      <c r="AR44" s="376"/>
      <c r="AS44" s="340"/>
      <c r="AT44" s="379"/>
      <c r="AU44" s="341" t="str">
        <f ca="1" t="shared" si="7"/>
        <v/>
      </c>
      <c r="AV44" s="376"/>
      <c r="AW44" s="342"/>
      <c r="AX44" s="379"/>
      <c r="AY44" s="36" t="str">
        <f ca="1" t="shared" si="8"/>
        <v/>
      </c>
      <c r="AZ44" s="376"/>
      <c r="BA44" s="344"/>
      <c r="BB44" s="379"/>
      <c r="BC44" s="343" t="str">
        <f ca="1" t="shared" si="9"/>
        <v/>
      </c>
      <c r="BD44" s="376"/>
      <c r="BE44" s="344"/>
      <c r="BF44" s="347"/>
      <c r="BG44" s="781">
        <v>3</v>
      </c>
      <c r="BH44" s="756"/>
      <c r="BI44" s="801" t="str">
        <f ca="1" t="shared" si="3"/>
        <v/>
      </c>
      <c r="BJ44" s="47"/>
      <c r="BK44" s="753" t="str">
        <f ca="1" t="shared" si="11"/>
        <v/>
      </c>
      <c r="BL44" s="47"/>
      <c r="BM44" s="754"/>
      <c r="BN44" s="47"/>
      <c r="BO44" s="51"/>
      <c r="BP44" s="51"/>
      <c r="BQ44" s="754"/>
      <c r="BR44" s="47"/>
      <c r="BS44" s="754"/>
      <c r="BT44" s="47"/>
      <c r="BU44" s="754"/>
      <c r="BV44" s="754"/>
      <c r="BW44" s="53"/>
    </row>
    <row r="45" spans="1:75" ht="14.4" customHeight="1" thickBot="1" thickTop="1">
      <c r="A45" s="209" t="s">
        <v>30</v>
      </c>
      <c r="B45" s="210"/>
      <c r="C45" s="29"/>
      <c r="D45" s="299"/>
      <c r="E45" s="299"/>
      <c r="F45" s="26"/>
      <c r="G45" s="64"/>
      <c r="H45" s="65"/>
      <c r="I45" s="3" t="str">
        <f>IF(SUM(I11:I41)&gt;0,AVERAGE(I11:I41)," ")</f>
        <v xml:space="preserve"> </v>
      </c>
      <c r="J45" s="34" t="str">
        <f>IF(SUM(J11:J41)&gt;0,AVERAGE(J11:J41)," ")</f>
        <v xml:space="preserve"> </v>
      </c>
      <c r="K45" s="59" t="str">
        <f>IF(SUM(K11:K41)&gt;0,AVERAGE(K11:K41)," ")</f>
        <v xml:space="preserve"> </v>
      </c>
      <c r="L45" s="33" t="str">
        <f>IF(SUM(L11:L41)&gt;0,AVERAGE(L11:L41)," ")</f>
        <v xml:space="preserve"> </v>
      </c>
      <c r="M45" s="285"/>
      <c r="N45" s="294" t="str">
        <f aca="true" t="shared" si="21" ref="N45:T45">IF(SUM(N11:N41)&gt;0,AVERAGE(N11:N41)," ")</f>
        <v xml:space="preserve"> </v>
      </c>
      <c r="O45" s="34" t="str">
        <f t="shared" si="21"/>
        <v xml:space="preserve"> </v>
      </c>
      <c r="P45" s="294" t="str">
        <f t="shared" si="21"/>
        <v xml:space="preserve"> </v>
      </c>
      <c r="Q45" s="34" t="str">
        <f t="shared" si="21"/>
        <v xml:space="preserve"> </v>
      </c>
      <c r="R45" s="34" t="str">
        <f t="shared" si="21"/>
        <v xml:space="preserve"> </v>
      </c>
      <c r="S45" s="34" t="str">
        <f t="shared" si="21"/>
        <v xml:space="preserve"> </v>
      </c>
      <c r="T45" s="46" t="str">
        <f t="shared" si="21"/>
        <v xml:space="preserve"> </v>
      </c>
      <c r="U45" s="209" t="s">
        <v>31</v>
      </c>
      <c r="V45" s="310" t="str">
        <f aca="true" t="shared" si="22" ref="V45:AE45">IF(SUM(V11:V41)&gt;0,AVERAGE(V11:V41)," ")</f>
        <v xml:space="preserve"> </v>
      </c>
      <c r="W45" s="428" t="str">
        <f t="shared" si="22"/>
        <v xml:space="preserve"> </v>
      </c>
      <c r="X45" s="34" t="str">
        <f ca="1" t="shared" si="22"/>
        <v xml:space="preserve"> </v>
      </c>
      <c r="Y45" s="429" t="str">
        <f t="shared" si="22"/>
        <v xml:space="preserve"> </v>
      </c>
      <c r="Z45" s="425" t="str">
        <f t="shared" si="22"/>
        <v xml:space="preserve"> </v>
      </c>
      <c r="AA45" s="300" t="str">
        <f t="shared" si="22"/>
        <v xml:space="preserve"> </v>
      </c>
      <c r="AB45" s="34" t="str">
        <f t="shared" si="22"/>
        <v xml:space="preserve"> </v>
      </c>
      <c r="AC45" s="311" t="str">
        <f t="shared" si="22"/>
        <v xml:space="preserve"> </v>
      </c>
      <c r="AD45" s="312" t="str">
        <f t="shared" si="22"/>
        <v xml:space="preserve"> </v>
      </c>
      <c r="AE45" s="313" t="str">
        <f t="shared" si="22"/>
        <v xml:space="preserve"> </v>
      </c>
      <c r="AF45" s="636"/>
      <c r="AG45" s="617" t="str">
        <f>IF(SUM(AG11:AG41)&gt;0,AVERAGE(AG11:AG41)," ")</f>
        <v xml:space="preserve"> </v>
      </c>
      <c r="AH45" s="645" t="str">
        <f>IF(SUM(AH11:AH41)&gt;0,AVERAGE(AH11:AH41)," ")</f>
        <v xml:space="preserve"> </v>
      </c>
      <c r="AI45" s="34"/>
      <c r="AJ45" s="732" t="str">
        <f ca="1">IF(SUM(AI11:AI41)&gt;0,GEOMEAN(AI11:AI41),"")</f>
        <v/>
      </c>
      <c r="AK45" s="285"/>
      <c r="AL45" s="285"/>
      <c r="AM45" s="641" t="str">
        <f>IF(SUM(AM11:AM41)&gt;0,AVERAGE(AM11:AM41)," ")</f>
        <v xml:space="preserve"> </v>
      </c>
      <c r="AN45" s="313" t="str">
        <f>IF(SUM(AN11:AN41)&gt;0,AVERAGE(AN11:AN41)," ")</f>
        <v xml:space="preserve"> </v>
      </c>
      <c r="AO45" s="840" t="s">
        <v>60</v>
      </c>
      <c r="AP45" s="841"/>
      <c r="AQ45" s="617" t="str">
        <f>IF(SUM(AQ11:AQ41)&gt;0,AVERAGE(AQ11:AQ41)," ")</f>
        <v xml:space="preserve"> </v>
      </c>
      <c r="AR45" s="710"/>
      <c r="AS45" s="619" t="str">
        <f>IF(SUM(AS11:AS41)&gt;0,AVERAGE(AS11:AS41)," ")</f>
        <v xml:space="preserve"> </v>
      </c>
      <c r="AT45" s="622"/>
      <c r="AU45" s="621" t="str">
        <f ca="1">IF(SUM(AU11:AU41)&gt;0,AVERAGE(AU11:AU41)," ")</f>
        <v xml:space="preserve"> </v>
      </c>
      <c r="AV45" s="622"/>
      <c r="AW45" s="619" t="str">
        <f>IF(SUM(AW11:AW41)&gt;0,AVERAGE(AW11:AW41)," ")</f>
        <v xml:space="preserve"> </v>
      </c>
      <c r="AX45" s="625"/>
      <c r="AY45" s="621" t="str">
        <f ca="1">IF(SUM(AY11:AY41)&gt;0,AVERAGE(AY11:AY41)," ")</f>
        <v xml:space="preserve"> </v>
      </c>
      <c r="AZ45" s="622"/>
      <c r="BA45" s="617" t="str">
        <f>IF(SUM(BA11:BA41)&gt;0,AVERAGE(BA11:BA41)," ")</f>
        <v xml:space="preserve"> </v>
      </c>
      <c r="BB45" s="622"/>
      <c r="BC45" s="621" t="str">
        <f ca="1">IF(SUM(BC11:BC41)&gt;0,AVERAGE(BC11:BC41)," ")</f>
        <v xml:space="preserve"> </v>
      </c>
      <c r="BD45" s="705"/>
      <c r="BE45" s="33" t="str">
        <f>IF(SUM(BE11:BE41)&gt;0,AVERAGE(BE11:BE41)," ")</f>
        <v xml:space="preserve"> </v>
      </c>
      <c r="BF45" s="46" t="str">
        <f>IF(SUM(BF11:BF41)&gt;0,AVERAGE(BF11:BF41)," ")</f>
        <v xml:space="preserve"> </v>
      </c>
      <c r="BG45" s="231" t="s">
        <v>31</v>
      </c>
      <c r="BH45" s="634" t="str">
        <f>IF(SUM(BH11:BH44)&gt;0,AVERAGE(BH11:BH44)," ")</f>
        <v xml:space="preserve"> </v>
      </c>
      <c r="BI45" s="621" t="str">
        <f aca="true" t="shared" si="23" ref="BI45:BK45">IF(SUM(BI11:BI41)&gt;0,AVERAGE(BI11:BI41)," ")</f>
        <v xml:space="preserve"> </v>
      </c>
      <c r="BJ45" s="629" t="str">
        <f t="shared" si="23"/>
        <v xml:space="preserve"> </v>
      </c>
      <c r="BK45" s="758" t="str">
        <f ca="1" t="shared" si="23"/>
        <v xml:space="preserve"> </v>
      </c>
      <c r="BL45" s="759" t="str">
        <f>IF(SUM(BL11:BL44)&gt;0,AVERAGE(BL11:BL44)," ")</f>
        <v xml:space="preserve"> </v>
      </c>
      <c r="BM45" s="760" t="str">
        <f>IF(SUM(BM11:BM44)&gt;0,AVERAGE(BM11:BM44)," ")</f>
        <v xml:space="preserve"> </v>
      </c>
      <c r="BN45" s="760" t="str">
        <f aca="true" t="shared" si="24" ref="BN45:BW45">IF(SUM(BN11:BN44)&gt;0,AVERAGE(BN11:BN44)," ")</f>
        <v xml:space="preserve"> </v>
      </c>
      <c r="BO45" s="760" t="str">
        <f t="shared" si="24"/>
        <v xml:space="preserve"> </v>
      </c>
      <c r="BP45" s="760" t="str">
        <f t="shared" si="24"/>
        <v xml:space="preserve"> </v>
      </c>
      <c r="BQ45" s="760" t="str">
        <f t="shared" si="24"/>
        <v xml:space="preserve"> </v>
      </c>
      <c r="BR45" s="760" t="str">
        <f t="shared" si="24"/>
        <v xml:space="preserve"> </v>
      </c>
      <c r="BS45" s="760" t="str">
        <f t="shared" si="24"/>
        <v xml:space="preserve"> </v>
      </c>
      <c r="BT45" s="760" t="str">
        <f t="shared" si="24"/>
        <v xml:space="preserve"> </v>
      </c>
      <c r="BU45" s="760" t="str">
        <f t="shared" si="24"/>
        <v xml:space="preserve"> </v>
      </c>
      <c r="BV45" s="760" t="str">
        <f t="shared" si="24"/>
        <v xml:space="preserve"> </v>
      </c>
      <c r="BW45" s="760" t="str">
        <f t="shared" si="24"/>
        <v xml:space="preserve"> </v>
      </c>
    </row>
    <row r="46" spans="1:75" ht="14.4" customHeight="1" thickBot="1" thickTop="1">
      <c r="A46" s="211" t="s">
        <v>32</v>
      </c>
      <c r="B46" s="212"/>
      <c r="C46" s="68"/>
      <c r="D46" s="67"/>
      <c r="E46" s="67"/>
      <c r="F46" s="61" t="str">
        <f>IF(SUM(F11:F41)&gt;0,MAX(F11:F41)," ")</f>
        <v xml:space="preserve"> </v>
      </c>
      <c r="G46" s="69"/>
      <c r="H46" s="70"/>
      <c r="I46" s="71" t="str">
        <f aca="true" t="shared" si="25" ref="I46:T46">IF(SUM(I11:I41)&gt;0,MAX(I11:I41)," ")</f>
        <v xml:space="preserve"> </v>
      </c>
      <c r="J46" s="60" t="str">
        <f t="shared" si="25"/>
        <v xml:space="preserve"> </v>
      </c>
      <c r="K46" s="61" t="str">
        <f t="shared" si="25"/>
        <v xml:space="preserve"> </v>
      </c>
      <c r="L46" s="44" t="str">
        <f>IF(SUM(L11:L41)&gt;0,MAX(L11:L41)," ")</f>
        <v xml:space="preserve"> </v>
      </c>
      <c r="M46" s="286" t="str">
        <f t="shared" si="25"/>
        <v xml:space="preserve"> </v>
      </c>
      <c r="N46" s="60" t="str">
        <f t="shared" si="25"/>
        <v xml:space="preserve"> </v>
      </c>
      <c r="O46" s="72" t="str">
        <f>IF(SUM(O11:O41)&gt;0,MAX(O11:O41)," ")</f>
        <v xml:space="preserve"> </v>
      </c>
      <c r="P46" s="60" t="str">
        <f t="shared" si="25"/>
        <v xml:space="preserve"> </v>
      </c>
      <c r="Q46" s="72" t="str">
        <f>IF(SUM(Q11:Q41)&gt;0,MAX(Q11:Q41)," ")</f>
        <v xml:space="preserve"> </v>
      </c>
      <c r="R46" s="60" t="str">
        <f t="shared" si="25"/>
        <v xml:space="preserve"> </v>
      </c>
      <c r="S46" s="60" t="str">
        <f t="shared" si="25"/>
        <v xml:space="preserve"> </v>
      </c>
      <c r="T46" s="35" t="str">
        <f t="shared" si="25"/>
        <v xml:space="preserve"> </v>
      </c>
      <c r="U46" s="211" t="s">
        <v>33</v>
      </c>
      <c r="V46" s="44" t="str">
        <f aca="true" t="shared" si="26" ref="V46:AC46">IF(SUM(V11:V41)&gt;0,MAX(V11:V41)," ")</f>
        <v xml:space="preserve"> </v>
      </c>
      <c r="W46" s="60" t="str">
        <f t="shared" si="26"/>
        <v xml:space="preserve"> </v>
      </c>
      <c r="X46" s="60" t="str">
        <f ca="1" t="shared" si="26"/>
        <v xml:space="preserve"> </v>
      </c>
      <c r="Y46" s="35" t="str">
        <f t="shared" si="26"/>
        <v xml:space="preserve"> </v>
      </c>
      <c r="Z46" s="426" t="str">
        <f t="shared" si="26"/>
        <v xml:space="preserve"> </v>
      </c>
      <c r="AA46" s="60" t="str">
        <f t="shared" si="26"/>
        <v xml:space="preserve"> </v>
      </c>
      <c r="AB46" s="60" t="str">
        <f t="shared" si="26"/>
        <v xml:space="preserve"> </v>
      </c>
      <c r="AC46" s="35" t="str">
        <f t="shared" si="26"/>
        <v xml:space="preserve"> </v>
      </c>
      <c r="AD46" s="44" t="str">
        <f>IF(SUM(AD11:AD41)&gt;0,MAX(AD11:AD41)," ")</f>
        <v xml:space="preserve"> </v>
      </c>
      <c r="AE46" s="35" t="str">
        <f>IF(SUM(AE11:AE41)&gt;0,MAX(AE11:AE41)," ")</f>
        <v xml:space="preserve"> </v>
      </c>
      <c r="AF46" s="636"/>
      <c r="AG46" s="629" t="str">
        <f>IF(SUM(AG11:AG41)&gt;0,MAX(AG11:AG41)," ")</f>
        <v xml:space="preserve"> </v>
      </c>
      <c r="AH46" s="617" t="str">
        <f>IF(SUM(AH11:AH41)&gt;0,MAX(AH11:AH41)," ")</f>
        <v xml:space="preserve"> </v>
      </c>
      <c r="AI46" s="60" t="str">
        <f ca="1">IF(AJ45&lt;&gt;"",MAX(AI11:AI41),"")</f>
        <v/>
      </c>
      <c r="AJ46" s="731" t="str">
        <f ca="1">IF(AI46=63200,"TNTC",AI46)</f>
        <v/>
      </c>
      <c r="AK46" s="883" t="str">
        <f>IF(SUM(AK11:AL41)&gt;0,MAX(AK11:AL41)," ")</f>
        <v xml:space="preserve"> </v>
      </c>
      <c r="AL46" s="884"/>
      <c r="AM46" s="644" t="str">
        <f>IF(SUM(AM11:AM41)&gt;0,MAX(AM11:AM41)," ")</f>
        <v xml:space="preserve"> </v>
      </c>
      <c r="AN46" s="35" t="str">
        <f>IF(SUM(AN11:AN41)&gt;0,MAX(AN11:AN41)," ")</f>
        <v xml:space="preserve"> </v>
      </c>
      <c r="AO46" s="842" t="s">
        <v>61</v>
      </c>
      <c r="AP46" s="843"/>
      <c r="AQ46" s="711" t="str">
        <f aca="true" t="shared" si="27" ref="AQ46:BF46">IF(SUM(AQ11:AQ41)&gt;0,MAX(AQ11:AQ41)," ")</f>
        <v xml:space="preserve"> </v>
      </c>
      <c r="AR46" s="60" t="str">
        <f t="shared" si="27"/>
        <v xml:space="preserve"> </v>
      </c>
      <c r="AS46" s="706" t="str">
        <f t="shared" si="27"/>
        <v xml:space="preserve"> </v>
      </c>
      <c r="AT46" s="617" t="str">
        <f t="shared" si="27"/>
        <v xml:space="preserve"> </v>
      </c>
      <c r="AU46" s="635" t="str">
        <f ca="1" t="shared" si="27"/>
        <v xml:space="preserve"> </v>
      </c>
      <c r="AV46" s="617" t="str">
        <f ca="1" t="shared" si="27"/>
        <v xml:space="preserve"> </v>
      </c>
      <c r="AW46" s="633" t="str">
        <f t="shared" si="27"/>
        <v xml:space="preserve"> </v>
      </c>
      <c r="AX46" s="617" t="str">
        <f t="shared" si="27"/>
        <v xml:space="preserve"> </v>
      </c>
      <c r="AY46" s="635" t="str">
        <f ca="1" t="shared" si="27"/>
        <v xml:space="preserve"> </v>
      </c>
      <c r="AZ46" s="707" t="str">
        <f ca="1" t="shared" si="27"/>
        <v xml:space="preserve"> </v>
      </c>
      <c r="BA46" s="633" t="str">
        <f t="shared" si="27"/>
        <v xml:space="preserve"> </v>
      </c>
      <c r="BB46" s="617" t="str">
        <f t="shared" si="27"/>
        <v xml:space="preserve"> </v>
      </c>
      <c r="BC46" s="635" t="str">
        <f ca="1" t="shared" si="27"/>
        <v xml:space="preserve"> </v>
      </c>
      <c r="BD46" s="617" t="str">
        <f ca="1" t="shared" si="27"/>
        <v xml:space="preserve"> </v>
      </c>
      <c r="BE46" s="44" t="str">
        <f t="shared" si="27"/>
        <v xml:space="preserve"> </v>
      </c>
      <c r="BF46" s="35" t="str">
        <f t="shared" si="27"/>
        <v xml:space="preserve"> </v>
      </c>
      <c r="BG46" s="232" t="s">
        <v>33</v>
      </c>
      <c r="BH46" s="761" t="str">
        <f>IF(SUM(BH11:BH44)&gt;0,MAX(BH11:BH44)," ")</f>
        <v xml:space="preserve"> </v>
      </c>
      <c r="BI46" s="762" t="str">
        <f aca="true" t="shared" si="28" ref="BI46:BK46">IF(SUM(BI11:BI41)&gt;0,MAX(BI11:BI41)," ")</f>
        <v xml:space="preserve"> </v>
      </c>
      <c r="BJ46" s="761" t="str">
        <f t="shared" si="28"/>
        <v xml:space="preserve"> </v>
      </c>
      <c r="BK46" s="762" t="str">
        <f ca="1" t="shared" si="28"/>
        <v xml:space="preserve"> </v>
      </c>
      <c r="BL46" s="72" t="str">
        <f>IF(SUM(BL11:BL44)&gt;0,MAX(BL11:BL44)," ")</f>
        <v xml:space="preserve"> </v>
      </c>
      <c r="BM46" s="763" t="str">
        <f>IF(SUM(BM11:BM44)&gt;0,MAX(BM11:BM44)," ")</f>
        <v xml:space="preserve"> </v>
      </c>
      <c r="BN46" s="763" t="str">
        <f aca="true" t="shared" si="29" ref="BN46:BW46">IF(SUM(BN11:BN44)&gt;0,MAX(BN11:BN44)," ")</f>
        <v xml:space="preserve"> </v>
      </c>
      <c r="BO46" s="763" t="str">
        <f t="shared" si="29"/>
        <v xml:space="preserve"> </v>
      </c>
      <c r="BP46" s="763" t="str">
        <f t="shared" si="29"/>
        <v xml:space="preserve"> </v>
      </c>
      <c r="BQ46" s="763" t="str">
        <f t="shared" si="29"/>
        <v xml:space="preserve"> </v>
      </c>
      <c r="BR46" s="763" t="str">
        <f t="shared" si="29"/>
        <v xml:space="preserve"> </v>
      </c>
      <c r="BS46" s="763" t="str">
        <f t="shared" si="29"/>
        <v xml:space="preserve"> </v>
      </c>
      <c r="BT46" s="763" t="str">
        <f t="shared" si="29"/>
        <v xml:space="preserve"> </v>
      </c>
      <c r="BU46" s="763" t="str">
        <f t="shared" si="29"/>
        <v xml:space="preserve"> </v>
      </c>
      <c r="BV46" s="763" t="str">
        <f t="shared" si="29"/>
        <v xml:space="preserve"> </v>
      </c>
      <c r="BW46" s="763" t="str">
        <f t="shared" si="29"/>
        <v xml:space="preserve"> </v>
      </c>
    </row>
    <row r="47" spans="1:75" ht="14.4" customHeight="1" thickBot="1" thickTop="1">
      <c r="A47" s="211" t="s">
        <v>34</v>
      </c>
      <c r="B47" s="212"/>
      <c r="C47" s="68"/>
      <c r="D47" s="67"/>
      <c r="E47" s="67"/>
      <c r="F47" s="38"/>
      <c r="G47" s="69"/>
      <c r="H47" s="70"/>
      <c r="I47" s="45" t="str">
        <f>IF(SUM(I11:I41)&gt;0,MIN(I11:I41),"")</f>
        <v/>
      </c>
      <c r="J47" s="60" t="str">
        <f aca="true" t="shared" si="30" ref="J47:T47">IF(SUM(J11:J41)&gt;0,MIN(J11:J41),"")</f>
        <v/>
      </c>
      <c r="K47" s="71" t="str">
        <f t="shared" si="30"/>
        <v/>
      </c>
      <c r="L47" s="44" t="str">
        <f>IF(SUM(L11:L41)&gt;0,MIN(L11:L41),"")</f>
        <v/>
      </c>
      <c r="M47" s="286" t="str">
        <f t="shared" si="30"/>
        <v/>
      </c>
      <c r="N47" s="60" t="str">
        <f t="shared" si="30"/>
        <v/>
      </c>
      <c r="O47" s="60" t="str">
        <f t="shared" si="30"/>
        <v/>
      </c>
      <c r="P47" s="60" t="str">
        <f t="shared" si="30"/>
        <v/>
      </c>
      <c r="Q47" s="60" t="str">
        <f t="shared" si="30"/>
        <v/>
      </c>
      <c r="R47" s="60" t="str">
        <f t="shared" si="30"/>
        <v/>
      </c>
      <c r="S47" s="60" t="str">
        <f t="shared" si="30"/>
        <v/>
      </c>
      <c r="T47" s="35" t="str">
        <f t="shared" si="30"/>
        <v/>
      </c>
      <c r="U47" s="211" t="s">
        <v>35</v>
      </c>
      <c r="V47" s="44" t="str">
        <f aca="true" t="shared" si="31" ref="V47:AC47">IF(SUM(V11:V41)&gt;0,MIN(V11:V41),"")</f>
        <v/>
      </c>
      <c r="W47" s="60" t="str">
        <f t="shared" si="31"/>
        <v/>
      </c>
      <c r="X47" s="60" t="str">
        <f ca="1" t="shared" si="31"/>
        <v/>
      </c>
      <c r="Y47" s="35" t="str">
        <f t="shared" si="31"/>
        <v/>
      </c>
      <c r="Z47" s="426" t="str">
        <f t="shared" si="31"/>
        <v/>
      </c>
      <c r="AA47" s="60" t="str">
        <f t="shared" si="31"/>
        <v/>
      </c>
      <c r="AB47" s="60" t="str">
        <f t="shared" si="31"/>
        <v/>
      </c>
      <c r="AC47" s="35" t="str">
        <f t="shared" si="31"/>
        <v/>
      </c>
      <c r="AD47" s="44" t="str">
        <f>IF(SUM(AD11:AD41)&gt;0,MIN(AD11:AD41),"")</f>
        <v/>
      </c>
      <c r="AE47" s="35" t="str">
        <f>IF(SUM(AE11:AE41)&gt;0,MIN(AE11:AE41),"")</f>
        <v/>
      </c>
      <c r="AF47" s="652"/>
      <c r="AG47" s="646" t="str">
        <f>IF(SUM(AG11:AG41)&gt;0,MIN(AG11:AG41),"")</f>
        <v/>
      </c>
      <c r="AH47" s="647" t="str">
        <f>IF(SUM(AH11:AH41)&gt;0,MIN(AH11:AH41),"")</f>
        <v/>
      </c>
      <c r="AI47" s="61"/>
      <c r="AJ47" s="644" t="str">
        <f>IF(SUM(AJ11:AJ41)&gt;0,MIN(AJ11:AJ41),"")</f>
        <v/>
      </c>
      <c r="AK47" s="883" t="str">
        <f>IF(SUM(AK11:AL41)&gt;0,MIN(AK11:AL41),"")</f>
        <v/>
      </c>
      <c r="AL47" s="884"/>
      <c r="AM47" s="617" t="str">
        <f>IF(SUM(AM11:AM41)&gt;0,MIN(AM11:AM41),"")</f>
        <v/>
      </c>
      <c r="AN47" s="35" t="str">
        <f>IF(SUM(AN11:AN41)&gt;0,MIN(AN11:AN41),"")</f>
        <v/>
      </c>
      <c r="AO47" s="842" t="s">
        <v>62</v>
      </c>
      <c r="AP47" s="843"/>
      <c r="AQ47" s="636" t="str">
        <f>IF(SUM(AQ11:AQ41)&gt;0,MIN(AQ11:AQ41),"")</f>
        <v/>
      </c>
      <c r="AR47" s="640" t="str">
        <f aca="true" t="shared" si="32" ref="AR47:BD47">IF(SUM(AR11:AR41)&gt;0,MIN(AR11:AR41),"")</f>
        <v/>
      </c>
      <c r="AS47" s="652" t="str">
        <f>IF(SUM(AS11:AS41)&gt;0,MIN(AS11:AS41),"")</f>
        <v/>
      </c>
      <c r="AT47" s="708" t="str">
        <f t="shared" si="32"/>
        <v/>
      </c>
      <c r="AU47" s="709" t="str">
        <f ca="1">IF(SUM(AU11:AU41)&gt;0,MIN(AU11:AU41),"")</f>
        <v/>
      </c>
      <c r="AV47" s="643" t="str">
        <f ca="1" t="shared" si="32"/>
        <v/>
      </c>
      <c r="AW47" s="652" t="str">
        <f>IF(SUM(AW11:AW41)&gt;0,MIN(AW11:AW41),"")</f>
        <v/>
      </c>
      <c r="AX47" s="708" t="str">
        <f t="shared" si="32"/>
        <v/>
      </c>
      <c r="AY47" s="709" t="str">
        <f ca="1">IF(SUM(AY11:AY41)&gt;0,MIN(AY11:AY41),"")</f>
        <v/>
      </c>
      <c r="AZ47" s="643" t="str">
        <f ca="1" t="shared" si="32"/>
        <v/>
      </c>
      <c r="BA47" s="652" t="str">
        <f>IF(SUM(BA11:BA41)&gt;0,MIN(BA11:BA41),"")</f>
        <v/>
      </c>
      <c r="BB47" s="642" t="str">
        <f t="shared" si="32"/>
        <v/>
      </c>
      <c r="BC47" s="644" t="str">
        <f ca="1">IF(SUM(BC11:BC41)&gt;0,MIN(BC11:BC41),"")</f>
        <v/>
      </c>
      <c r="BD47" s="643" t="str">
        <f ca="1" t="shared" si="32"/>
        <v/>
      </c>
      <c r="BE47" s="44" t="str">
        <f>IF(SUM(BE11:BE41)&gt;0,MIN(BE11:BE41),"")</f>
        <v/>
      </c>
      <c r="BF47" s="35" t="str">
        <f>IF(SUM(BF11:BF41)&gt;0,MIN(BF11:BF41),"")</f>
        <v/>
      </c>
      <c r="BG47" s="233" t="s">
        <v>35</v>
      </c>
      <c r="BH47" s="765" t="str">
        <f>IF(SUM(BH11:BH44)&gt;0,MIN(BH11:BH44),"")</f>
        <v/>
      </c>
      <c r="BI47" s="766" t="str">
        <f aca="true" t="shared" si="33" ref="BI47:BK47">IF(SUM(BI11:BI41)&gt;0,MIN(BI11:BI41),"")</f>
        <v/>
      </c>
      <c r="BJ47" s="767" t="str">
        <f t="shared" si="33"/>
        <v/>
      </c>
      <c r="BK47" s="766" t="str">
        <f ca="1" t="shared" si="33"/>
        <v/>
      </c>
      <c r="BL47" s="644" t="str">
        <f>IF(SUM(BL11:BL44)&gt;0,MIN(BL11:BL44),"")</f>
        <v/>
      </c>
      <c r="BM47" s="709" t="str">
        <f>IF(SUM(BM11:BM44)&gt;0,MIN(BM11:BM44),"")</f>
        <v/>
      </c>
      <c r="BN47" s="709" t="str">
        <f aca="true" t="shared" si="34" ref="BN47:BW47">IF(SUM(BN11:BN44)&gt;0,MIN(BN11:BN44),"")</f>
        <v/>
      </c>
      <c r="BO47" s="709" t="str">
        <f t="shared" si="34"/>
        <v/>
      </c>
      <c r="BP47" s="709" t="str">
        <f t="shared" si="34"/>
        <v/>
      </c>
      <c r="BQ47" s="709" t="str">
        <f t="shared" si="34"/>
        <v/>
      </c>
      <c r="BR47" s="709" t="str">
        <f t="shared" si="34"/>
        <v/>
      </c>
      <c r="BS47" s="709" t="str">
        <f t="shared" si="34"/>
        <v/>
      </c>
      <c r="BT47" s="709" t="str">
        <f t="shared" si="34"/>
        <v/>
      </c>
      <c r="BU47" s="709" t="str">
        <f t="shared" si="34"/>
        <v/>
      </c>
      <c r="BV47" s="709" t="str">
        <f t="shared" si="34"/>
        <v/>
      </c>
      <c r="BW47" s="709" t="str">
        <f t="shared" si="34"/>
        <v/>
      </c>
    </row>
    <row r="48" spans="1:75" ht="14.4" customHeight="1" thickBot="1" thickTop="1">
      <c r="A48" s="533"/>
      <c r="B48" s="534"/>
      <c r="C48" s="534"/>
      <c r="D48" s="534"/>
      <c r="E48" s="534"/>
      <c r="F48" s="535"/>
      <c r="G48" s="536"/>
      <c r="H48" s="537"/>
      <c r="I48" s="533"/>
      <c r="J48" s="534"/>
      <c r="K48" s="538"/>
      <c r="L48" s="534"/>
      <c r="M48" s="539"/>
      <c r="N48" s="534"/>
      <c r="O48" s="534"/>
      <c r="P48" s="534"/>
      <c r="Q48" s="534"/>
      <c r="R48" s="534"/>
      <c r="S48" s="534"/>
      <c r="T48" s="538"/>
      <c r="U48" s="944" t="s">
        <v>151</v>
      </c>
      <c r="V48" s="945"/>
      <c r="W48" s="946"/>
      <c r="X48" s="534"/>
      <c r="Y48" s="534"/>
      <c r="Z48" s="557"/>
      <c r="AA48" s="534"/>
      <c r="AB48" s="540"/>
      <c r="AC48" s="534"/>
      <c r="AD48" s="533"/>
      <c r="AE48" s="538"/>
      <c r="AF48" s="533"/>
      <c r="AG48" s="534"/>
      <c r="AH48" s="534"/>
      <c r="AI48" s="534"/>
      <c r="AJ48" s="732" t="str">
        <f ca="1">'E.coli Standalone worksheet'!S38</f>
        <v/>
      </c>
      <c r="AK48" s="541"/>
      <c r="AL48" s="555"/>
      <c r="AM48" s="542"/>
      <c r="AN48" s="538"/>
      <c r="AO48" s="533"/>
      <c r="AP48" s="538"/>
      <c r="AQ48" s="534"/>
      <c r="AR48" s="538"/>
      <c r="AS48" s="534"/>
      <c r="AT48" s="534"/>
      <c r="AU48" s="534"/>
      <c r="AV48" s="561"/>
      <c r="AW48" s="533"/>
      <c r="AX48" s="534"/>
      <c r="AY48" s="534"/>
      <c r="AZ48" s="561"/>
      <c r="BA48" s="534"/>
      <c r="BB48" s="534"/>
      <c r="BC48" s="543"/>
      <c r="BD48" s="538"/>
      <c r="BE48" s="534"/>
      <c r="BF48" s="538"/>
      <c r="BG48" s="769"/>
      <c r="BH48" s="770"/>
      <c r="BI48" s="771"/>
      <c r="BJ48" s="771"/>
      <c r="BK48" s="771"/>
      <c r="BL48" s="771"/>
      <c r="BM48" s="771"/>
      <c r="BN48" s="771"/>
      <c r="BO48" s="771"/>
      <c r="BP48" s="771"/>
      <c r="BQ48" s="771"/>
      <c r="BR48" s="771"/>
      <c r="BS48" s="771"/>
      <c r="BT48" s="771"/>
      <c r="BU48" s="771"/>
      <c r="BV48" s="771"/>
      <c r="BW48" s="772"/>
    </row>
    <row r="49" spans="1:75" ht="14.4" customHeight="1" thickBot="1" thickTop="1">
      <c r="A49" s="544"/>
      <c r="B49" s="545"/>
      <c r="C49" s="545"/>
      <c r="D49" s="545"/>
      <c r="E49" s="545"/>
      <c r="F49" s="546"/>
      <c r="G49" s="547"/>
      <c r="H49" s="546"/>
      <c r="I49" s="545"/>
      <c r="J49" s="545"/>
      <c r="K49" s="548"/>
      <c r="L49" s="545"/>
      <c r="M49" s="549"/>
      <c r="N49" s="545"/>
      <c r="O49" s="545"/>
      <c r="P49" s="545"/>
      <c r="Q49" s="545"/>
      <c r="R49" s="545"/>
      <c r="S49" s="545"/>
      <c r="T49" s="548"/>
      <c r="U49" s="849" t="s">
        <v>175</v>
      </c>
      <c r="V49" s="850"/>
      <c r="W49" s="851"/>
      <c r="X49" s="550"/>
      <c r="Y49" s="545"/>
      <c r="Z49" s="558"/>
      <c r="AA49" s="545"/>
      <c r="AB49" s="551"/>
      <c r="AC49" s="548"/>
      <c r="AD49" s="545"/>
      <c r="AE49" s="545"/>
      <c r="AF49" s="550"/>
      <c r="AG49" s="545"/>
      <c r="AH49" s="545"/>
      <c r="AI49" s="545"/>
      <c r="AJ49" s="733" t="str">
        <f ca="1">'E.coli Standalone worksheet'!S41</f>
        <v/>
      </c>
      <c r="AK49" s="552"/>
      <c r="AL49" s="556"/>
      <c r="AM49" s="553"/>
      <c r="AN49" s="548"/>
      <c r="AO49" s="550"/>
      <c r="AP49" s="548"/>
      <c r="AQ49" s="545"/>
      <c r="AR49" s="548"/>
      <c r="AS49" s="545"/>
      <c r="AT49" s="545"/>
      <c r="AU49" s="545"/>
      <c r="AV49" s="562"/>
      <c r="AW49" s="560"/>
      <c r="AX49" s="545"/>
      <c r="AY49" s="545"/>
      <c r="AZ49" s="562"/>
      <c r="BA49" s="545"/>
      <c r="BB49" s="545"/>
      <c r="BC49" s="554"/>
      <c r="BD49" s="548"/>
      <c r="BE49" s="545"/>
      <c r="BF49" s="548"/>
      <c r="BG49" s="773"/>
      <c r="BH49" s="774"/>
      <c r="BI49" s="775"/>
      <c r="BJ49" s="775"/>
      <c r="BK49" s="775"/>
      <c r="BL49" s="775"/>
      <c r="BM49" s="775"/>
      <c r="BN49" s="775"/>
      <c r="BO49" s="775"/>
      <c r="BP49" s="775"/>
      <c r="BQ49" s="775"/>
      <c r="BR49" s="775"/>
      <c r="BS49" s="775"/>
      <c r="BT49" s="775"/>
      <c r="BU49" s="775"/>
      <c r="BV49" s="775"/>
      <c r="BW49" s="776"/>
    </row>
    <row r="50" spans="1:75" ht="14.4" customHeight="1" thickBot="1">
      <c r="A50" s="397" t="s">
        <v>36</v>
      </c>
      <c r="B50" s="216"/>
      <c r="C50" s="398"/>
      <c r="D50" s="110"/>
      <c r="E50" s="110"/>
      <c r="F50" s="74">
        <f>COUNT(F11:F41)</f>
        <v>0</v>
      </c>
      <c r="G50" s="399">
        <f>COUNTA(G11:G41)</f>
        <v>0</v>
      </c>
      <c r="H50" s="400">
        <f>COUNTA(H11:H41)</f>
        <v>0</v>
      </c>
      <c r="I50" s="401">
        <f>COUNT(I11:I41)</f>
        <v>0</v>
      </c>
      <c r="J50" s="72">
        <f aca="true" t="shared" si="35" ref="J50:BD50">COUNT(J11:J41)</f>
        <v>0</v>
      </c>
      <c r="K50" s="73">
        <f t="shared" si="35"/>
        <v>0</v>
      </c>
      <c r="L50" s="401">
        <f>COUNT(L11:L41)</f>
        <v>0</v>
      </c>
      <c r="M50" s="72">
        <f t="shared" si="35"/>
        <v>0</v>
      </c>
      <c r="N50" s="72">
        <f t="shared" si="35"/>
        <v>0</v>
      </c>
      <c r="O50" s="72">
        <f t="shared" si="35"/>
        <v>0</v>
      </c>
      <c r="P50" s="72">
        <f t="shared" si="35"/>
        <v>0</v>
      </c>
      <c r="Q50" s="72">
        <f t="shared" si="35"/>
        <v>0</v>
      </c>
      <c r="R50" s="72">
        <f t="shared" si="35"/>
        <v>0</v>
      </c>
      <c r="S50" s="72">
        <f t="shared" si="35"/>
        <v>0</v>
      </c>
      <c r="T50" s="73">
        <f t="shared" si="35"/>
        <v>0</v>
      </c>
      <c r="U50" s="213" t="s">
        <v>56</v>
      </c>
      <c r="V50" s="54">
        <f aca="true" t="shared" si="36" ref="V50:AC50">COUNT(V11:V41)</f>
        <v>0</v>
      </c>
      <c r="W50" s="56">
        <f t="shared" si="36"/>
        <v>0</v>
      </c>
      <c r="X50" s="56">
        <f ca="1" t="shared" si="36"/>
        <v>0</v>
      </c>
      <c r="Y50" s="57">
        <f t="shared" si="36"/>
        <v>0</v>
      </c>
      <c r="Z50" s="427">
        <f t="shared" si="36"/>
        <v>0</v>
      </c>
      <c r="AA50" s="56">
        <f t="shared" si="36"/>
        <v>0</v>
      </c>
      <c r="AB50" s="56">
        <f t="shared" si="36"/>
        <v>0</v>
      </c>
      <c r="AC50" s="57">
        <f t="shared" si="36"/>
        <v>0</v>
      </c>
      <c r="AD50" s="54">
        <f t="shared" si="35"/>
        <v>0</v>
      </c>
      <c r="AE50" s="57">
        <f t="shared" si="35"/>
        <v>0</v>
      </c>
      <c r="AF50" s="735"/>
      <c r="AG50" s="63">
        <f>COUNT(AG11:AG41)</f>
        <v>0</v>
      </c>
      <c r="AH50" s="56">
        <f>COUNT(AH11:AH41)</f>
        <v>0</v>
      </c>
      <c r="AI50" s="62"/>
      <c r="AJ50" s="56">
        <f ca="1">COUNT(AI11:AI41)</f>
        <v>0</v>
      </c>
      <c r="AK50" s="912">
        <f>COUNT(AK11:AL41)</f>
        <v>0</v>
      </c>
      <c r="AL50" s="913"/>
      <c r="AM50" s="56">
        <f>COUNT(AM11:AM41)</f>
        <v>0</v>
      </c>
      <c r="AN50" s="57">
        <f>COUNT(AN11:AN41)</f>
        <v>0</v>
      </c>
      <c r="AO50" s="845" t="s">
        <v>56</v>
      </c>
      <c r="AP50" s="1014"/>
      <c r="AQ50" s="54">
        <f>COUNT(AQ11:AQ41)</f>
        <v>0</v>
      </c>
      <c r="AR50" s="106">
        <f t="shared" si="35"/>
        <v>0</v>
      </c>
      <c r="AS50" s="54">
        <f>COUNT(AS11:AS41)</f>
        <v>0</v>
      </c>
      <c r="AT50" s="63">
        <f t="shared" si="35"/>
        <v>0</v>
      </c>
      <c r="AU50" s="63">
        <f ca="1">COUNT(AU11:AU41)</f>
        <v>0</v>
      </c>
      <c r="AV50" s="106">
        <f ca="1" t="shared" si="35"/>
        <v>0</v>
      </c>
      <c r="AW50" s="54">
        <f>COUNT(AW11:AW41)</f>
        <v>0</v>
      </c>
      <c r="AX50" s="63">
        <f t="shared" si="35"/>
        <v>0</v>
      </c>
      <c r="AY50" s="63">
        <f ca="1">COUNT(AY11:AY41)</f>
        <v>0</v>
      </c>
      <c r="AZ50" s="106">
        <f ca="1" t="shared" si="35"/>
        <v>0</v>
      </c>
      <c r="BA50" s="54">
        <f>COUNT(BA11:BA41)</f>
        <v>0</v>
      </c>
      <c r="BB50" s="63">
        <f t="shared" si="35"/>
        <v>0</v>
      </c>
      <c r="BC50" s="63">
        <f ca="1">COUNT(BC11:BC41)</f>
        <v>0</v>
      </c>
      <c r="BD50" s="106">
        <f ca="1" t="shared" si="35"/>
        <v>0</v>
      </c>
      <c r="BE50" s="55">
        <f>COUNT(BE11:BE41)</f>
        <v>0</v>
      </c>
      <c r="BF50" s="57">
        <f>COUNT(BF11:BF41)</f>
        <v>0</v>
      </c>
      <c r="BG50" s="806" t="s">
        <v>56</v>
      </c>
      <c r="BH50" s="564">
        <f>COUNT(BH11:BH44)</f>
        <v>0</v>
      </c>
      <c r="BI50" s="565">
        <f aca="true" t="shared" si="37" ref="BI50:BW50">COUNT(BI11:BI44)</f>
        <v>0</v>
      </c>
      <c r="BJ50" s="807">
        <f t="shared" si="37"/>
        <v>0</v>
      </c>
      <c r="BK50" s="565">
        <f ca="1" t="shared" si="37"/>
        <v>0</v>
      </c>
      <c r="BL50" s="565">
        <f t="shared" si="37"/>
        <v>0</v>
      </c>
      <c r="BM50" s="808">
        <f t="shared" si="37"/>
        <v>0</v>
      </c>
      <c r="BN50" s="809">
        <f t="shared" si="37"/>
        <v>0</v>
      </c>
      <c r="BO50" s="809">
        <f t="shared" si="37"/>
        <v>0</v>
      </c>
      <c r="BP50" s="809">
        <f t="shared" si="37"/>
        <v>0</v>
      </c>
      <c r="BQ50" s="809">
        <f t="shared" si="37"/>
        <v>0</v>
      </c>
      <c r="BR50" s="565">
        <f t="shared" si="37"/>
        <v>0</v>
      </c>
      <c r="BS50" s="809">
        <f t="shared" si="37"/>
        <v>0</v>
      </c>
      <c r="BT50" s="565">
        <f t="shared" si="37"/>
        <v>0</v>
      </c>
      <c r="BU50" s="565">
        <f t="shared" si="37"/>
        <v>0</v>
      </c>
      <c r="BV50" s="792">
        <f t="shared" si="37"/>
        <v>0</v>
      </c>
      <c r="BW50" s="810">
        <f t="shared" si="37"/>
        <v>0</v>
      </c>
    </row>
    <row r="51" spans="1:58" ht="14.4" thickBot="1">
      <c r="A51" s="902" t="s">
        <v>106</v>
      </c>
      <c r="B51" s="903"/>
      <c r="C51" s="903"/>
      <c r="D51" s="903"/>
      <c r="E51" s="903"/>
      <c r="F51" s="903"/>
      <c r="G51" s="903"/>
      <c r="H51" s="903"/>
      <c r="I51" s="903"/>
      <c r="J51" s="903"/>
      <c r="K51" s="903"/>
      <c r="L51" s="467" t="s">
        <v>192</v>
      </c>
      <c r="M51" s="198"/>
      <c r="N51" s="198"/>
      <c r="O51" s="198"/>
      <c r="P51" s="198"/>
      <c r="Q51" s="468"/>
      <c r="R51" s="469" t="s">
        <v>122</v>
      </c>
      <c r="S51" s="198"/>
      <c r="T51" s="224"/>
      <c r="U51" s="289" t="s">
        <v>37</v>
      </c>
      <c r="V51" s="198"/>
      <c r="W51" s="198"/>
      <c r="X51" s="198"/>
      <c r="Y51" s="198"/>
      <c r="Z51" s="198"/>
      <c r="AA51" s="198"/>
      <c r="AB51" s="198"/>
      <c r="AC51" s="198"/>
      <c r="AD51" s="198"/>
      <c r="AE51" s="198"/>
      <c r="AF51" s="198"/>
      <c r="AG51" s="198"/>
      <c r="AH51" s="198"/>
      <c r="AI51" s="198"/>
      <c r="AJ51" s="198"/>
      <c r="AK51" s="198"/>
      <c r="AL51" s="198"/>
      <c r="AM51" s="198"/>
      <c r="AN51" s="224"/>
      <c r="AO51" s="191"/>
      <c r="AP51" s="191"/>
      <c r="AQ51" s="191"/>
      <c r="AR51" s="191"/>
      <c r="AS51" s="191"/>
      <c r="AT51" s="191"/>
      <c r="AU51" s="191"/>
      <c r="AV51" s="191"/>
      <c r="AW51" s="191"/>
      <c r="AX51" s="191"/>
      <c r="AY51" s="191"/>
      <c r="AZ51" s="191"/>
      <c r="BA51" s="191"/>
      <c r="BB51" s="191"/>
      <c r="BC51" s="191"/>
      <c r="BD51" s="191"/>
      <c r="BE51" s="191"/>
      <c r="BF51" s="191"/>
    </row>
    <row r="52" spans="1:58" ht="12.75">
      <c r="A52" s="904"/>
      <c r="B52" s="905"/>
      <c r="C52" s="905"/>
      <c r="D52" s="905"/>
      <c r="E52" s="905"/>
      <c r="F52" s="905"/>
      <c r="G52" s="905"/>
      <c r="H52" s="905"/>
      <c r="I52" s="905"/>
      <c r="J52" s="905"/>
      <c r="K52" s="905"/>
      <c r="L52" s="929"/>
      <c r="M52" s="930"/>
      <c r="N52" s="930"/>
      <c r="O52" s="930"/>
      <c r="P52" s="930"/>
      <c r="Q52" s="947"/>
      <c r="R52" s="908"/>
      <c r="S52" s="909"/>
      <c r="T52" s="910"/>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79" t="s">
        <v>38</v>
      </c>
      <c r="AR52" s="80"/>
      <c r="AS52" s="80"/>
      <c r="AT52" s="80"/>
      <c r="AU52" s="80"/>
      <c r="AV52" s="80"/>
      <c r="AW52" s="80"/>
      <c r="AX52" s="80"/>
      <c r="AY52" s="80"/>
      <c r="AZ52" s="80"/>
      <c r="BA52" s="81"/>
      <c r="BB52" s="290" t="s">
        <v>115</v>
      </c>
      <c r="BC52" s="198"/>
      <c r="BD52" s="198"/>
      <c r="BE52" s="198"/>
      <c r="BF52" s="224"/>
    </row>
    <row r="53" spans="1:58" ht="12.75">
      <c r="A53" s="904"/>
      <c r="B53" s="905"/>
      <c r="C53" s="905"/>
      <c r="D53" s="905"/>
      <c r="E53" s="905"/>
      <c r="F53" s="905"/>
      <c r="G53" s="905"/>
      <c r="H53" s="905"/>
      <c r="I53" s="905"/>
      <c r="J53" s="905"/>
      <c r="K53" s="905"/>
      <c r="L53" s="948"/>
      <c r="M53" s="930"/>
      <c r="N53" s="930"/>
      <c r="O53" s="930"/>
      <c r="P53" s="930"/>
      <c r="Q53" s="947"/>
      <c r="R53" s="911"/>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5" t="s">
        <v>39</v>
      </c>
      <c r="AR53" s="212"/>
      <c r="AS53" s="236"/>
      <c r="AT53" s="241" t="s">
        <v>40</v>
      </c>
      <c r="AU53" s="242"/>
      <c r="AV53" s="241" t="s">
        <v>41</v>
      </c>
      <c r="AW53" s="242"/>
      <c r="AX53" s="243" t="s">
        <v>42</v>
      </c>
      <c r="AY53" s="244"/>
      <c r="AZ53" s="243" t="s">
        <v>43</v>
      </c>
      <c r="BA53" s="245"/>
      <c r="BB53" s="411" t="s">
        <v>116</v>
      </c>
      <c r="BC53" s="191"/>
      <c r="BD53" s="447">
        <f>SUM(L11:L41)</f>
        <v>0</v>
      </c>
      <c r="BE53" s="191"/>
      <c r="BF53" s="228"/>
    </row>
    <row r="54" spans="1:58" ht="14.4" thickBot="1">
      <c r="A54" s="904"/>
      <c r="B54" s="905"/>
      <c r="C54" s="905"/>
      <c r="D54" s="905"/>
      <c r="E54" s="905"/>
      <c r="F54" s="905"/>
      <c r="G54" s="905"/>
      <c r="H54" s="905"/>
      <c r="I54" s="905"/>
      <c r="J54" s="905"/>
      <c r="K54" s="905"/>
      <c r="L54" s="953"/>
      <c r="M54" s="954"/>
      <c r="N54" s="954"/>
      <c r="O54" s="954"/>
      <c r="P54" s="954"/>
      <c r="Q54" s="955"/>
      <c r="R54" s="470"/>
      <c r="S54" s="227"/>
      <c r="T54" s="228"/>
      <c r="U54" s="877"/>
      <c r="V54" s="878"/>
      <c r="W54" s="878"/>
      <c r="X54" s="878"/>
      <c r="Y54" s="878"/>
      <c r="Z54" s="878"/>
      <c r="AA54" s="878"/>
      <c r="AB54" s="878"/>
      <c r="AC54" s="878"/>
      <c r="AD54" s="878"/>
      <c r="AE54" s="878"/>
      <c r="AF54" s="878"/>
      <c r="AG54" s="878"/>
      <c r="AH54" s="878"/>
      <c r="AI54" s="878"/>
      <c r="AJ54" s="878"/>
      <c r="AK54" s="878"/>
      <c r="AL54" s="878"/>
      <c r="AM54" s="878"/>
      <c r="AN54" s="879"/>
      <c r="AO54" s="191"/>
      <c r="AP54" s="191"/>
      <c r="AQ54" s="235"/>
      <c r="AR54" s="237"/>
      <c r="AS54" s="238"/>
      <c r="AT54" s="90"/>
      <c r="AU54" s="91"/>
      <c r="AV54" s="90"/>
      <c r="AW54" s="91"/>
      <c r="AX54" s="92" t="s">
        <v>10</v>
      </c>
      <c r="AY54" s="93"/>
      <c r="AZ54" s="92" t="s">
        <v>10</v>
      </c>
      <c r="BA54" s="93"/>
      <c r="BB54" s="430" t="s">
        <v>117</v>
      </c>
      <c r="BC54" s="210"/>
      <c r="BD54" s="448">
        <f>SUM(AQ11:AQ41)</f>
        <v>0</v>
      </c>
      <c r="BE54" s="210"/>
      <c r="BF54" s="225"/>
    </row>
    <row r="55" spans="1:58" ht="13.8">
      <c r="A55" s="904"/>
      <c r="B55" s="905"/>
      <c r="C55" s="905"/>
      <c r="D55" s="905"/>
      <c r="E55" s="905"/>
      <c r="F55" s="905"/>
      <c r="G55" s="905"/>
      <c r="H55" s="905"/>
      <c r="I55" s="905"/>
      <c r="J55" s="905"/>
      <c r="K55" s="905"/>
      <c r="L55" s="467" t="s">
        <v>193</v>
      </c>
      <c r="M55" s="471"/>
      <c r="N55" s="198"/>
      <c r="O55" s="198"/>
      <c r="P55" s="198"/>
      <c r="Q55" s="472"/>
      <c r="R55" s="469" t="s">
        <v>122</v>
      </c>
      <c r="S55" s="198"/>
      <c r="T55" s="224"/>
      <c r="U55" s="877"/>
      <c r="V55" s="878"/>
      <c r="W55" s="878"/>
      <c r="X55" s="878"/>
      <c r="Y55" s="878"/>
      <c r="Z55" s="878"/>
      <c r="AA55" s="878"/>
      <c r="AB55" s="878"/>
      <c r="AC55" s="878"/>
      <c r="AD55" s="878"/>
      <c r="AE55" s="878"/>
      <c r="AF55" s="878"/>
      <c r="AG55" s="878"/>
      <c r="AH55" s="878"/>
      <c r="AI55" s="878"/>
      <c r="AJ55" s="878"/>
      <c r="AK55" s="878"/>
      <c r="AL55" s="878"/>
      <c r="AM55" s="878"/>
      <c r="AN55" s="879"/>
      <c r="AO55" s="191"/>
      <c r="AP55" s="191"/>
      <c r="AQ55" s="235" t="str">
        <f>IF(+AD50&gt;0,"Secondary Treatment"," ")</f>
        <v xml:space="preserve"> </v>
      </c>
      <c r="AR55" s="237"/>
      <c r="AS55" s="238"/>
      <c r="AT55" s="90"/>
      <c r="AU55" s="91"/>
      <c r="AV55" s="90"/>
      <c r="AW55" s="91"/>
      <c r="AX55" s="90" t="str">
        <f>IF(AD50=0,"",(+S45-AD45)/S45*100)</f>
        <v/>
      </c>
      <c r="AY55" s="91"/>
      <c r="AZ55" s="92" t="s">
        <v>44</v>
      </c>
      <c r="BA55" s="93"/>
      <c r="BB55" s="847" t="s">
        <v>45</v>
      </c>
      <c r="BC55" s="848"/>
      <c r="BD55" s="848"/>
      <c r="BE55" s="216"/>
      <c r="BF55" s="413"/>
    </row>
    <row r="56" spans="1:58" ht="12.75">
      <c r="A56" s="904"/>
      <c r="B56" s="905"/>
      <c r="C56" s="905"/>
      <c r="D56" s="905"/>
      <c r="E56" s="905"/>
      <c r="F56" s="905"/>
      <c r="G56" s="905"/>
      <c r="H56" s="905"/>
      <c r="I56" s="905"/>
      <c r="J56" s="905"/>
      <c r="K56" s="905"/>
      <c r="L56" s="473" t="s">
        <v>194</v>
      </c>
      <c r="M56" s="202"/>
      <c r="N56" s="202"/>
      <c r="O56" s="202"/>
      <c r="P56" s="202"/>
      <c r="Q56" s="202"/>
      <c r="R56" s="908"/>
      <c r="S56" s="909"/>
      <c r="T56" s="910"/>
      <c r="U56" s="877"/>
      <c r="V56" s="878"/>
      <c r="W56" s="878"/>
      <c r="X56" s="878"/>
      <c r="Y56" s="878"/>
      <c r="Z56" s="878"/>
      <c r="AA56" s="878"/>
      <c r="AB56" s="878"/>
      <c r="AC56" s="878"/>
      <c r="AD56" s="878"/>
      <c r="AE56" s="878"/>
      <c r="AF56" s="878"/>
      <c r="AG56" s="878"/>
      <c r="AH56" s="878"/>
      <c r="AI56" s="878"/>
      <c r="AJ56" s="878"/>
      <c r="AK56" s="878"/>
      <c r="AL56" s="878"/>
      <c r="AM56" s="878"/>
      <c r="AN56" s="879"/>
      <c r="AO56" s="191"/>
      <c r="AP56" s="191"/>
      <c r="AQ56" s="235" t="str">
        <f>IF(AD50&gt;0,"Tertiary Treatment","")</f>
        <v/>
      </c>
      <c r="AR56" s="237"/>
      <c r="AS56" s="238"/>
      <c r="AT56" s="90"/>
      <c r="AU56" s="91"/>
      <c r="AV56" s="90"/>
      <c r="AW56" s="91"/>
      <c r="AX56" s="90" t="str">
        <f>IF(AD50=0,"",(+AD45-BA45)/AD45*100)</f>
        <v/>
      </c>
      <c r="AY56" s="91"/>
      <c r="AZ56" s="92" t="s">
        <v>44</v>
      </c>
      <c r="BA56" s="93"/>
      <c r="BB56" s="291" t="s">
        <v>118</v>
      </c>
      <c r="BC56" s="191"/>
      <c r="BE56" s="431" t="str">
        <f>IF(L50=0,"",L45/P4)</f>
        <v/>
      </c>
      <c r="BF56" s="228"/>
    </row>
    <row r="57" spans="1:58" ht="13.5" customHeight="1" thickBot="1">
      <c r="A57" s="904"/>
      <c r="B57" s="905"/>
      <c r="C57" s="905"/>
      <c r="D57" s="905"/>
      <c r="E57" s="905"/>
      <c r="F57" s="905"/>
      <c r="G57" s="905"/>
      <c r="H57" s="905"/>
      <c r="I57" s="905"/>
      <c r="J57" s="905"/>
      <c r="K57" s="905"/>
      <c r="L57" s="929"/>
      <c r="M57" s="930"/>
      <c r="N57" s="930"/>
      <c r="O57" s="930"/>
      <c r="P57" s="930"/>
      <c r="Q57" s="931"/>
      <c r="R57" s="911"/>
      <c r="S57" s="909"/>
      <c r="T57" s="910"/>
      <c r="U57" s="877"/>
      <c r="V57" s="878"/>
      <c r="W57" s="878"/>
      <c r="X57" s="878"/>
      <c r="Y57" s="878"/>
      <c r="Z57" s="878"/>
      <c r="AA57" s="878"/>
      <c r="AB57" s="878"/>
      <c r="AC57" s="878"/>
      <c r="AD57" s="878"/>
      <c r="AE57" s="878"/>
      <c r="AF57" s="878"/>
      <c r="AG57" s="878"/>
      <c r="AH57" s="878"/>
      <c r="AI57" s="878"/>
      <c r="AJ57" s="878"/>
      <c r="AK57" s="878"/>
      <c r="AL57" s="878"/>
      <c r="AM57" s="878"/>
      <c r="AN57" s="879"/>
      <c r="AO57" s="191"/>
      <c r="AP57" s="191"/>
      <c r="AQ57" s="234" t="s">
        <v>46</v>
      </c>
      <c r="AR57" s="239"/>
      <c r="AS57" s="240"/>
      <c r="AT57" s="97" t="str">
        <f>IF(N45=" "," NA",(+N45-AS45)/N45*100)</f>
        <v xml:space="preserve"> NA</v>
      </c>
      <c r="AU57" s="98"/>
      <c r="AV57" s="97" t="str">
        <f>IF(P45=" "," NA",(+P45-AW45)/P45*100)</f>
        <v xml:space="preserve"> NA</v>
      </c>
      <c r="AW57" s="98"/>
      <c r="AX57" s="97" t="str">
        <f>IF(OR(S45=" ",BA45=" ")," NA",(+S45-BA45)/S45*100)</f>
        <v xml:space="preserve"> NA</v>
      </c>
      <c r="AY57" s="98"/>
      <c r="AZ57" s="97" t="str">
        <f>IF(OR(R45=" ",AN45=" ")," NA",(+R45-AN45)/R45*100)</f>
        <v xml:space="preserve"> NA</v>
      </c>
      <c r="BA57" s="99"/>
      <c r="BB57" s="229"/>
      <c r="BC57" s="222"/>
      <c r="BD57" s="222"/>
      <c r="BE57" s="222"/>
      <c r="BF57" s="230"/>
    </row>
    <row r="58" spans="1:44" ht="15" customHeight="1" thickBot="1">
      <c r="A58" s="906"/>
      <c r="B58" s="907"/>
      <c r="C58" s="907"/>
      <c r="D58" s="907"/>
      <c r="E58" s="907"/>
      <c r="F58" s="907"/>
      <c r="G58" s="907"/>
      <c r="H58" s="907"/>
      <c r="I58" s="907"/>
      <c r="J58" s="907"/>
      <c r="K58" s="907"/>
      <c r="L58" s="932"/>
      <c r="M58" s="933"/>
      <c r="N58" s="933"/>
      <c r="O58" s="933"/>
      <c r="P58" s="933"/>
      <c r="Q58" s="934"/>
      <c r="R58" s="474"/>
      <c r="S58" s="222"/>
      <c r="T58" s="230"/>
      <c r="U58" s="880"/>
      <c r="V58" s="881"/>
      <c r="W58" s="881"/>
      <c r="X58" s="881"/>
      <c r="Y58" s="881"/>
      <c r="Z58" s="881"/>
      <c r="AA58" s="881"/>
      <c r="AB58" s="881"/>
      <c r="AC58" s="881"/>
      <c r="AD58" s="881"/>
      <c r="AE58" s="881"/>
      <c r="AF58" s="881"/>
      <c r="AG58" s="881"/>
      <c r="AH58" s="881"/>
      <c r="AI58" s="881"/>
      <c r="AJ58" s="881"/>
      <c r="AK58" s="881"/>
      <c r="AL58" s="881"/>
      <c r="AM58" s="881"/>
      <c r="AN58" s="882"/>
      <c r="AO58" s="191"/>
      <c r="AP58" s="191"/>
      <c r="AQ58" s="191"/>
      <c r="AR58" s="191"/>
    </row>
    <row r="59" spans="1:75" ht="12.75">
      <c r="A59" s="815" t="s">
        <v>227</v>
      </c>
      <c r="B59" s="815"/>
      <c r="C59" s="815"/>
      <c r="D59" s="815"/>
      <c r="E59" s="815"/>
      <c r="F59" s="815"/>
      <c r="G59" s="815"/>
      <c r="H59" s="815"/>
      <c r="I59" s="815"/>
      <c r="J59" s="815"/>
      <c r="K59" s="815"/>
      <c r="L59" s="815"/>
      <c r="M59" s="815"/>
      <c r="N59" s="815"/>
      <c r="O59" s="815"/>
      <c r="P59" s="815"/>
      <c r="Q59" s="815"/>
      <c r="R59" s="815"/>
      <c r="S59" s="815"/>
      <c r="T59" s="815"/>
      <c r="U59" s="852" t="s">
        <v>228</v>
      </c>
      <c r="V59" s="852"/>
      <c r="W59" s="852"/>
      <c r="X59" s="852"/>
      <c r="Y59" s="852"/>
      <c r="Z59" s="852"/>
      <c r="AA59" s="852"/>
      <c r="AB59" s="852"/>
      <c r="AC59" s="852"/>
      <c r="AD59" s="852"/>
      <c r="AE59" s="852"/>
      <c r="AF59" s="852"/>
      <c r="AG59" s="852"/>
      <c r="AH59" s="852"/>
      <c r="AI59" s="852"/>
      <c r="AJ59" s="852"/>
      <c r="AK59" s="852"/>
      <c r="AL59" s="852"/>
      <c r="AM59" s="852"/>
      <c r="AN59" s="852"/>
      <c r="AO59" s="815" t="s">
        <v>229</v>
      </c>
      <c r="AP59" s="815"/>
      <c r="AQ59" s="815"/>
      <c r="AR59" s="815"/>
      <c r="AS59" s="815"/>
      <c r="AT59" s="815"/>
      <c r="AU59" s="815"/>
      <c r="AV59" s="815"/>
      <c r="AW59" s="815"/>
      <c r="AX59" s="815"/>
      <c r="AY59" s="815"/>
      <c r="AZ59" s="815"/>
      <c r="BA59" s="815"/>
      <c r="BB59" s="815"/>
      <c r="BC59" s="815"/>
      <c r="BD59" s="815"/>
      <c r="BE59" s="815"/>
      <c r="BF59" s="815"/>
      <c r="BG59" s="815" t="s">
        <v>230</v>
      </c>
      <c r="BH59" s="815"/>
      <c r="BI59" s="815"/>
      <c r="BJ59" s="815"/>
      <c r="BK59" s="815"/>
      <c r="BL59" s="815"/>
      <c r="BM59" s="815"/>
      <c r="BN59" s="815"/>
      <c r="BO59" s="815"/>
      <c r="BP59" s="815"/>
      <c r="BQ59" s="815"/>
      <c r="BR59" s="815"/>
      <c r="BS59" s="815"/>
      <c r="BT59" s="815"/>
      <c r="BU59" s="815"/>
      <c r="BV59" s="815"/>
      <c r="BW59" s="815"/>
    </row>
  </sheetData>
  <sheetProtection algorithmName="SHA-512" hashValue="wD0tvqlLlsb2YzV/vg6neW8sxBNXA9W4k1Agkqlomv7vC4LHaFV1UDAXbaYxRxcetA7xRxQGvmwXDcLRWHBAWg==" saltValue="AOstZRLsxS0dx108pKml3A==" spinCount="100000" sheet="1" selectLockedCells="1"/>
  <mergeCells count="72">
    <mergeCell ref="BV8:BV10"/>
    <mergeCell ref="BW8:BW10"/>
    <mergeCell ref="BH9:BI9"/>
    <mergeCell ref="BJ9:BK9"/>
    <mergeCell ref="BG59:BW59"/>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AO59:BF59"/>
    <mergeCell ref="U59:AN59"/>
    <mergeCell ref="A59:T59"/>
    <mergeCell ref="AO47:AP47"/>
    <mergeCell ref="D8:D10"/>
    <mergeCell ref="A51:K58"/>
    <mergeCell ref="C42:I44"/>
    <mergeCell ref="C8:C10"/>
    <mergeCell ref="G8:G10"/>
    <mergeCell ref="H8:H10"/>
    <mergeCell ref="AK47:AL47"/>
    <mergeCell ref="U52:AN58"/>
    <mergeCell ref="V8:Y9"/>
    <mergeCell ref="L54:Q54"/>
    <mergeCell ref="R56:T57"/>
    <mergeCell ref="L57:Q58"/>
    <mergeCell ref="AK50:AL50"/>
    <mergeCell ref="AB8:AB10"/>
    <mergeCell ref="AC8:AC10"/>
    <mergeCell ref="AK46:AL46"/>
    <mergeCell ref="L2:P2"/>
    <mergeCell ref="Q2:S2"/>
    <mergeCell ref="R4:T4"/>
    <mergeCell ref="AD2:AK3"/>
    <mergeCell ref="AA6:AB6"/>
    <mergeCell ref="N5:R5"/>
    <mergeCell ref="Q6:R6"/>
    <mergeCell ref="AA5:AB5"/>
    <mergeCell ref="L5:M5"/>
    <mergeCell ref="AD9:AE9"/>
    <mergeCell ref="AD8:AE8"/>
    <mergeCell ref="S6:T6"/>
    <mergeCell ref="R52:T53"/>
    <mergeCell ref="U48:W48"/>
    <mergeCell ref="U49:W49"/>
    <mergeCell ref="L52:Q53"/>
    <mergeCell ref="L7:O7"/>
    <mergeCell ref="Q7:R7"/>
    <mergeCell ref="S7:T7"/>
    <mergeCell ref="E8:E10"/>
    <mergeCell ref="AO6:AR6"/>
    <mergeCell ref="AQ8:BD8"/>
    <mergeCell ref="Z8:Z10"/>
    <mergeCell ref="AA8:AA10"/>
    <mergeCell ref="BB55:BD55"/>
    <mergeCell ref="AO50:AP50"/>
    <mergeCell ref="BD5:BF7"/>
    <mergeCell ref="AO46:AP46"/>
    <mergeCell ref="AO45:AP45"/>
    <mergeCell ref="AL2:AN3"/>
    <mergeCell ref="AX2:BC3"/>
    <mergeCell ref="BD2:BF3"/>
    <mergeCell ref="AL5:AN7"/>
    <mergeCell ref="AX5:BC7"/>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20" max="16383" man="1"/>
    <brk id="40" max="16383" man="1"/>
    <brk id="58" max="16383" man="1"/>
  </colBreaks>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O27"/>
  <sheetViews>
    <sheetView showGridLines="0" zoomScale="70" zoomScaleNormal="70" workbookViewId="0" topLeftCell="A1">
      <selection activeCell="Z19" sqref="Z19"/>
    </sheetView>
  </sheetViews>
  <sheetFormatPr defaultColWidth="6.7109375" defaultRowHeight="12.75"/>
  <cols>
    <col min="1" max="1" width="11.00390625" style="0" customWidth="1"/>
    <col min="2" max="9" width="6.7109375" style="0" customWidth="1"/>
    <col min="11" max="11" width="6.7109375" style="0" customWidth="1"/>
    <col min="12" max="12" width="8.7109375" style="0" customWidth="1"/>
    <col min="14" max="14" width="8.7109375" style="0" customWidth="1"/>
    <col min="17" max="17" width="6.7109375" style="0" customWidth="1"/>
    <col min="18" max="18" width="7.8515625" style="0" customWidth="1"/>
    <col min="19" max="20" width="6.7109375" style="0" customWidth="1"/>
    <col min="22" max="22" width="7.57421875" style="0" customWidth="1"/>
    <col min="23" max="23" width="6.7109375" style="0" customWidth="1"/>
    <col min="36" max="36" width="4.7109375" style="0" customWidth="1"/>
    <col min="37" max="38" width="7.7109375" style="0" customWidth="1"/>
    <col min="52" max="52" width="5.7109375" style="0" customWidth="1"/>
  </cols>
  <sheetData>
    <row r="1" spans="1:119" ht="22.8">
      <c r="A1" s="1073" t="str">
        <f>Dec!L2</f>
        <v>Exampleville</v>
      </c>
      <c r="B1" s="1074"/>
      <c r="C1" s="1074"/>
      <c r="D1" s="1074"/>
      <c r="E1" s="1074"/>
      <c r="F1" s="1074"/>
      <c r="G1" s="1074"/>
      <c r="H1" s="1074"/>
      <c r="I1" s="1074"/>
      <c r="O1" s="119" t="s">
        <v>67</v>
      </c>
      <c r="P1" s="120"/>
      <c r="Q1" s="120"/>
      <c r="R1" s="120"/>
      <c r="S1" s="120"/>
      <c r="T1" s="120"/>
      <c r="U1" s="120"/>
      <c r="V1" s="120"/>
      <c r="W1" s="120"/>
      <c r="X1" s="120"/>
      <c r="Y1" s="121"/>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row>
    <row r="2" spans="1:119" ht="15.75" customHeight="1" thickBot="1">
      <c r="A2" s="137"/>
      <c r="B2" s="137"/>
      <c r="C2" s="137"/>
      <c r="D2" s="137"/>
      <c r="E2" s="137"/>
      <c r="F2" s="137"/>
      <c r="G2" s="137"/>
      <c r="H2" s="137"/>
      <c r="I2" s="137"/>
      <c r="J2" s="137"/>
      <c r="K2" s="137"/>
      <c r="L2" s="137"/>
      <c r="N2" s="1"/>
      <c r="O2" s="82"/>
      <c r="P2" s="67"/>
      <c r="Q2" s="68"/>
      <c r="R2" s="83" t="s">
        <v>40</v>
      </c>
      <c r="S2" s="84"/>
      <c r="T2" s="83" t="s">
        <v>41</v>
      </c>
      <c r="U2" s="84"/>
      <c r="V2" s="85" t="s">
        <v>42</v>
      </c>
      <c r="W2" s="86"/>
      <c r="X2" s="85" t="s">
        <v>43</v>
      </c>
      <c r="Y2" s="87"/>
      <c r="Z2" s="10"/>
      <c r="AA2" s="10"/>
      <c r="AB2" s="10"/>
      <c r="AC2" s="122"/>
      <c r="AD2" s="123"/>
      <c r="AE2" s="123"/>
      <c r="AF2" s="123"/>
      <c r="AG2" s="123"/>
      <c r="AH2" s="10"/>
      <c r="AI2" s="10"/>
      <c r="AJ2" s="124"/>
      <c r="AK2" s="10"/>
      <c r="AL2" s="10"/>
      <c r="AM2" s="10"/>
      <c r="AN2" s="10"/>
      <c r="AO2" s="10"/>
      <c r="AP2" s="10"/>
      <c r="AQ2" s="10"/>
      <c r="AR2" s="125"/>
      <c r="AS2" s="125"/>
      <c r="AT2" s="10"/>
      <c r="AU2" s="10"/>
      <c r="AV2" s="125"/>
      <c r="AW2" s="125"/>
      <c r="AX2" s="125"/>
      <c r="AY2" s="125"/>
      <c r="AZ2" s="125"/>
      <c r="BA2" s="124"/>
      <c r="BB2" s="10"/>
      <c r="BC2" s="10"/>
      <c r="BD2" s="10"/>
      <c r="BE2" s="10"/>
      <c r="BF2" s="10"/>
      <c r="BG2" s="10"/>
      <c r="BH2" s="10"/>
      <c r="BI2" s="125"/>
      <c r="BJ2" s="125"/>
      <c r="BK2" s="125"/>
      <c r="BL2" s="10"/>
      <c r="BM2" s="10"/>
      <c r="BN2" s="125"/>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row>
    <row r="3" spans="1:119" ht="15.6">
      <c r="A3" s="1075" t="s">
        <v>68</v>
      </c>
      <c r="B3" s="954"/>
      <c r="C3" s="954"/>
      <c r="D3" s="954"/>
      <c r="E3" s="954"/>
      <c r="F3" s="954"/>
      <c r="G3" s="954"/>
      <c r="H3" s="954"/>
      <c r="I3" s="1076"/>
      <c r="J3" s="275" t="s">
        <v>85</v>
      </c>
      <c r="K3" s="276"/>
      <c r="L3" s="277"/>
      <c r="M3" s="278">
        <f>+Dec!P4</f>
        <v>0.001</v>
      </c>
      <c r="O3" s="82" t="str">
        <f>+Dec!AQ55</f>
        <v xml:space="preserve"> </v>
      </c>
      <c r="P3" s="88"/>
      <c r="Q3" s="89"/>
      <c r="R3" s="314" t="str">
        <f>IF(SUM(Jan!AT55,Feb!AT50,Mar!AT52,Apr!AT51,May!AT52,Jun!AT51,Jul!AT52,Aug!AT52,Sep!AT51,Oct!AT52,Nov!AT51,Dec!AT55)&lt;&gt;0,AVERAGE(Jan!AT55,Feb!AT50,Mar!AT52,Apr!AT51,May!AT52,Jun!AT51,Jul!AT52,Aug!AT52,Sep!AT51,Oct!AT52,Nov!AT51,Dec!AT55),"")</f>
        <v/>
      </c>
      <c r="S3" s="126"/>
      <c r="T3" s="314" t="str">
        <f>IF(SUM(Jan!AV55,Feb!AV50,Mar!AV52,Apr!AV51,May!AV52,Jun!AV51,Jul!AV52,Aug!AV52,Sep!AV51,Oct!AV52,Nov!AV51,Dec!AV55)&lt;&gt;0,AVERAGE(Jan!AV55,Feb!AV50,Mar!AV52,Apr!AV51,May!AV52,Jun!AV51,Jul!AV52,Aug!AV52,Sep!AV51,Oct!AV52,Nov!AV51,Dec!AV55),"")</f>
        <v/>
      </c>
      <c r="U3" s="126"/>
      <c r="V3" s="1087" t="str">
        <f>IF(SUM(Jan!AX55,Feb!AX50,Mar!AX52,Apr!AX51,May!AX52,Jun!AX51,Jul!AX52,Aug!AX52,Sep!AX51,Oct!AX52,Nov!AX51,Dec!AX55)&lt;&gt;0,AVERAGE(Jan!AX55,Feb!AX50,Mar!AX52,Apr!AX51,May!AX52,Jun!AX51,Jul!AX52,Aug!AX52,Sep!AX51,Oct!AX52,Nov!AX51,Dec!AX55),"")</f>
        <v/>
      </c>
      <c r="W3" s="884"/>
      <c r="X3" s="130"/>
      <c r="Y3" s="131"/>
      <c r="AD3" s="10"/>
      <c r="AE3" s="10"/>
      <c r="AF3" s="10"/>
      <c r="AG3" s="10"/>
      <c r="AH3" s="10"/>
      <c r="AI3" s="128"/>
      <c r="AJ3" s="124"/>
      <c r="AK3" s="10"/>
      <c r="AL3" s="10"/>
      <c r="AM3" s="10"/>
      <c r="AN3" s="10"/>
      <c r="AO3" s="10"/>
      <c r="AP3" s="10"/>
      <c r="AQ3" s="127"/>
      <c r="AR3" s="10"/>
      <c r="AS3" s="10"/>
      <c r="AT3" s="10"/>
      <c r="AU3" s="10"/>
      <c r="AV3" s="10"/>
      <c r="AW3" s="10"/>
      <c r="AX3" s="128"/>
      <c r="AY3" s="10"/>
      <c r="AZ3" s="128"/>
      <c r="BA3" s="124"/>
      <c r="BB3" s="10"/>
      <c r="BC3" s="10"/>
      <c r="BD3" s="10"/>
      <c r="BE3" s="10"/>
      <c r="BF3" s="10"/>
      <c r="BG3" s="10"/>
      <c r="BH3" s="127"/>
      <c r="BI3" s="10"/>
      <c r="BJ3" s="10"/>
      <c r="BK3" s="10"/>
      <c r="BL3" s="10"/>
      <c r="BM3" s="10"/>
      <c r="BN3" s="125"/>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row>
    <row r="4" spans="1:119" ht="15.6">
      <c r="A4" s="1075">
        <f>Dec!N4</f>
        <v>2023</v>
      </c>
      <c r="B4" s="954"/>
      <c r="C4" s="954"/>
      <c r="D4" s="954"/>
      <c r="E4" s="954"/>
      <c r="F4" s="954"/>
      <c r="G4" s="954"/>
      <c r="H4" s="954"/>
      <c r="I4" s="1076"/>
      <c r="J4" s="441" t="s">
        <v>123</v>
      </c>
      <c r="K4" s="67"/>
      <c r="L4" s="68"/>
      <c r="M4" s="112" t="str">
        <f>IF(I14+H24=0,"",I10)</f>
        <v/>
      </c>
      <c r="N4" s="129"/>
      <c r="O4" s="82" t="str">
        <f>+Dec!AQ56</f>
        <v/>
      </c>
      <c r="P4" s="88"/>
      <c r="Q4" s="89"/>
      <c r="R4" s="314" t="str">
        <f>IF(SUM(Jan!AT56,Feb!AT51,Mar!AT53,Apr!AT52,May!AT53,Jun!AT52,Jul!AT53,Aug!AT53,Sep!AT52,Oct!AT53,Nov!AT52,Dec!AT56)&lt;&gt;0,AVERAGE(Jan!AT56,Feb!AT51,Mar!AT53,Apr!AT52,May!AT53,Jun!AT52,Jul!AT53,Aug!AT53,Sep!AT52,Oct!AT53,Nov!AT52,Dec!AT56),"")</f>
        <v/>
      </c>
      <c r="S4" s="126"/>
      <c r="T4" s="314" t="str">
        <f>IF(SUM(Jan!AV56,Feb!AV51,Mar!AV53,Apr!AV52,May!AV53,Jun!AV52,Jul!AV53,Aug!AV53,Sep!AV52,Oct!AV53,Nov!AV52,Dec!AV56)&lt;&gt;0,AVERAGE(Jan!AV56,Feb!AV51,Mar!AV53,Apr!AV52,May!AV53,Jun!AV52,Jul!AV53,Aug!AV53,Sep!AV52,Oct!AV53,Nov!AV52,Dec!AV56),"")</f>
        <v/>
      </c>
      <c r="U4" s="126"/>
      <c r="V4" s="1087" t="str">
        <f>IF(SUM(Jan!AX56,Feb!AX51,Mar!AX53,Apr!AX52,May!AX53,Jun!AX52,Jul!AX53,Aug!AX53,Sep!AX52,Oct!AX53,Nov!AX52,Dec!AX56)&lt;&gt;0,AVERAGE(Jan!AX56,Feb!AX51,Mar!AX53,Apr!AX52,May!AX53,Jun!AX52,Jul!AX53,Aug!AX53,Sep!AX52,Oct!AX53,Nov!AX52,Dec!AX56),"")</f>
        <v/>
      </c>
      <c r="W4" s="884"/>
      <c r="X4" s="132"/>
      <c r="Y4" s="133"/>
      <c r="AD4" s="10"/>
      <c r="AE4" s="10"/>
      <c r="AF4" s="10"/>
      <c r="AG4" s="125"/>
      <c r="AH4" s="125"/>
      <c r="AI4" s="10"/>
      <c r="AJ4" s="124"/>
      <c r="AK4" s="10"/>
      <c r="AL4" s="10"/>
      <c r="AM4" s="10"/>
      <c r="AN4" s="10"/>
      <c r="AO4" s="10"/>
      <c r="AP4" s="10"/>
      <c r="AQ4" s="10"/>
      <c r="AR4" s="10"/>
      <c r="AS4" s="10"/>
      <c r="AT4" s="125"/>
      <c r="AU4" s="125"/>
      <c r="AV4" s="10"/>
      <c r="AW4" s="10"/>
      <c r="AX4" s="10"/>
      <c r="AY4" s="10"/>
      <c r="AZ4" s="10"/>
      <c r="BA4" s="124"/>
      <c r="BB4" s="10"/>
      <c r="BC4" s="10"/>
      <c r="BD4" s="10"/>
      <c r="BE4" s="10"/>
      <c r="BF4" s="10"/>
      <c r="BG4" s="10"/>
      <c r="BH4" s="10"/>
      <c r="BI4" s="10"/>
      <c r="BJ4" s="10"/>
      <c r="BK4" s="10"/>
      <c r="BL4" s="125"/>
      <c r="BM4" s="125"/>
      <c r="BN4" s="125"/>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row>
    <row r="5" spans="10:119" ht="13.8" thickBot="1">
      <c r="J5" s="75" t="s">
        <v>101</v>
      </c>
      <c r="K5" s="76"/>
      <c r="L5" s="77"/>
      <c r="M5" s="279" t="str">
        <f>+IF(M4="","",+M4/M3)</f>
        <v/>
      </c>
      <c r="N5" s="1"/>
      <c r="O5" s="94" t="s">
        <v>46</v>
      </c>
      <c r="P5" s="95"/>
      <c r="Q5" s="96"/>
      <c r="R5" s="315" t="str">
        <f>IF(SUM(Jan!AT57,Feb!AT52,Mar!AT54,Apr!AT53,May!AT54,Jun!AT53,Jul!AT54,Aug!AT54,Sep!AT53,Oct!AT54,Nov!AT53,Dec!AT57)&gt;0,AVERAGE(Jan!AT57,Feb!AT52,Mar!AT54,Apr!AT53,May!AT54,Jun!AT53,Jul!AT54,Aug!AT54,Sep!AT53,Oct!AT54,Nov!AT53,Dec!AT57),"")</f>
        <v/>
      </c>
      <c r="S5" s="135"/>
      <c r="T5" s="315" t="str">
        <f>IF(SUM(Jan!AV57,Feb!AV52,Mar!AV54,Apr!AV53,May!AV54,Jun!AV53,Jul!AV54,Aug!AV54,Sep!AV53,Oct!AV54,Nov!AV53,Dec!AV57)&gt;0,AVERAGE(Jan!AV57,Feb!AV52,Mar!AV54,Apr!AV53,May!AV54,Jun!AV53,Jul!AV54,Aug!AV54,Sep!AV53,Oct!AV54,Nov!AV53,Dec!AV57),"")</f>
        <v/>
      </c>
      <c r="U5" s="135"/>
      <c r="V5" s="315" t="str">
        <f>IF(SUM(Jan!AX57,Feb!AX52,Mar!AX54,Apr!AX53,May!AX54,Jun!AX53,Jul!AX54,Aug!AX54,Sep!AX53,Oct!AX54,Nov!AX53,Dec!AX57)&gt;0,AVERAGE(Jan!AX57,Feb!AX52,Mar!AX54,Apr!AX53,May!AX54,Jun!AX53,Jul!AX54,Aug!AX54,Sep!AX53,Oct!AX54,Nov!AX53,Dec!AX57),"")</f>
        <v/>
      </c>
      <c r="W5" s="135"/>
      <c r="X5" s="315" t="str">
        <f>IF(SUM(Jan!AZ57,Feb!AZ52,Mar!AZ54,Apr!AZ53,May!AZ54,Jun!AZ53,Jul!AZ54,Aug!AZ54,Sep!AZ53,Oct!AZ54,Nov!AZ53,Dec!AZ57)&gt;0,AVERAGE(Jan!AZ57,Feb!AZ52,Mar!AZ54,Apr!AZ53,May!AZ54,Jun!AZ53,Jul!AZ54,Aug!AZ54,Sep!AZ53,Oct!AZ54,Nov!AZ53,Dec!AZ57),"")</f>
        <v/>
      </c>
      <c r="Y5" s="136"/>
      <c r="AD5" s="10"/>
      <c r="AE5" s="10"/>
      <c r="AF5" s="10"/>
      <c r="AG5" s="10"/>
      <c r="AH5" s="10"/>
      <c r="AI5" s="10"/>
      <c r="AJ5" s="134"/>
      <c r="AK5" s="10"/>
      <c r="AL5" s="134"/>
      <c r="AM5" s="125"/>
      <c r="AN5" s="134"/>
      <c r="AO5" s="125"/>
      <c r="AP5" s="134"/>
      <c r="AQ5" s="10"/>
      <c r="AR5" s="10"/>
      <c r="AS5" s="10"/>
      <c r="AT5" s="10"/>
      <c r="AU5" s="10"/>
      <c r="AV5" s="10"/>
      <c r="AW5" s="10"/>
      <c r="AX5" s="10"/>
      <c r="AY5" s="10"/>
      <c r="AZ5" s="10"/>
      <c r="BA5" s="134"/>
      <c r="BB5" s="10"/>
      <c r="BC5" s="134"/>
      <c r="BD5" s="125"/>
      <c r="BE5" s="134"/>
      <c r="BF5" s="125"/>
      <c r="BG5" s="134"/>
      <c r="BH5" s="10"/>
      <c r="BI5" s="10"/>
      <c r="BJ5" s="10"/>
      <c r="BK5" s="10"/>
      <c r="BL5" s="10"/>
      <c r="BM5" s="10"/>
      <c r="BN5" s="125"/>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row>
    <row r="6" spans="1:119" ht="13.8" thickBot="1">
      <c r="A6" s="4"/>
      <c r="Z6" s="10"/>
      <c r="AA6" s="10"/>
      <c r="AB6" s="10"/>
      <c r="AC6" s="137"/>
      <c r="AD6" s="137"/>
      <c r="AE6" s="137"/>
      <c r="AF6" s="137"/>
      <c r="AG6" s="137"/>
      <c r="AH6" s="10"/>
      <c r="AI6" s="10"/>
      <c r="AJ6" s="138"/>
      <c r="AK6" s="10"/>
      <c r="AL6" s="139"/>
      <c r="AM6" s="10"/>
      <c r="AN6" s="10"/>
      <c r="AO6" s="10"/>
      <c r="AP6" s="10"/>
      <c r="AQ6" s="128"/>
      <c r="AR6" s="128"/>
      <c r="AS6" s="128"/>
      <c r="AT6" s="128"/>
      <c r="AU6" s="128"/>
      <c r="AV6" s="128"/>
      <c r="AW6" s="10"/>
      <c r="AX6" s="10"/>
      <c r="AY6" s="10"/>
      <c r="AZ6" s="10"/>
      <c r="BA6" s="138"/>
      <c r="BB6" s="10"/>
      <c r="BC6" s="139"/>
      <c r="BD6" s="10"/>
      <c r="BE6" s="10"/>
      <c r="BF6" s="10"/>
      <c r="BG6" s="125"/>
      <c r="BH6" s="137"/>
      <c r="BI6" s="137"/>
      <c r="BJ6" s="137"/>
      <c r="BK6" s="137"/>
      <c r="BL6" s="137"/>
      <c r="BM6" s="10"/>
      <c r="BN6" s="125"/>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row>
    <row r="7" spans="1:118" ht="12.75" customHeight="1">
      <c r="A7" s="140"/>
      <c r="B7" s="1077" t="str">
        <f>Dec!C8</f>
        <v>Man-Hours at Plant
(Plants less than 1 MGD only)</v>
      </c>
      <c r="C7" s="1084" t="str">
        <f>Dec!F10</f>
        <v>Precipitation - Inches</v>
      </c>
      <c r="D7" s="833" t="str">
        <f>Dec!G8</f>
        <v>Bypass At Plant Site
("x" If Occurred)</v>
      </c>
      <c r="E7" s="819" t="str">
        <f>Dec!H8</f>
        <v>Sanitary Sewer Overflow
("x" If Occurred)</v>
      </c>
      <c r="F7" s="5" t="s">
        <v>8</v>
      </c>
      <c r="G7" s="5"/>
      <c r="H7" s="5"/>
      <c r="I7" s="6" t="s">
        <v>9</v>
      </c>
      <c r="J7" s="5"/>
      <c r="K7" s="5"/>
      <c r="L7" s="5"/>
      <c r="M7" s="5"/>
      <c r="N7" s="5"/>
      <c r="O7" s="5"/>
      <c r="P7" s="5"/>
      <c r="Q7" s="7"/>
      <c r="R7" s="1064" t="str">
        <f>Dec!W10</f>
        <v>Upstream Flow (MGD)</v>
      </c>
      <c r="S7" s="894" t="str">
        <f>Dec!X10</f>
        <v>Dilution Ratio (Discharge / Upstream)</v>
      </c>
      <c r="T7" s="1064" t="str">
        <f>Dec!Y10</f>
        <v>Last Cell Water Level (ft.)</v>
      </c>
      <c r="U7" s="1043" t="str">
        <f>Dec!Z8</f>
        <v>Primary Cell Sludge Depth (ft) Measure Annually in June</v>
      </c>
      <c r="V7" s="816" t="str">
        <f>Dec!AA8</f>
        <v xml:space="preserve"> </v>
      </c>
      <c r="W7" s="816" t="str">
        <f>Dec!AB8</f>
        <v xml:space="preserve"> </v>
      </c>
      <c r="X7" s="1067" t="str">
        <f>Dec!AC8</f>
        <v>Primary Cell Effluent CBOD5 mg/l - Test Monthly</v>
      </c>
      <c r="Y7" s="169" t="s">
        <v>12</v>
      </c>
      <c r="Z7" s="7"/>
      <c r="AB7" s="141"/>
      <c r="AZ7" s="10"/>
      <c r="BA7" s="10"/>
      <c r="BB7" s="10"/>
      <c r="BC7" s="10"/>
      <c r="BD7" s="10"/>
      <c r="BE7" s="10"/>
      <c r="BF7" s="10"/>
      <c r="BG7" s="10"/>
      <c r="BH7" s="10"/>
      <c r="BI7" s="10"/>
      <c r="BJ7" s="10"/>
      <c r="BK7" s="10"/>
      <c r="BL7" s="10"/>
      <c r="BM7" s="138"/>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row>
    <row r="8" spans="1:118" ht="12.75" customHeight="1">
      <c r="A8" s="142"/>
      <c r="B8" s="1078"/>
      <c r="C8" s="1085"/>
      <c r="D8" s="1080"/>
      <c r="E8" s="1082"/>
      <c r="F8" s="8" t="s">
        <v>15</v>
      </c>
      <c r="G8" s="8"/>
      <c r="H8" s="8"/>
      <c r="I8" s="11" t="s">
        <v>10</v>
      </c>
      <c r="J8" s="8"/>
      <c r="K8" s="8"/>
      <c r="L8" s="8"/>
      <c r="M8" s="8"/>
      <c r="N8" s="8"/>
      <c r="O8" s="8"/>
      <c r="P8" s="8"/>
      <c r="Q8" s="9"/>
      <c r="R8" s="961"/>
      <c r="S8" s="1089"/>
      <c r="T8" s="961"/>
      <c r="U8" s="1091"/>
      <c r="V8" s="1089"/>
      <c r="W8" s="1089"/>
      <c r="X8" s="1068"/>
      <c r="Y8" s="172" t="s">
        <v>14</v>
      </c>
      <c r="Z8" s="9"/>
      <c r="AB8" s="137"/>
      <c r="AZ8" s="10"/>
      <c r="BA8" s="10"/>
      <c r="BB8" s="10"/>
      <c r="BC8" s="10"/>
      <c r="BD8" s="10"/>
      <c r="BE8" s="10"/>
      <c r="BF8" s="10"/>
      <c r="BG8" s="10"/>
      <c r="BH8" s="10"/>
      <c r="BI8" s="10"/>
      <c r="BJ8" s="10"/>
      <c r="BK8" s="10"/>
      <c r="BL8" s="10"/>
      <c r="BM8" s="143"/>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66" ht="108.75" customHeight="1">
      <c r="A9" s="102"/>
      <c r="B9" s="1079"/>
      <c r="C9" s="1086"/>
      <c r="D9" s="1081"/>
      <c r="E9" s="1083"/>
      <c r="F9" s="15" t="str">
        <f>Dec!I10</f>
        <v>Chlorine - Lbs</v>
      </c>
      <c r="G9" s="108" t="str">
        <f>Dec!J10</f>
        <v>Lbs/Day  or
Gal./Day</v>
      </c>
      <c r="H9" s="117" t="str">
        <f>Dec!K10</f>
        <v>Lbs/Day  or
Gal./Day</v>
      </c>
      <c r="I9" s="13" t="str">
        <f>Dec!L10</f>
        <v>Influent Flow Rate 
(if metered) MGD</v>
      </c>
      <c r="J9" s="16" t="str">
        <f>Dec!M10</f>
        <v>pH</v>
      </c>
      <c r="K9" s="16" t="str">
        <f>Dec!N10</f>
        <v>CBOD5 - mg/l</v>
      </c>
      <c r="L9" s="16" t="str">
        <f>Dec!O10</f>
        <v>CBOD5 - lbs</v>
      </c>
      <c r="M9" s="16" t="str">
        <f>Dec!P10</f>
        <v>Susp. Solids - mg/l</v>
      </c>
      <c r="N9" s="16" t="str">
        <f>Dec!Q10</f>
        <v>Susp. Solids - lbs</v>
      </c>
      <c r="O9" s="16" t="str">
        <f>Dec!R10</f>
        <v xml:space="preserve">Phosphorus - mg/l </v>
      </c>
      <c r="P9" s="16" t="str">
        <f>Dec!S10</f>
        <v>Ammonia - mg/l</v>
      </c>
      <c r="Q9" s="18" t="str">
        <f>IF(Dec!T10&lt;&gt;"",Dec!T10,"")</f>
        <v/>
      </c>
      <c r="R9" s="1088"/>
      <c r="S9" s="1090"/>
      <c r="T9" s="1088"/>
      <c r="U9" s="1092"/>
      <c r="V9" s="1090"/>
      <c r="W9" s="1090"/>
      <c r="X9" s="1069"/>
      <c r="Y9" s="17" t="str">
        <f>Dec!AD10</f>
        <v>Ammonia - mg/l
Test Weekly</v>
      </c>
      <c r="Z9" s="18" t="str">
        <f>Dec!AE10</f>
        <v xml:space="preserve"> </v>
      </c>
      <c r="AB9" s="141"/>
      <c r="BM9" s="20"/>
      <c r="BN9" s="21"/>
    </row>
    <row r="10" spans="1:28" ht="15" customHeight="1">
      <c r="A10" s="66" t="s">
        <v>30</v>
      </c>
      <c r="B10" s="144" t="str">
        <f>IF(SUM(Jan!C$14:C$44,Feb!C$11:C$39,Mar!C$11:C$41,Apr!C$11:C$40,May!C$11:C$41,Jun!C$11:C$40,Jul!C$11:C$41,Aug!C$11:C$41,Sep!C$11:C$40,Oct!C$11:C$41,Nov!C$11:C$40,Dec!C$11:C$41)&gt;0,AVERAGE(Jan!C$14:C$44,Feb!C$11:C$39,Mar!C$11:C$41,Apr!C$11:C$40,May!C$11:C$41,Jun!C$11:C$40,Jul!C$11:C$41,Aug!C$11:C$41,Sep!C$11:C$40,Oct!C$11:C$41,Nov!C$11:C$40,Dec!C$11:C$41),"")</f>
        <v/>
      </c>
      <c r="C10" s="145"/>
      <c r="D10" s="146"/>
      <c r="E10" s="147"/>
      <c r="F10" s="148" t="str">
        <f>IF(SUM(Jan!I$14:I$44,Feb!I$11:I$39,Mar!I$11:I$41,Apr!I$11:I$40,May!I$11:I$41,Jun!I$11:I$40,Jul!I$11:I$41,Aug!I$11:I$41,Sep!I$11:I$40,Oct!I$11:I$41,Nov!I$11:I$40,Dec!I$11:I$41)&gt;0,AVERAGE(Jan!I$14:I$44,Feb!I$11:I$39,Mar!I$11:I$41,Apr!I$11:I$40,May!I$11:I$41,Jun!I$11:I$40,Jul!I$11:I$41,Aug!I$11:I$41,Sep!I$11:I$40,Oct!I$11:I$41,Nov!I$11:I$40,Dec!I$11:I$41),"")</f>
        <v/>
      </c>
      <c r="G10" s="149" t="str">
        <f>IF(SUM(Jan!J$14:J$44,Feb!J$11:J$39,Mar!J$11:J$41,Apr!J$11:J$40,May!J$11:J$41,Jun!J$11:J$40,Jul!J$11:J$41,Aug!J$11:J$41,Sep!J$11:J$40,Oct!J$11:J$41,Nov!J$11:J$40,Dec!J$11:J$41)&gt;0,AVERAGE(Jan!J$14:J$44,Feb!J$11:J$39,Mar!J$11:J$41,Apr!J$11:J$40,May!J$11:J$41,Jun!J$11:J$40,Jul!J$11:J$41,Aug!J$11:J$41,Sep!J$11:J$40,Oct!J$11:J$41,Nov!J$11:J$40,Dec!J$11:J$41),"")</f>
        <v/>
      </c>
      <c r="H10" s="150" t="str">
        <f>IF(SUM(Jan!K$14:K$44,Feb!K$11:K$39,Mar!K$11:K$41,Apr!K$11:K$40,May!K$11:K$41,Jun!K$11:K$40,Jul!K$11:K$41,Aug!K$11:K$41,Sep!K$11:K$40,Oct!K$11:K$41,Nov!K$11:K$40,Dec!K$11:K$41)&gt;0,AVERAGE(Jan!K$14:K$44,Feb!K$11:K$39,Mar!K$11:K$41,Apr!K$11:K$40,May!K$11:K$41,Jun!K$11:K$40,Jul!K$11:K$41,Aug!K$11:K$41,Sep!K$11:K$40,Oct!K$11:K$41,Nov!K$11:K$40,Dec!K$11:K$41),"")</f>
        <v/>
      </c>
      <c r="I10" s="148" t="str">
        <f>IF(SUM(Jan!L$14:L$44,Feb!L$11:L$39,Mar!L$11:L$41,Apr!L$11:L$40,May!L$11:L$41,Jun!L$11:L$40,Jul!L$11:L$41,Aug!L$11:L$41,Sep!L$11:L$40,Oct!L$11:L$41,Nov!L$11:L$40,Dec!L$11:L$41)&gt;0,AVERAGE(Jan!L$14:L$44,Feb!L$11:L$39,Mar!L$11:L$41,Apr!L$11:L$40,May!L$11:L$41,Jun!L$11:L$40,Jul!L$11:L$41,Aug!L$11:L$41,Sep!L$11:L$40,Oct!L$11:L$41,Nov!L$11:L$40,Dec!L$11:L$41),"")</f>
        <v/>
      </c>
      <c r="J10" s="151"/>
      <c r="K10" s="301" t="str">
        <f>IF(SUM(Jan!N$14:N$44,Feb!N$11:N$39,Mar!N$11:N$41,Apr!N$11:N$40,May!N$11:N$41,Jun!N$11:N$40,Jul!N$11:N$41,Aug!N$11:N$41,Sep!N$11:N$40,Oct!N$11:N$41,Nov!N$11:N$40,Dec!N$11:N$41)&gt;0,AVERAGE(Jan!N$14:N$44,Feb!N$11:N$39,Mar!N$11:N$41,Apr!N$11:N$40,May!N$11:N$41,Jun!N$11:N$40,Jul!N$11:N$41,Aug!N$11:N$41,Sep!N$11:N$40,Oct!N$11:N$41,Nov!N$11:N$40,Dec!N$11:N$41),"")</f>
        <v/>
      </c>
      <c r="L10" s="149" t="str">
        <f>IF(SUM(Jan!O$14:O$44,Feb!O$11:O$39,Mar!O$11:O$41,Apr!O$11:O$40,May!O$11:O$41,Jun!O$11:O$40,Jul!O$11:O$41,Aug!O$11:O$41,Sep!O$11:O$40,Oct!O$11:O$41,Nov!O$11:O$40,Dec!O$11:O$41)&gt;0,AVERAGE(Jan!O$14:O$44,Feb!O$11:O$39,Mar!O$11:O$41,Apr!O$11:O$40,May!O$11:O$41,Jun!O$11:O$40,Jul!O$11:O$41,Aug!O$11:O$41,Sep!O$11:O$40,Oct!O$11:O$41,Nov!O$11:O$40,Dec!O$11:O$41),"")</f>
        <v/>
      </c>
      <c r="M10" s="301" t="str">
        <f>IF(SUM(Jan!P$14:P$44,Feb!P$11:P$39,Mar!P$11:P$41,Apr!P$11:P$40,May!P$11:P$41,Jun!P$11:P$40,Jul!P$11:P$41,Aug!P$11:P$41,Sep!P$11:P$40,Oct!P$11:P$41,Nov!P$11:P$40,Dec!P$11:P$41)&gt;0,AVERAGE(Jan!P$14:P$44,Feb!P$11:P$39,Mar!P$11:P$41,Apr!P$11:P$40,May!P$11:P$41,Jun!P$11:P$40,Jul!P$11:P$41,Aug!P$11:P$41,Sep!P$11:P$40,Oct!P$11:P$41,Nov!P$11:P$40,Dec!P$11:P$41),"")</f>
        <v/>
      </c>
      <c r="N10" s="149" t="str">
        <f>IF(SUM(Jan!Q$14:Q$44,Feb!Q$11:Q$39,Mar!Q$11:Q$41,Apr!Q$11:Q$40,May!Q$11:Q$41,Jun!Q$11:Q$40,Jul!Q$11:Q$41,Aug!Q$11:Q$41,Sep!Q$11:Q$40,Oct!Q$11:Q$41,Nov!Q$11:Q$40,Dec!Q$11:Q$41)&gt;0,AVERAGE(Jan!Q$14:Q$44,Feb!Q$11:Q$39,Mar!Q$11:Q$41,Apr!Q$11:Q$40,May!Q$11:Q$41,Jun!Q$11:Q$40,Jul!Q$11:Q$41,Aug!Q$11:Q$41,Sep!Q$11:Q$40,Oct!Q$11:Q$41,Nov!Q$11:Q$40,Dec!Q$11:Q$41),"")</f>
        <v/>
      </c>
      <c r="O10" s="302" t="str">
        <f>IF(SUM(Jan!R$14:R$44,Feb!R$11:R$39,Mar!R$11:R$41,Apr!R$11:R$40,May!R$11:R$41,Jun!R$11:R$40,Jul!R$11:R$41,Aug!R$11:R$41,Sep!R$11:R$40,Oct!R$11:R$41,Nov!R$11:R$40,Dec!R$11:R$41)&gt;0,AVERAGE(Jan!R$14:R$44,Feb!R$11:R$39,Mar!R$11:R$41,Apr!R$11:R$40,May!R$11:R$41,Jun!R$11:R$40,Jul!R$11:R$41,Aug!R$11:R$41,Sep!R$11:R$40,Oct!R$11:R$41,Nov!R$11:R$40,Dec!R$11:R$41),"")</f>
        <v/>
      </c>
      <c r="P10" s="302" t="str">
        <f>IF(SUM(Jan!S$14:S$44,Feb!S$11:S$39,Mar!S$11:S$41,Apr!S$11:S$40,May!S$11:S$41,Jun!S$11:S$40,Jul!S$11:S$41,Aug!S$11:S$41,Sep!S$11:S$40,Oct!S$11:S$41,Nov!S$11:S$40,Dec!S$11:S$41)&gt;0,AVERAGE(Jan!S$14:S$44,Feb!S$11:S$39,Mar!S$11:S$41,Apr!S$11:S$40,May!S$11:S$41,Jun!S$11:S$40,Jul!S$11:S$41,Aug!S$11:S$41,Sep!S$11:S$40,Oct!S$11:S$41,Nov!S$11:S$40,Dec!S$11:S$41),"")</f>
        <v/>
      </c>
      <c r="Q10" s="150" t="str">
        <f>IF(SUM(Jan!T$14:T$44,Feb!T$11:T$39,Mar!T$11:T$41,Apr!T$11:T$40,May!T$11:T$41,Jun!T$11:T$40,Jul!T$11:T$41,Aug!T$11:T$41,Sep!T$11:T$40,Oct!T$11:T$41,Nov!T$11:T$40,Dec!T$11:T$41)&gt;0,AVERAGE(Jan!T$14:T$44,Feb!T$11:T$39,Mar!T$11:T$41,Apr!T$11:T$40,May!T$11:T$41,Jun!T$11:T$40,Jul!T$11:T$41,Aug!T$11:T$41,Sep!T$11:T$40,Oct!T$11:T$41,Nov!T$11:T$40,Dec!T$11:T$41),"")</f>
        <v/>
      </c>
      <c r="R10" s="303" t="str">
        <f>IF(SUM(Jan!W$14:W$44,Feb!W$11:W$39,Mar!W$11:W$41,Apr!W$11:W$40,May!W$11:W$41,Jun!W$11:W$40,Jul!W$11:W$41,Aug!W$11:W$41,Sep!W$11:W$40,Oct!W$11:W$41,Nov!W$11:W$40,Dec!W$11:W$41)&gt;0,AVERAGE(Jan!W$14:W$44,Feb!W$11:W$39,Mar!W$11:W$41,Apr!W$11:W$40,May!W$11:W$41,Jun!W$11:W$40,Jul!W$11:W$41,Aug!W$11:W$41,Sep!W$11:W$40,Oct!W$11:W$41,Nov!W$11:W$40,Dec!W$11:W$41),"")</f>
        <v/>
      </c>
      <c r="S10" s="382" t="str">
        <f ca="1">IF(SUM(Jan!X$14:X$44,Feb!X$11:X$39,Mar!X$11:X$41,Apr!X$11:X$40,May!X$11:X$41,Jun!X$11:X$40,Jul!X$11:X$41,Aug!X$11:X$41,Sep!X$11:X$40,Oct!X$11:X$41,Nov!X$11:X$40,Dec!X$11:X$41)&gt;0,AVERAGE(Jan!X$14:X$44,Feb!X$11:X$39,Mar!X$11:X$41,Apr!X$11:X$40,May!X$11:X$41,Jun!X$11:X$40,Jul!X$11:X$41,Aug!X$11:X$41,Sep!X$11:X$40,Oct!X$11:X$41,Nov!X$11:X$40,Dec!X$11:X$41),"")</f>
        <v/>
      </c>
      <c r="T10" s="304" t="str">
        <f>IF(SUM(Jan!Y$14:Y$44,Feb!Y$11:Y$39,Mar!Y$11:Y$41,Apr!Y$11:Y$40,May!Y$11:Y$41,Jun!Y$11:Y$40,Jul!Y$11:Y$41,Aug!Y$11:Y$41,Sep!Y$11:Y$40,Oct!Y$11:Y$41,Nov!Y$11:Y$40,Dec!Y$11:Y$41)&gt;0,AVERAGE(Jan!Y$14:Y$44,Feb!Y$11:Y$39,Mar!Y$11:Y$41,Apr!Y$11:Y$40,May!Y$11:Y$41,Jun!Y$11:Y$40,Jul!Y$11:Y$41,Aug!Y$11:Y$41,Sep!Y$11:Y$40,Oct!Y$11:Y$41,Nov!Y$11:Y$40,Dec!Y$11:Y$41),"")</f>
        <v/>
      </c>
      <c r="U10" s="438" t="str">
        <f>IF(SUM(Jan!Z$14:Z$44,Feb!Z$11:Z$39,Mar!Z$11:Z$41,Apr!Z$11:Z$40,May!Z$11:Z$41,Jun!Z$11:Z$40,Jul!Z$11:Z$41,Aug!Z$11:Z$41,Sep!Z$11:Z$40,Oct!Z$11:Z$41,Nov!Z$11:Z$40,Dec!Z$11:Z$41)&gt;0,AVERAGE(Jan!Z$14:Z$44,Feb!Z$11:Z$39,Mar!Z$11:Z$41,Apr!Z$11:Z$40,May!Z$11:Z$41,Jun!Z$11:Z$40,Jul!Z$11:Z$41,Aug!Z$11:Z$41,Sep!Z$11:Z$40,Oct!Z$11:Z$41,Nov!Z$11:Z$40,Dec!Z$11:Z$41),"")</f>
        <v/>
      </c>
      <c r="V10" s="302" t="str">
        <f>IF(SUM(Jan!AA$14:AA$44,Feb!AA$11:AA$39,Mar!AA$11:AA$41,Apr!AA$11:AA$40,May!AA$11:AA$41,Jun!AA$11:AA$40,Jul!AA$11:AA$41,Aug!AA$11:AA$41,Sep!AA$11:AA$40,Oct!AA$11:AA$41,Nov!AA$11:AA$40,Dec!AA$11:AA$41)&gt;0,AVERAGE(Jan!AA$14:AA$44,Feb!AA$11:AA$39,Mar!AA$11:AA$41,Apr!AA$11:AA$40,May!AA$11:AA$41,Jun!AA$11:AA$40,Jul!AA$11:AA$41,Aug!AA$11:AA$41,Sep!AA$11:AA$40,Oct!AA$11:AA$41,Nov!AA$11:AA$40,Dec!AA$11:AA$41),"")</f>
        <v/>
      </c>
      <c r="W10" s="149" t="str">
        <f>IF(SUM(Jan!AB$14:AB$44,Feb!AB$11:AB$39,Mar!AB$11:AB$41,Apr!AB$11:AB$40,May!AB$11:AB$41,Jun!AB$11:AB$40,Jul!AB$11:AB$41,Aug!AB$11:AB$41,Sep!AB$11:AB$40,Oct!AB$11:AB$41,Nov!AB$11:AB$40,Dec!AB$11:AB$41)&gt;0,AVERAGE(Jan!AB$14:AB$44,Feb!AB$11:AB$39,Mar!AB$11:AB$41,Apr!AB$11:AB$40,May!AB$11:AB$41,Jun!AB$11:AB$40,Jul!AB$11:AB$41,Aug!AB$11:AB$41,Sep!AB$11:AB$40,Oct!AB$11:AB$41,Nov!AB$11:AB$40,Dec!AB$11:AB$41),"")</f>
        <v/>
      </c>
      <c r="X10" s="306" t="str">
        <f>IF(SUM(Jan!AC$14:AC$44,Feb!AC$11:AC$39,Mar!AC$11:AC$41,Apr!AC$11:AC$40,May!AC$11:AC$41,Jun!AC$11:AC$40,Jul!AC$11:AC$41,Aug!AC$11:AC$41,Sep!AC$11:AC$40,Oct!AC$11:AC$41,Nov!AC$11:AC$40,Dec!AC$11:AC$41)&gt;0,AVERAGE(Jan!AC$14:AC$44,Feb!AC$11:AC$39,Mar!AC$11:AC$41,Apr!AC$11:AC$40,May!AC$11:AC$41,Jun!AC$11:AC$40,Jul!AC$11:AC$41,Aug!AC$11:AC$41,Sep!AC$11:AC$40,Oct!AC$11:AC$41,Nov!AC$11:AC$40,Dec!AC$11:AC$41),"")</f>
        <v/>
      </c>
      <c r="Y10" s="305" t="str">
        <f>IF(SUM(Jan!AD$14:AD$44,Feb!AD$11:AD$39,Mar!AD$11:AD$41,Apr!AD$11:AD$40,May!AD$11:AD$41,Jun!AD$11:AD$40,Jul!AD$11:AD$41,Aug!AD$11:AD$41,Sep!AD$11:AD$40,Oct!AD$11:AD$41,Nov!AD$11:AD$40,Dec!AD$11:AD$41)&gt;0,AVERAGE(Jan!AD$14:AD$44,Feb!AD$11:AD$39,Mar!AD$11:AD$41,Apr!AD$11:AD$40,May!AD$11:AD$41,Jun!AD$11:AD$40,Jul!AD$11:AD$41,Aug!AD$11:AD$41,Sep!AD$11:AD$40,Oct!AD$11:AD$41,Nov!AD$11:AD$40,Dec!AD$11:AD$41),"")</f>
        <v/>
      </c>
      <c r="Z10" s="306" t="str">
        <f>IF(SUM(Jan!AE$14:AE$44,Feb!AE$11:AE$39,Mar!AE$11:AE$41,Apr!AE$11:AE$40,May!AE$11:AE$41,Jun!AE$11:AE$40,Jul!AE$11:AE$41,Aug!AE$11:AE$41,Sep!AE$11:AE$40,Oct!AE$11:AE$41,Nov!AE$11:AE$40,Dec!AE$11:AE$41)&gt;0,AVERAGE(Jan!AE$14:AE$44,Feb!AE$11:AE$39,Mar!AE$11:AE$41,Apr!AE$11:AE$40,May!AE$11:AE$41,Jun!AE$11:AE$40,Jul!AE$11:AE$41,Aug!AE$11:AE$41,Sep!AE$11:AE$40,Oct!AE$11:AE$41,Nov!AE$11:AE$40,Dec!AE$11:AE$41),"")</f>
        <v/>
      </c>
      <c r="AB10" s="10"/>
    </row>
    <row r="11" spans="1:26" ht="15" customHeight="1">
      <c r="A11" s="66" t="s">
        <v>32</v>
      </c>
      <c r="B11" s="153"/>
      <c r="C11" s="144">
        <f>MAX(Jan!F46,Feb!F41,Mar!F43,Apr!F42,May!F43,Jun!F42,Jul!F43,Aug!F43,Sep!F42,Oct!F43,Nov!F42,Dec!F46)</f>
        <v>0</v>
      </c>
      <c r="D11" s="146"/>
      <c r="E11" s="147"/>
      <c r="F11" s="68">
        <f>MAX(Jan!I46,Feb!I41,Mar!I43,Apr!I42,May!I43,Jun!I42,Jul!I43,Aug!I43,Sep!I42,Oct!I43,Nov!I42,Dec!I46)</f>
        <v>0</v>
      </c>
      <c r="G11" s="154">
        <f>MAX(Jan!J46,Feb!J41,Mar!J43,Apr!J42,May!J43,Jun!J42,Jul!J43,Aug!J43,Sep!J42,Oct!J43,Nov!J42,Dec!J46)</f>
        <v>0</v>
      </c>
      <c r="H11" s="155">
        <f>MAX(Jan!K46,Feb!K41,Mar!K43,Apr!K42,May!K43,Jun!K42,Jul!K43,Aug!K43,Sep!K42,Oct!K43,Nov!K42,Dec!K46)</f>
        <v>0</v>
      </c>
      <c r="I11" s="152">
        <f>MAX(Jan!L46,Feb!L41,Mar!L43,Apr!L42,May!L43,Jun!L42,Jul!L43,Aug!L43,Sep!L42,Oct!L43,Nov!L42,Dec!L46)</f>
        <v>0</v>
      </c>
      <c r="J11" s="287">
        <f>MAX(Jan!M46,Feb!M41,Mar!M43,Apr!M42,May!M43,Jun!M42,Jul!M43,Aug!M43,Sep!M42,Oct!M43,Nov!M42,Dec!M46)</f>
        <v>0</v>
      </c>
      <c r="K11" s="154">
        <f>MAX(Jan!N46,Feb!N41,Mar!N43,Apr!N42,May!N43,Jun!N42,Jul!N43,Aug!N43,Sep!N42,Oct!N43,Nov!N42,Dec!N46)</f>
        <v>0</v>
      </c>
      <c r="L11" s="156">
        <f>MAX(Jan!O46,Feb!O41,Mar!O43,Apr!O42,May!O43,Jun!O42,Jul!O43,Aug!O43,Sep!O42,Oct!O43,Nov!O42,Dec!O46)</f>
        <v>0</v>
      </c>
      <c r="M11" s="154">
        <f>MAX(Jan!P46,Feb!P41,Mar!P43,Apr!P42,May!P43,Jun!P42,Jul!P43,Aug!P43,Sep!P42,Oct!P43,Nov!P42,Dec!P46)</f>
        <v>0</v>
      </c>
      <c r="N11" s="156">
        <f>MAX(Jan!Q46,Feb!Q41,Mar!Q43,Apr!Q42,May!Q43,Jun!Q42,Jul!Q43,Aug!Q43,Sep!Q42,Oct!Q43,Nov!Q42,Dec!Q46)</f>
        <v>0</v>
      </c>
      <c r="O11" s="154">
        <f>MAX(Jan!R46,Feb!R41,Mar!R43,Apr!R42,May!R43,Jun!R42,Jul!R43,Aug!R43,Sep!R42,Oct!R43,Nov!R42,Dec!R46)</f>
        <v>0</v>
      </c>
      <c r="P11" s="154">
        <f>MAX(Jan!S46,Feb!S41,Mar!S43,Apr!S42,May!S43,Jun!S42,Jul!S43,Aug!S43,Sep!S42,Oct!S43,Nov!S42,Dec!S46)</f>
        <v>0</v>
      </c>
      <c r="Q11" s="155">
        <f>MAX(Jan!T46,Feb!T41,Mar!T43,Apr!T42,May!T43,Jun!T42,Jul!T43,Aug!T43,Sep!T42,Oct!T43,Nov!T42,Dec!T46)</f>
        <v>0</v>
      </c>
      <c r="R11" s="152">
        <f>MAX(Jan!W46,Feb!W41,Mar!W43,Apr!W42,May!W43,Jun!W42,Jul!W43,Aug!W43,Sep!W42,Oct!W43,Nov!W42,Dec!W46)</f>
        <v>0</v>
      </c>
      <c r="S11" s="154">
        <f ca="1">MAX(Jan!X46,Feb!X41,Mar!X43,Apr!X42,May!X43,Jun!X42,Jul!X43,Aug!X43,Sep!X42,Oct!X43,Nov!X42,Dec!X46)</f>
        <v>0</v>
      </c>
      <c r="T11" s="112">
        <f>MAX(Jan!Y46,Feb!Y41,Mar!Y43,Apr!Y42,May!Y43,Jun!Y42,Jul!Y43,Aug!Y43,Sep!Y42,Oct!Y43,Nov!Y42,Dec!Y46)</f>
        <v>0</v>
      </c>
      <c r="U11" s="439">
        <f>MAX(Jan!Z46,Feb!Z41,Mar!Z43,Apr!Z42,May!Z43,Jun!Z42,Jul!Z43,Aug!Z43,Sep!Z42,Oct!Z43,Nov!Z42,Dec!Z46)</f>
        <v>0</v>
      </c>
      <c r="V11" s="154">
        <f>MAX(Jan!AA46,Feb!AA41,Mar!AA43,Apr!AA42,May!AA43,Jun!AA42,Jul!AA43,Aug!AA43,Sep!AA42,Oct!AA43,Nov!AA42,Dec!AA46)</f>
        <v>0</v>
      </c>
      <c r="W11" s="154">
        <f>MAX(Jan!AB46,Feb!AB41,Mar!AB43,Apr!AB42,May!AB43,Jun!AB42,Jul!AB43,Aug!AB43,Sep!AB42,Oct!AB43,Nov!AB42,Dec!AB46)</f>
        <v>0</v>
      </c>
      <c r="X11" s="112">
        <f>MAX(Jan!AC46,Feb!AC41,Mar!AC43,Apr!AC42,May!AC43,Jun!AC42,Jul!AC43,Aug!AC43,Sep!AC42,Oct!AC43,Nov!AC42,Dec!AC46)</f>
        <v>0</v>
      </c>
      <c r="Y11" s="152">
        <f>MAX(Jan!AD46,Feb!AD41,Mar!AD43,Apr!AD42,May!AD43,Jun!AD42,Jul!AD43,Aug!AD43,Sep!AD42,Oct!AD43,Nov!AD42,Dec!AD46)</f>
        <v>0</v>
      </c>
      <c r="Z11" s="112">
        <f>MAX(Jan!AE46,Feb!AE41,Mar!AE43,Apr!AE42,May!AE43,Jun!AE42,Jul!AE43,Aug!AE43,Sep!AE42,Oct!AE43,Nov!AE42,Dec!AE46)</f>
        <v>0</v>
      </c>
    </row>
    <row r="12" spans="1:26" ht="15" customHeight="1">
      <c r="A12" s="66" t="s">
        <v>34</v>
      </c>
      <c r="B12" s="153"/>
      <c r="C12" s="157"/>
      <c r="D12" s="146"/>
      <c r="E12" s="147"/>
      <c r="F12" s="66">
        <f>MIN(Jan!I47,Feb!I42,Mar!I44,Apr!I43,May!I44,Jun!I43,Jul!I44,Aug!I44,Sep!I43,Oct!I44,Nov!I43,Dec!I47)</f>
        <v>0</v>
      </c>
      <c r="G12" s="154">
        <f>MIN(Jan!J47,Feb!J42,Mar!J44,Apr!J43,May!J44,Jun!J43,Jul!J44,Aug!J44,Sep!J43,Oct!J44,Nov!J43,Dec!J47)</f>
        <v>0</v>
      </c>
      <c r="H12" s="68">
        <f>MIN(Jan!K47,Feb!K42,Mar!K44,Apr!K43,May!K44,Jun!K43,Jul!K44,Aug!K44,Sep!K43,Oct!K44,Nov!K43,Dec!K47)</f>
        <v>0</v>
      </c>
      <c r="I12" s="152">
        <f>MIN(Jan!L47,Feb!L42,Mar!L44,Apr!L43,May!L44,Jun!L43,Jul!L44,Aug!L44,Sep!L43,Oct!L44,Nov!L43,Dec!L47)</f>
        <v>0</v>
      </c>
      <c r="J12" s="287">
        <f>MIN(Jan!M47,Feb!M42,Mar!M44,Apr!M43,May!M44,Jun!M43,Jul!M44,Aug!M44,Sep!M43,Oct!M44,Nov!M43,Dec!M47)</f>
        <v>0</v>
      </c>
      <c r="K12" s="154">
        <f>MIN(Jan!N47,Feb!N42,Mar!N44,Apr!N43,May!N44,Jun!N43,Jul!N44,Aug!N44,Sep!N43,Oct!N44,Nov!N43,Dec!N47)</f>
        <v>0</v>
      </c>
      <c r="L12" s="154">
        <f>MIN(Jan!O47,Feb!O42,Mar!O44,Apr!O43,May!O44,Jun!O43,Jul!O44,Aug!O44,Sep!O43,Oct!O44,Nov!O43,Dec!O47)</f>
        <v>0</v>
      </c>
      <c r="M12" s="154">
        <f>MIN(Jan!P47,Feb!P42,Mar!P44,Apr!P43,May!P44,Jun!P43,Jul!P44,Aug!P44,Sep!P43,Oct!P44,Nov!P43,Dec!P47)</f>
        <v>0</v>
      </c>
      <c r="N12" s="154">
        <f>MIN(Jan!Q47,Feb!Q42,Mar!Q44,Apr!Q43,May!Q44,Jun!Q43,Jul!Q44,Aug!Q44,Sep!Q43,Oct!Q44,Nov!Q43,Dec!Q47)</f>
        <v>0</v>
      </c>
      <c r="O12" s="154">
        <f>MIN(Jan!R47,Feb!R42,Mar!R44,Apr!R43,May!R44,Jun!R43,Jul!R44,Aug!R44,Sep!R43,Oct!R44,Nov!R43,Dec!R47)</f>
        <v>0</v>
      </c>
      <c r="P12" s="154">
        <f>MIN(Jan!S47,Feb!S42,Mar!S44,Apr!S43,May!S44,Jun!S43,Jul!S44,Aug!S44,Sep!S43,Oct!S44,Nov!S43,Dec!S47)</f>
        <v>0</v>
      </c>
      <c r="Q12" s="155">
        <f>MIN(Jan!T47,Feb!T42,Mar!T44,Apr!T43,May!T44,Jun!T43,Jul!T44,Aug!T44,Sep!T43,Oct!T44,Nov!T43,Dec!T47)</f>
        <v>0</v>
      </c>
      <c r="R12" s="152">
        <f>MIN(Jan!W47,Feb!W42,Mar!W44,Apr!W43,May!W44,Jun!W43,Jul!W44,Aug!W44,Sep!W43,Oct!W44,Nov!W43,Dec!W47)</f>
        <v>0</v>
      </c>
      <c r="S12" s="154">
        <f ca="1">MIN(Jan!X47,Feb!X42,Mar!X44,Apr!X43,May!X44,Jun!X43,Jul!X44,Aug!X44,Sep!X43,Oct!X44,Nov!X43,Dec!X47)</f>
        <v>0</v>
      </c>
      <c r="T12" s="112">
        <f>MIN(Jan!Y47,Feb!Y42,Mar!Y44,Apr!Y43,May!Y44,Jun!Y43,Jul!Y44,Aug!Y44,Sep!Y43,Oct!Y44,Nov!Y43,Dec!Y47)</f>
        <v>0</v>
      </c>
      <c r="U12" s="439">
        <f>MIN(Jan!Z47,Feb!Z42,Mar!Z44,Apr!Z43,May!Z44,Jun!Z43,Jul!Z44,Aug!Z44,Sep!Z43,Oct!Z44,Nov!Z43,Dec!Z47)</f>
        <v>0</v>
      </c>
      <c r="V12" s="154">
        <f>MIN(Jan!AA47,Feb!AA42,Mar!AA44,Apr!AA43,May!AA44,Jun!AA43,Jul!AA44,Aug!AA44,Sep!AA43,Oct!AA44,Nov!AA43,Dec!AA47)</f>
        <v>0</v>
      </c>
      <c r="W12" s="154">
        <f>MIN(Jan!AB47,Feb!AB42,Mar!AB44,Apr!AB43,May!AB44,Jun!AB43,Jul!AB44,Aug!AB44,Sep!AB43,Oct!AB44,Nov!AB43,Dec!AB47)</f>
        <v>0</v>
      </c>
      <c r="X12" s="112">
        <f>MIN(Jan!AC47,Feb!AC42,Mar!AC44,Apr!AC43,May!AC44,Jun!AC43,Jul!AC44,Aug!AC44,Sep!AC43,Oct!AC44,Nov!AC43,Dec!AC47)</f>
        <v>0</v>
      </c>
      <c r="Y12" s="152">
        <f>MIN(Jan!AD47,Feb!AD42,Mar!AD44,Apr!AD43,May!AD44,Jun!AD43,Jul!AD44,Aug!AD44,Sep!AD43,Oct!AD44,Nov!AD43,Dec!AD47)</f>
        <v>0</v>
      </c>
      <c r="Z12" s="112">
        <f>MIN(Jan!AE47,Feb!AE42,Mar!AE44,Apr!AE43,May!AE44,Jun!AE43,Jul!AE44,Aug!AE44,Sep!AE43,Oct!AE44,Nov!AE43,Dec!AE47)</f>
        <v>0</v>
      </c>
    </row>
    <row r="13" spans="1:26" ht="15" customHeight="1">
      <c r="A13" s="158" t="s">
        <v>69</v>
      </c>
      <c r="B13" s="144">
        <f>SUM(Jan!C$14:C$44,Feb!C$11:C$39,Mar!C$11:C$41,Apr!C$11:C$40,May!C$11:C$41,Jun!C$11:C$40,Jul!C$11:C$41,Aug!C$11:C$41,Sep!C$11:C$40,Oct!C$11:C$41,Nov!C$11:C$40,Dec!C$11:C$41)</f>
        <v>0</v>
      </c>
      <c r="C13" s="159">
        <f>SUM(Jan!F$14:F$44,Feb!F$11:F$39,Mar!F$11:F$41,Apr!F$11:F$40,May!F$11:F$41,Jun!F$11:F$40,Jul!F$11:F$41,Aug!F$11:F$41,Sep!F$11:F$40,Oct!F$11:F$41,Nov!F$11:F$40,Dec!F$11:F$41)</f>
        <v>0</v>
      </c>
      <c r="D13" s="152" t="str">
        <f>IF(SUM(Jan!G50,Feb!G45,Mar!G47,Apr!G46,May!G47,Jun!G46,Jul!G47,Aug!G47,Sep!G46,Oct!G47,Nov!G46,Dec!G50)&gt;0,SUM(Jan!G50,Feb!G45,Mar!G47,Apr!G46,May!G47,Jun!G46,Jul!G47,Aug!G47,Sep!G46,Oct!G47,Nov!G46,Dec!G50),"")</f>
        <v/>
      </c>
      <c r="E13" s="112" t="str">
        <f>IF(SUM(Jan!H50,Feb!H45,Mar!H47,Apr!H46,May!H47,Jun!H46,Jul!H47,Aug!H47,Sep!H46,Oct!H47,Nov!H46,Dec!H50)&gt;0,SUM(Jan!H50,Feb!H45,Mar!H47,Apr!H46,May!H47,Jun!H46,Jul!H47,Aug!H47,Sep!H46,Oct!H47,Nov!H46,Dec!H50),"")</f>
        <v/>
      </c>
      <c r="F13" s="66">
        <f>SUM(Jan!I$14:I$44,Feb!I$11:I$39,Mar!I$11:I$41,Apr!I$11:I$40,May!I$11:I$41,Jun!I$11:I$40,Jul!I$11:I$41,Aug!I$11:I$41,Sep!I$11:I$40,Oct!I$11:I$41,Nov!I$11:I$40,Dec!I$11:I$41)</f>
        <v>0</v>
      </c>
      <c r="G13" s="156">
        <f>SUM(Jan!J$14:J$44,Feb!J$11:J$39,Mar!J$11:J$41,Apr!J$11:J$40,May!J$11:J$41,Jun!J$11:J$40,Jul!J$11:J$41,Aug!J$11:J$41,Sep!J$11:J$40,Oct!J$11:J$41,Nov!J$11:J$40,Dec!J$11:J$41)</f>
        <v>0</v>
      </c>
      <c r="H13" s="110">
        <f>SUM(Jan!K$14:K$44,Feb!K$11:K$39,Mar!K$11:K$41,Apr!K$11:K$40,May!K$11:K$41,Jun!K$11:K$40,Jul!K$11:K$41,Aug!K$11:K$41,Sep!K$11:K$40,Oct!K$11:K$41,Nov!K$11:K$40,Dec!K$11:K$41)</f>
        <v>0</v>
      </c>
      <c r="I13" s="160">
        <f>SUM(Jan!L$14:L$44,Feb!L$11:L$39,Mar!L$11:L$41,Apr!L$11:L$40,May!L$11:L$41,Jun!L$11:L$40,Jul!L$11:L$41,Aug!L$11:L$41,Sep!L$11:L$40,Oct!L$11:L$41,Nov!L$11:L$40,Dec!L$11:L$41)</f>
        <v>0</v>
      </c>
      <c r="J13" s="161"/>
      <c r="K13" s="161"/>
      <c r="L13" s="156">
        <f>SUM(Jan!O$14:O$44,Feb!O$11:O$39,Mar!O$11:O$41,Apr!O$11:O$40,May!O$11:O$41,Jun!O$11:O$40,Jul!O$11:O$41,Aug!O$11:O$41,Sep!O$11:O$40,Oct!O$11:O$41,Nov!O$11:O$40,Dec!O$11:O$41)</f>
        <v>0</v>
      </c>
      <c r="M13" s="161"/>
      <c r="N13" s="156">
        <f>SUM(Jan!Q$14:Q$44,Feb!Q$11:Q$39,Mar!Q$11:Q$41,Apr!Q$11:Q$40,May!Q$11:Q$41,Jun!Q$11:Q$40,Jul!Q$11:Q$41,Aug!Q$11:Q$41,Sep!Q$11:Q$40,Oct!Q$11:Q$41,Nov!Q$11:Q$40,Dec!Q$11:Q$41)</f>
        <v>0</v>
      </c>
      <c r="O13" s="161"/>
      <c r="P13" s="161"/>
      <c r="Q13" s="437"/>
      <c r="R13" s="188"/>
      <c r="S13" s="189"/>
      <c r="T13" s="187"/>
      <c r="U13" s="186"/>
      <c r="V13" s="161"/>
      <c r="W13" s="161"/>
      <c r="X13" s="162"/>
      <c r="Y13" s="163"/>
      <c r="Z13" s="162"/>
    </row>
    <row r="14" spans="1:26" ht="15" customHeight="1" thickBot="1">
      <c r="A14" s="75" t="s">
        <v>36</v>
      </c>
      <c r="B14" s="164"/>
      <c r="C14" s="165">
        <f>SUM(Jan!F50+Feb!F45+Mar!F47+Apr!F46+May!F47+Jun!F46+Jul!F47+Aug!F47+Sep!F46+Oct!F47+Nov!F46+Dec!F50)</f>
        <v>0</v>
      </c>
      <c r="D14" s="166"/>
      <c r="E14" s="167"/>
      <c r="F14" s="160">
        <f>SUM(Jan!I50+Feb!I45+Mar!I47+Apr!I46+May!I47+Jun!I46+Jul!I47+Aug!I47+Sep!I46+Oct!I47+Nov!I46+Dec!I50)</f>
        <v>0</v>
      </c>
      <c r="G14" s="156">
        <f>SUM(Jan!J50+Feb!J45+Mar!J47+Apr!J46+May!J47+Jun!J46+Jul!J47+Aug!J47+Sep!J46+Oct!J47+Nov!J46+Dec!J50)</f>
        <v>0</v>
      </c>
      <c r="H14" s="111">
        <f>SUM(Jan!K50+Feb!K45+Mar!K47+Apr!K46+May!K47+Jun!K46+Jul!K47+Aug!K47+Sep!K46+Oct!K47+Nov!K46+Dec!K50)</f>
        <v>0</v>
      </c>
      <c r="I14" s="160">
        <f>SUM(Jan!L50+Feb!L45+Mar!L47+Apr!L46+May!L47+Jun!L46+Jul!L47+Aug!L47+Sep!L46+Oct!L47+Nov!L46+Dec!L50)</f>
        <v>0</v>
      </c>
      <c r="J14" s="156">
        <f>SUM(Jan!M50+Feb!M45+Mar!M47+Apr!M46+May!M47+Jun!M46+Jul!M47+Aug!M47+Sep!M46+Oct!M47+Nov!M46+Dec!M50)</f>
        <v>0</v>
      </c>
      <c r="K14" s="156">
        <f>SUM(Jan!N50+Feb!N45+Mar!N47+Apr!N46+May!N47+Jun!N46+Jul!N47+Aug!N47+Sep!N46+Oct!N47+Nov!N46+Dec!N50)</f>
        <v>0</v>
      </c>
      <c r="L14" s="156">
        <f>SUM(Jan!O50+Feb!O45+Mar!O47+Apr!O46+May!O47+Jun!O46+Jul!O47+Aug!O47+Sep!O46+Oct!O47+Nov!O46+Dec!O50)</f>
        <v>0</v>
      </c>
      <c r="M14" s="156">
        <f>SUM(Jan!P50+Feb!P45+Mar!P47+Apr!P46+May!P47+Jun!P46+Jul!P47+Aug!P47+Sep!P46+Oct!P47+Nov!P46+Dec!P50)</f>
        <v>0</v>
      </c>
      <c r="N14" s="156">
        <f>SUM(Jan!Q50+Feb!Q45+Mar!Q47+Apr!Q46+May!Q47+Jun!Q46+Jul!Q47+Aug!Q47+Sep!Q46+Oct!Q47+Nov!Q46+Dec!Q50)</f>
        <v>0</v>
      </c>
      <c r="O14" s="156">
        <f>SUM(Jan!R50+Feb!R45+Mar!R47+Apr!R46+May!R47+Jun!R46+Jul!R47+Aug!R47+Sep!R46+Oct!R47+Nov!R46+Dec!R50)</f>
        <v>0</v>
      </c>
      <c r="P14" s="156">
        <f>SUM(Jan!S50+Feb!S45+Mar!S47+Apr!S46+May!S47+Jun!S46+Jul!S47+Aug!S47+Sep!S46+Oct!S47+Nov!S46+Dec!S50)</f>
        <v>0</v>
      </c>
      <c r="Q14" s="183">
        <f>SUM(Jan!T50+Feb!T45+Mar!T47+Apr!T46+May!T47+Jun!T46+Jul!T47+Aug!T47+Sep!T46+Oct!T47+Nov!T46+Dec!T50)</f>
        <v>0</v>
      </c>
      <c r="R14" s="152">
        <f>SUM(Jan!W50+Feb!W45+Mar!W47+Apr!W46+May!W47+Jun!W46+Jul!W47+Aug!W47+Sep!W46+Oct!W47+Nov!W46+Dec!W50)</f>
        <v>0</v>
      </c>
      <c r="S14" s="154">
        <f ca="1">SUM(Jan!X50+Feb!X45+Mar!X47+Apr!X46+May!X47+Jun!X46+Jul!X47+Aug!X47+Sep!X46+Oct!X47+Nov!X46+Dec!X50)</f>
        <v>0</v>
      </c>
      <c r="T14" s="112">
        <f>SUM(Jan!Y50+Feb!Y45+Mar!Y47+Apr!Y46+May!Y47+Jun!Y46+Jul!Y47+Aug!Y47+Sep!Y46+Oct!Y47+Nov!Y46+Dec!Y50)</f>
        <v>0</v>
      </c>
      <c r="U14" s="440">
        <f>SUM(Jan!Z50+Feb!Z45+Mar!Z47+Apr!Z46+May!Z47+Jun!Z46+Jul!Z47+Aug!Z47+Sep!Z46+Oct!Z47+Nov!Z46+Dec!Z50)</f>
        <v>0</v>
      </c>
      <c r="V14" s="156">
        <f>SUM(Jan!AA50+Feb!AA45+Mar!AA47+Apr!AA46+May!AA47+Jun!AA46+Jul!AA47+Aug!AA47+Sep!AA46+Oct!AA47+Nov!AA46+Dec!AA50)</f>
        <v>0</v>
      </c>
      <c r="W14" s="156">
        <f>SUM(Jan!AB50+Feb!AB45+Mar!AB47+Apr!AB46+May!AB47+Jun!AB46+Jul!AB47+Aug!AB47+Sep!AB46+Oct!AB47+Nov!AB46+Dec!AB50)</f>
        <v>0</v>
      </c>
      <c r="X14" s="111">
        <f>SUM(Jan!AC50+Feb!AC45+Mar!AC47+Apr!AC46+May!AC47+Jun!AC46+Jul!AC47+Aug!AC47+Sep!AC46+Oct!AC47+Nov!AC46+Dec!AC50)</f>
        <v>0</v>
      </c>
      <c r="Y14" s="160">
        <f>SUM(Jan!AD50+Feb!AD45+Mar!AD47+Apr!AD46+May!AD47+Jun!AD46+Jul!AD47+Aug!AD47+Sep!AD46+Oct!AD47+Nov!AD46+Dec!AD50)</f>
        <v>0</v>
      </c>
      <c r="Z14" s="111">
        <f>SUM(Jan!AE50+Feb!AE45+Mar!AE47+Apr!AE46+May!AE47+Jun!AE46+Jul!AE47+Aug!AE47+Sep!AE46+Oct!AE47+Nov!AE46+Dec!AE50)</f>
        <v>0</v>
      </c>
    </row>
    <row r="15" spans="1:26" ht="15" customHeight="1" thickBot="1">
      <c r="A15" s="292" t="s">
        <v>95</v>
      </c>
      <c r="B15" s="293"/>
      <c r="C15" s="293"/>
      <c r="D15" s="293"/>
      <c r="E15" s="293"/>
      <c r="F15" s="295"/>
      <c r="G15" s="295"/>
      <c r="H15" s="295"/>
      <c r="I15" s="295"/>
      <c r="J15" s="295"/>
      <c r="K15" s="295"/>
      <c r="L15" s="297" t="str">
        <f>IF(L10="","",365*L10)</f>
        <v/>
      </c>
      <c r="M15" s="295"/>
      <c r="N15" s="297" t="str">
        <f>IF(N10="","",365*N10)</f>
        <v/>
      </c>
      <c r="O15" s="295"/>
      <c r="P15" s="295"/>
      <c r="Q15" s="295"/>
      <c r="R15" s="316"/>
      <c r="S15" s="316"/>
      <c r="T15" s="316"/>
      <c r="U15" s="295"/>
      <c r="V15" s="295"/>
      <c r="W15" s="295"/>
      <c r="X15" s="295"/>
      <c r="Y15" s="295"/>
      <c r="Z15" s="296"/>
    </row>
    <row r="16" spans="1:35" ht="13.5" customHeight="1" thickBot="1">
      <c r="A16" s="78"/>
      <c r="T16" s="168"/>
      <c r="U16" s="10"/>
      <c r="V16" s="10"/>
      <c r="W16" s="10"/>
      <c r="X16" s="10"/>
      <c r="Y16" s="10"/>
      <c r="Z16" s="10"/>
      <c r="AA16" s="10"/>
      <c r="AB16" s="10"/>
      <c r="AC16" s="10"/>
      <c r="AD16" s="10"/>
      <c r="AE16" s="10"/>
      <c r="AF16" s="10"/>
      <c r="AG16" s="10"/>
      <c r="AH16" s="10"/>
      <c r="AI16" s="10"/>
    </row>
    <row r="17" spans="1:50" ht="12.75">
      <c r="A17" s="100" t="s">
        <v>10</v>
      </c>
      <c r="B17" s="170"/>
      <c r="C17" s="1070" t="s">
        <v>13</v>
      </c>
      <c r="D17" s="1071"/>
      <c r="E17" s="1071"/>
      <c r="F17" s="1071"/>
      <c r="G17" s="1071"/>
      <c r="H17" s="1071"/>
      <c r="I17" s="1071"/>
      <c r="J17" s="1071"/>
      <c r="K17" s="1071"/>
      <c r="L17" s="1071"/>
      <c r="M17" s="1071"/>
      <c r="N17" s="1071"/>
      <c r="O17" s="1071"/>
      <c r="P17" s="1071"/>
      <c r="Q17" s="1071"/>
      <c r="R17" s="1071"/>
      <c r="S17" s="1071"/>
      <c r="T17" s="1071"/>
      <c r="U17" s="1071"/>
      <c r="V17" s="1071"/>
      <c r="W17" s="1072"/>
      <c r="AX17" s="171"/>
    </row>
    <row r="18" spans="1:50" ht="12.75" customHeight="1">
      <c r="A18" s="101" t="s">
        <v>10</v>
      </c>
      <c r="B18" s="173"/>
      <c r="C18" s="394"/>
      <c r="E18" s="8"/>
      <c r="F18" s="8"/>
      <c r="G18" s="8"/>
      <c r="H18" s="103" t="s">
        <v>59</v>
      </c>
      <c r="I18" s="104"/>
      <c r="J18" s="103" t="s">
        <v>57</v>
      </c>
      <c r="K18" s="105"/>
      <c r="L18" s="105"/>
      <c r="M18" s="107"/>
      <c r="N18" s="103" t="s">
        <v>58</v>
      </c>
      <c r="O18" s="105"/>
      <c r="P18" s="105"/>
      <c r="Q18" s="107"/>
      <c r="R18" s="103" t="s">
        <v>42</v>
      </c>
      <c r="S18" s="105"/>
      <c r="T18" s="105"/>
      <c r="U18" s="107"/>
      <c r="V18" s="113" t="str">
        <f>Dec!BE9</f>
        <v>Other</v>
      </c>
      <c r="W18" s="114"/>
      <c r="AX18" s="171"/>
    </row>
    <row r="19" spans="1:50" ht="108.75" customHeight="1">
      <c r="A19" s="102"/>
      <c r="B19" s="174" t="str">
        <f>Dec!AG10</f>
        <v>Residual Chlorine - Final</v>
      </c>
      <c r="C19" s="175" t="str">
        <f>Dec!AH10</f>
        <v>Residual Chlorine - Contact Tank</v>
      </c>
      <c r="D19" s="16" t="str">
        <f>Dec!AJ10</f>
        <v>E. Coli - colony/100 ml</v>
      </c>
      <c r="E19" s="16" t="s">
        <v>65</v>
      </c>
      <c r="F19" s="13" t="str">
        <f>Dec!AM10</f>
        <v>Dissolved Oxygen - mg/l</v>
      </c>
      <c r="G19" s="19">
        <f>Dec!AN10</f>
        <v>0</v>
      </c>
      <c r="H19" s="12" t="str">
        <f>Dec!AQ10</f>
        <v>Effluent Flow Rate (MGD)</v>
      </c>
      <c r="I19" s="18" t="str">
        <f>Dec!AR10</f>
        <v>Effluent Flow
Weekly Average</v>
      </c>
      <c r="J19" s="12" t="str">
        <f>Dec!AS10</f>
        <v>CBOD5 - mg/l</v>
      </c>
      <c r="K19" s="16" t="str">
        <f>Dec!AT10</f>
        <v>CBOD5 - mg/l
Weekly Average</v>
      </c>
      <c r="L19" s="22" t="str">
        <f>Dec!AU10</f>
        <v>CBOD5 - lbs</v>
      </c>
      <c r="M19" s="18" t="str">
        <f>Dec!AV10</f>
        <v>CBOD5 - lbs/day
Weekly Average</v>
      </c>
      <c r="N19" s="12" t="str">
        <f>Dec!AW10</f>
        <v>Susp. Solids - mg/l</v>
      </c>
      <c r="O19" s="16" t="str">
        <f>Dec!AX10</f>
        <v>Susp. Solids - mg/l
Weekly Average</v>
      </c>
      <c r="P19" s="23" t="str">
        <f>Dec!AY10</f>
        <v>Susp. Solids - lbs</v>
      </c>
      <c r="Q19" s="18" t="str">
        <f>Dec!AZ10</f>
        <v>Susp. Solids - lbs/day
Weekly Average</v>
      </c>
      <c r="R19" s="12" t="str">
        <f>Dec!BA10</f>
        <v>Ammonia - mg/l</v>
      </c>
      <c r="S19" s="24" t="str">
        <f>Dec!BB10</f>
        <v>Ammonia - mg/l
Weekly Average</v>
      </c>
      <c r="T19" s="23" t="str">
        <f>Dec!BC10</f>
        <v>Ammonia - lbs</v>
      </c>
      <c r="U19" s="18" t="str">
        <f>Dec!BD10</f>
        <v>Ammonia - lbs/day
Weekly Average</v>
      </c>
      <c r="V19" s="17" t="str">
        <f>IF(Dec!BE10&lt;&gt;"",+Dec!BE10,"")</f>
        <v>Oil &amp; Grease (mg/l)</v>
      </c>
      <c r="W19" s="18" t="str">
        <f>IF(Dec!BF10&lt;&gt;"",+Dec!BF10,"")</f>
        <v/>
      </c>
      <c r="AX19" s="171"/>
    </row>
    <row r="20" spans="1:50" ht="12.75">
      <c r="A20" s="144" t="s">
        <v>30</v>
      </c>
      <c r="B20" s="144" t="str">
        <f>IF(SUM(Jan!AG$14:AG$44,Feb!AG$11:AG$39,Mar!AG$11:AG$41,Apr!AG$11:AG$40,May!AG$11:AG$41,Jun!AG$11:AG$40,Jul!AG$11:AG$41,Aug!AG$11:AG$41,Sep!AG$11:AG$40,Oct!AG$11:AG$41,Nov!AG$11:AG$40,Dec!AG$11:AG$41)&gt;0,AVERAGE(Jan!AG$14:AG$44,Feb!AG$11:AG$39,Mar!AG$11:AG$41,Apr!AG$11:AG$40,May!AG$11:AG$41,Jun!AG$11:AG$40,Jul!AG$11:AG$41,Aug!AG$11:AG$41,Sep!AG$11:AG$40,Oct!AG$11:AG$41,Nov!AG$11:AG$40,Dec!AG$11:AG$41),"")</f>
        <v/>
      </c>
      <c r="C20" s="176" t="str">
        <f>IF(SUM(Jan!AH$14:AH$44,Feb!AH$11:AH$39,Mar!AH$11:AH$41,Apr!AH$11:AH$40,May!AH$11:AH$41,Jun!AH$11:AH$40,Jul!AH$11:AH$41,Aug!AH$11:AH$41,Sep!AH$11:AH$40,Oct!AH$11:AH$41,Nov!AH$11:AH$40,Dec!AH$11:AH$41)&gt;0,AVERAGE(Jan!AH$14:AH$44,Feb!AH$11:AH$39,Mar!AH$11:AH$41,Apr!AH$11:AH$40,May!AH$11:AH$41,Jun!AH$11:AH$40,Jul!AH$11:AH$41,Aug!AH$11:AH$41,Sep!AH$11:AH$40,Oct!AH$11:AH$41,Nov!AH$11:AH$40,Dec!AH$11:AH$41),"")</f>
        <v/>
      </c>
      <c r="D20" s="301" t="str">
        <f ca="1">IF(SUM(Jan!AI$14:AI$44,Feb!AI$11:AI$39,Mar!AI$11:AI$41,Apr!AI$11:AI$40,May!AI$11:AI$41,Jun!AI$11:AI$40,Jul!AI$11:AI$41,Aug!AI$11:AI$41,Sep!AI$11:AI$40,Oct!AI$11:AI$41,Nov!AI$11:AI$40,Dec!AI$11:AI$41)&gt;0,GEOMEAN(Jan!AI$14:AI$44,Feb!AI$11:AI$39,Mar!AI$11:AI$41,Apr!AI$11:AI$40,May!AI$11:AI$41,Jun!AI$11:AI$40,Jul!AI$11:AI$41,Aug!AI$11:AI$41,Sep!AI$11:AI$40,Oct!AI$11:AI$41,Nov!AI$11:AI$40,Dec!AI$11:AI$41),"")</f>
        <v/>
      </c>
      <c r="E20" s="151"/>
      <c r="F20" s="302" t="str">
        <f>IF(SUM(Jan!AM$14:AM$44,Feb!AM$11:AM$39,Mar!AM$11:AM$41,Apr!AM$11:AM$40,May!AM$11:AM$41,Jun!AM$11:AM$40,Jul!AM$11:AM$41,Aug!AM$11:AM$41,Sep!AM$11:AM$40,Oct!AM$11:AM$41,Nov!AM$11:AM$40,Dec!AM$11:AM$41)&gt;0,AVERAGE(Jan!AM$14:AM$44,Feb!AM$11:AM$39,Mar!AM$11:AM$41,Apr!AM$11:AM$40,May!AM$11:AM$41,Jun!AM$11:AM$40,Jul!AM$11:AM$41,Aug!AM$11:AM$41,Sep!AM$11:AM$40,Oct!AM$11:AM$41,Nov!AM$11:AM$40,Dec!AM$11:AM$41),"")</f>
        <v/>
      </c>
      <c r="G20" s="308" t="str">
        <f>IF(SUM(Jan!AN$14:AN$44,Feb!AN$11:AN$39,Mar!AN$11:AN$41,Apr!AN$11:AN$40,May!AN$11:AN$41,Jun!AN$11:AN$40,Jul!AN$11:AN$41,Aug!AN$11:AN$41,Sep!AN$11:AN$40,Oct!AN$11:AN$41,Nov!AN$11:AN$40,Dec!AN$11:AN$41)&gt;0,AVERAGE(Jan!AN$14:AN$44,Feb!AN$11:AN$39,Mar!AN$11:AN$41,Apr!AN$11:AN$40,May!AN$11:AN$41,Jun!AN$11:AN$40,Jul!AN$11:AN$41,Aug!AN$11:AN$41,Sep!AN$11:AN$40,Oct!AN$11:AN$41,Nov!AN$11:AN$40,Dec!AN$11:AN$41),"")</f>
        <v/>
      </c>
      <c r="H20" s="148" t="str">
        <f>IF(SUM(Jan!AQ$14:AQ$44,Feb!AQ$11:AQ$39,Mar!AQ$11:AQ$41,Apr!AQ$11:AQ$40,May!AQ$11:AQ$41,Jun!AQ$11:AQ$40,Jul!AQ$11:AQ$41,Aug!AQ$11:AQ$41,Sep!AQ$11:AQ$40,Oct!AQ$11:AQ$41,Nov!AQ$11:AQ$40,Dec!AQ$11:AQ$41)&gt;0,AVERAGE(Jan!AQ$14:AQ$44,Feb!AQ$11:AQ$39,Mar!AQ$11:AQ$41,Apr!AQ$11:AQ$40,May!AQ$11:AQ$41,Jun!AQ$11:AQ$40,Jul!AQ$11:AQ$41,Aug!AQ$11:AQ$41,Sep!AQ$11:AQ$40,Oct!AQ$11:AQ$41,Nov!AQ$11:AQ$40,Dec!AQ$11:AQ$41),"")</f>
        <v/>
      </c>
      <c r="I20" s="177"/>
      <c r="J20" s="307" t="str">
        <f>IF(SUM(Jan!AS$14:AS$44,Feb!AS$11:AS$39,Mar!AS$11:AS$41,Apr!AS$11:AS$40,May!AS$11:AS$41,Jun!AS$11:AS$40,Jul!AS$11:AS$41,Aug!AS$11:AS$41,Sep!AS$11:AS$40,Oct!AS$11:AS$41,Nov!AS$11:AS$40,Dec!AS$11:AS$41)&gt;0,AVERAGE(Jan!AS$14:AS$44,Feb!AS$11:AS$39,Mar!AS$11:AS$41,Apr!AS$11:AS$40,May!AS$11:AS$41,Jun!AS$11:AS$40,Jul!AS$11:AS$41,Aug!AS$11:AS$41,Sep!AS$11:AS$40,Oct!AS$11:AS$41,Nov!AS$11:AS$40,Dec!AS$11:AS$41),"")</f>
        <v/>
      </c>
      <c r="K20" s="151"/>
      <c r="L20" s="178" t="str">
        <f ca="1">IF(SUM(Jan!AU$14:AU$44,Feb!AU$11:AU$39,Mar!AU$11:AU$41,Apr!AU$11:AU$40,May!AU$11:AU$41,Jun!AU$11:AU$40,Jul!AU$11:AU$41,Aug!AU$11:AU$41,Sep!AU$11:AU$40,Oct!AU$11:AU$41,Nov!AU$11:AU$40,Dec!AU$11:AU$41)&gt;0,AVERAGE(Jan!AU$14:AU$44,Feb!AU$11:AU$39,Mar!AU$11:AU$41,Apr!AU$11:AU$40,May!AU$11:AU$41,Jun!AU$11:AU$40,Jul!AU$11:AU$41,Aug!AU$11:AU$41,Sep!AU$11:AU$40,Oct!AU$11:AU$41,Nov!AU$11:AU$40,Dec!AU$11:AU$41),"")</f>
        <v/>
      </c>
      <c r="M20" s="177"/>
      <c r="N20" s="307" t="str">
        <f>IF(SUM(Jan!AW$14:AW$44,Feb!AW$11:AW$39,Mar!AW$11:AW$41,Apr!AW$11:AW$40,May!AW$11:AW$41,Jun!AW$11:AW$40,Jul!AW$11:AW$41,Aug!AW$11:AW$41,Sep!AW$11:AW$40,Oct!AW$11:AW$41,Nov!AW$11:AW$40,Dec!AW$11:AW$41)&gt;0,AVERAGE(Jan!AW$14:AW$44,Feb!AW$11:AW$39,Mar!AW$11:AW$41,Apr!AW$11:AW$40,May!AW$11:AW$41,Jun!AW$11:AW$40,Jul!AW$11:AW$41,Aug!AW$11:AW$41,Sep!AW$11:AW$40,Oct!AW$11:AW$41,Nov!AW$11:AW$40,Dec!AW$11:AW$41),"")</f>
        <v/>
      </c>
      <c r="O20" s="151"/>
      <c r="P20" s="179" t="str">
        <f ca="1">IF(SUM(Jan!AY$14:AY$44,Feb!AY$11:AY$39,Mar!AY$11:AY$41,Apr!AY$11:AY$40,May!AY$11:AY$41,Jun!AY$11:AY$40,Jul!AY$11:AY$41,Aug!AY$11:AY$41,Sep!AY$11:AY$40,Oct!AY$11:AY$41,Nov!AY$11:AY$40,Dec!AY$11:AY$41)&gt;0,AVERAGE(Jan!AY$14:AY$44,Feb!AY$11:AY$39,Mar!AY$11:AY$41,Apr!AY$11:AY$40,May!AY$11:AY$41,Jun!AY$11:AY$40,Jul!AY$11:AY$41,Aug!AY$11:AY$41,Sep!AY$11:AY$40,Oct!AY$11:AY$41,Nov!AY$11:AY$40,Dec!AY$11:AY$41),"")</f>
        <v/>
      </c>
      <c r="Q20" s="177"/>
      <c r="R20" s="309" t="str">
        <f>IF(SUM(Jan!BA$14:BA$44,Feb!BA$11:BA$39,Mar!BA$11:BA$41,Apr!BA$11:BA$40,May!BA$11:BA$41,Jun!BA$11:BA$40,Jul!BA$11:BA$41,Aug!BA$11:BA$41,Sep!BA$11:BA$40,Oct!BA$11:BA$41,Nov!BA$11:BA$40,Dec!BA$11:BA$41)&gt;0,AVERAGE(Jan!BA$14:BA$44,Feb!BA$11:BA$39,Mar!BA$11:BA$41,Apr!BA$11:BA$40,May!BA$11:BA$41,Jun!BA$11:BA$40,Jul!BA$11:BA$41,Aug!BA$11:BA$41,Sep!BA$11:BA$40,Oct!BA$11:BA$41,Nov!BA$11:BA$40,Dec!BA$11:BA$41),"")</f>
        <v/>
      </c>
      <c r="S20" s="180"/>
      <c r="T20" s="179" t="str">
        <f ca="1">IF(SUM(Jan!BC$14:BC$44,Feb!BC$11:BC$39,Mar!BC$11:BC$41,Apr!BC$11:BC$40,May!BC$11:BC$41,Jun!BC$11:BC$40,Jul!BC$11:BC$41,Aug!BC$11:BC$41,Sep!BC$11:BC$40,Oct!BC$11:BC$41,Nov!BC$11:BC$40,Dec!BC$11:BC$41)&gt;0,AVERAGE(Jan!BC$14:BC$44,Feb!BC$11:BC$39,Mar!BC$11:BC$41,Apr!BC$11:BC$40,May!BC$11:BC$41,Jun!BC$11:BC$40,Jul!BC$11:BC$41,Aug!BC$11:BC$41,Sep!BC$11:BC$40,Oct!BC$11:BC$41,Nov!BC$11:BC$40,Dec!BC$11:BC$41),"")</f>
        <v/>
      </c>
      <c r="U20" s="177"/>
      <c r="V20" s="148" t="str">
        <f>IF(SUM(Jan!BE$14:BE$44,Feb!BE$11:BE$39,Mar!BE$11:BE$41,Apr!BE$11:BE$40,May!BE$11:BE$41,Jun!BE$11:BE$40,Jul!BE$11:BE$41,Aug!BE$11:BE$41,Sep!BE$11:BE$40,Oct!BE$11:BE$41,Nov!BE$11:BE$40,Dec!BE$11:BE$41)&gt;0,AVERAGE(Jan!BE$14:BE$44,Feb!BE$11:BE$39,Mar!BE$11:BE$41,Apr!BE$11:BE$40,May!BE$11:BE$41,Jun!BE$11:BE$40,Jul!BE$11:BE$41,Aug!BE$11:BE$41,Sep!BE$11:BE$40,Oct!BE$11:BE$41,Nov!BE$11:BE$40,Dec!BE$11:BE$41),"")</f>
        <v/>
      </c>
      <c r="W20" s="109" t="str">
        <f>IF(SUM(Jan!BF$14:BF$44,Feb!BF$11:BF$39,Mar!BF$11:BF$41,Apr!BF$11:BF$40,May!BF$11:BF$41,Jun!BF$11:BF$40,Jul!BF$11:BF$41,Aug!BF$11:BF$41,Sep!BF$11:BF$40,Oct!BF$11:BF$41,Nov!BF$11:BF$40,Dec!BF$11:BF$41)&gt;0,AVERAGE(Jan!BF$14:BF$44,Feb!BF$11:BF$39,Mar!BF$11:BF$41,Apr!BF$11:BF$40,May!BF$11:BF$41,Jun!BF$11:BF$40,Jul!BF$11:BF$41,Aug!BF$11:BF$41,Sep!BF$11:BF$40,Oct!BF$11:BF$41,Nov!BF$11:BF$40,Dec!BF$11:BF$41),"")</f>
        <v/>
      </c>
      <c r="AX20" s="171"/>
    </row>
    <row r="21" spans="1:50" ht="12.75">
      <c r="A21" s="144" t="s">
        <v>32</v>
      </c>
      <c r="B21" s="144">
        <f>MAX(Jan!AG46,Feb!AG41,Mar!AG43,Apr!AG42,May!AG43,Jun!AG42,Jul!AG43,Aug!AG43,Sep!AG42,Oct!AG43,Nov!AG42,Dec!AG46)</f>
        <v>0</v>
      </c>
      <c r="C21" s="68">
        <f>MAX(Jan!AH46,Feb!AH41,Mar!AH43,Apr!AH42,May!AH43,Jun!AH42,Jul!AH43,Aug!AH43,Sep!AH42,Oct!AH43,Nov!AH42,Dec!AH46)</f>
        <v>0</v>
      </c>
      <c r="D21" s="154">
        <f ca="1">MAX(Jan!AJ46,Feb!AJ41,Mar!AJ43,Apr!AJ42,May!AJ43,Jun!AJ42,Jul!AJ43,Aug!AJ43,Sep!AJ42,Oct!AJ43,Nov!AJ42,Dec!AJ46)</f>
        <v>0</v>
      </c>
      <c r="E21" s="154">
        <f>MAX(Jan!AK46,Feb!AK41,Mar!AK43,Apr!AK42,May!AK43,Jun!AK42,Jul!AK43,Aug!AK43,Sep!AK42,Oct!AK43,Nov!AK42,Dec!AK46)</f>
        <v>0</v>
      </c>
      <c r="F21" s="154">
        <f>MAX(Jan!AM46,Feb!AM41,Mar!AM43,Apr!AM42,May!AM43,Jun!AM42,Jul!AM43,Aug!AM43,Sep!AM42,Oct!AM43,Nov!AM42,Dec!AM46)</f>
        <v>0</v>
      </c>
      <c r="G21" s="112">
        <f>MAX(Jan!AN46,Feb!AN41,Mar!AN43,Apr!AN42,May!AN43,Jun!AN42,Jul!AN43,Aug!AN43,Sep!AN42,Oct!AN43,Nov!AN42,Dec!AN46)</f>
        <v>0</v>
      </c>
      <c r="H21" s="152">
        <f>MAX(Jan!AQ46,Feb!AQ41,Mar!AQ43,Apr!AQ42,May!AQ43,Jun!AQ42,Jul!AQ43,Aug!AQ43,Sep!AQ42,Oct!AQ43,Nov!AQ42,Dec!AQ46)</f>
        <v>0</v>
      </c>
      <c r="I21" s="111">
        <f>MAX(Jan!AR46,Feb!AR41,Mar!AR43,Apr!AR42,May!AR43,Jun!AR42,Jul!AR43,Aug!AR43,Sep!AR42,Oct!AR43,Nov!AR42,Dec!AR46)</f>
        <v>0</v>
      </c>
      <c r="J21" s="152">
        <f>MAX(Jan!AS46,Feb!AS41,Mar!AS43,Apr!AS42,May!AS43,Jun!AS42,Jul!AS43,Aug!AS43,Sep!AS42,Oct!AS43,Nov!AS42,Dec!AS46)</f>
        <v>0</v>
      </c>
      <c r="K21" s="156">
        <f>MAX(Jan!AT46,Feb!AT41,Mar!AT43,Apr!AT42,May!AT43,Jun!AT42,Jul!AT43,Aug!AT43,Sep!AT42,Oct!AT43,Nov!AT42,Dec!AT46)</f>
        <v>0</v>
      </c>
      <c r="L21" s="181">
        <f ca="1">MAX(Jan!AU46,Feb!AU41,Mar!AU43,Apr!AU42,May!AU43,Jun!AU42,Jul!AU43,Aug!AU43,Sep!AU42,Oct!AU43,Nov!AU42,Dec!AU46)</f>
        <v>0</v>
      </c>
      <c r="M21" s="111">
        <f ca="1">MAX(Jan!AV46,Feb!AV41,Mar!AV43,Apr!AV42,May!AV43,Jun!AV42,Jul!AV43,Aug!AV43,Sep!AV42,Oct!AV43,Nov!AV42,Dec!AV46)</f>
        <v>0</v>
      </c>
      <c r="N21" s="152">
        <f>MAX(Jan!AW46,Feb!AW41,Mar!AW43,Apr!AW42,May!AW43,Jun!AW42,Jul!AW43,Aug!AW43,Sep!AW42,Oct!AW43,Nov!AW42,Dec!AW46)</f>
        <v>0</v>
      </c>
      <c r="O21" s="156">
        <f>MAX(Jan!AX46,Feb!AX41,Mar!AX43,Apr!AX42,May!AX43,Jun!AX42,Jul!AX43,Aug!AX43,Sep!AX42,Oct!AX43,Nov!AX42,Dec!AX46)</f>
        <v>0</v>
      </c>
      <c r="P21" s="182">
        <f ca="1">MAX(Jan!AY46,Feb!AY41,Mar!AY43,Apr!AY42,May!AY43,Jun!AY42,Jul!AY43,Aug!AY43,Sep!AY42,Oct!AY43,Nov!AY42,Dec!AY46)</f>
        <v>0</v>
      </c>
      <c r="Q21" s="111">
        <f ca="1">MAX(Jan!AZ46,Feb!AZ41,Mar!AZ43,Apr!AZ42,May!AZ43,Jun!AZ42,Jul!AZ43,Aug!AZ43,Sep!AZ42,Oct!AZ43,Nov!AZ42,Dec!AZ46)</f>
        <v>0</v>
      </c>
      <c r="R21" s="152">
        <f>MAX(Jan!BA46,Feb!BA41,Mar!BA43,Apr!BA42,May!BA43,Jun!BA42,Jul!BA43,Aug!BA43,Sep!BA42,Oct!BA43,Nov!BA42,Dec!BA46)</f>
        <v>0</v>
      </c>
      <c r="S21" s="183">
        <f>MAX(Jan!BB46,Feb!BB41,Mar!BB43,Apr!BB42,May!BB43,Jun!BB42,Jul!BB43,Aug!BB43,Sep!BB42,Oct!BB43,Nov!BB42,Dec!BB46)</f>
        <v>0</v>
      </c>
      <c r="T21" s="182">
        <f ca="1">MAX(Jan!BC46,Feb!BC41,Mar!BC43,Apr!BC42,May!BC43,Jun!BC42,Jul!BC43,Aug!BC43,Sep!BC42,Oct!BC43,Nov!BC42,Dec!BC46)</f>
        <v>0</v>
      </c>
      <c r="U21" s="111">
        <f ca="1">MAX(Jan!BD46,Feb!BD41,Mar!BD43,Apr!BD42,May!BD43,Jun!BD42,Jul!BD43,Aug!BD43,Sep!BD42,Oct!BD43,Nov!BD42,Dec!BD46)</f>
        <v>0</v>
      </c>
      <c r="V21" s="152">
        <f>MAX(Jan!BE46,Feb!BE41,Mar!BE43,Apr!BE42,May!BE43,Jun!BE42,Jul!BE43,Aug!BE43,Sep!BE42,Oct!BE43,Nov!BE42,Dec!BE46)</f>
        <v>0</v>
      </c>
      <c r="W21" s="112">
        <f>MAX(Jan!BF46,Feb!BF41,Mar!BF43,Apr!BF42,May!BF43,Jun!BF42,Jul!BF43,Aug!BF43,Sep!BF42,Oct!BF43,Nov!BF42,Dec!BF46)</f>
        <v>0</v>
      </c>
      <c r="AX21" s="171"/>
    </row>
    <row r="22" spans="1:23" ht="13.5" customHeight="1">
      <c r="A22" s="144" t="s">
        <v>34</v>
      </c>
      <c r="B22" s="144">
        <f>MIN(Jan!AG47,Feb!AG42,Mar!AG44,Apr!AG43,May!AG44,Jun!AG43,Jul!AG44,Aug!AG44,Sep!AG43,Oct!AG44,Nov!AG43,Dec!AG47)</f>
        <v>0</v>
      </c>
      <c r="C22" s="68">
        <f>MIN(Jan!AH47,Feb!AH42,Mar!AH44,Apr!AH43,May!AH44,Jun!AH43,Jul!AH44,Aug!AH44,Sep!AH43,Oct!AH44,Nov!AH43,Dec!AH47)</f>
        <v>0</v>
      </c>
      <c r="D22" s="154">
        <f>MIN(Jan!AJ47,Feb!AJ42,Mar!AJ44,Apr!AJ43,May!AJ44,Jun!AJ43,Jul!AJ44,Aug!AJ44,Sep!AJ43,Oct!AJ44,Nov!AJ43,Dec!AJ47)</f>
        <v>0</v>
      </c>
      <c r="E22" s="154">
        <f>MIN(Jan!AK47,Feb!AK42,Mar!AK44,Apr!AK43,May!AK44,Jun!AK43,Jul!AK44,Aug!AK44,Sep!AK43,Oct!AK44,Nov!AK43,Dec!AK47)</f>
        <v>0</v>
      </c>
      <c r="F22" s="154">
        <f>MIN(Jan!AM47,Feb!AM42,Mar!AM44,Apr!AM43,May!AM44,Jun!AM43,Jul!AM44,Aug!AM44,Sep!AM43,Oct!AM44,Nov!AM43,Dec!AM47)</f>
        <v>0</v>
      </c>
      <c r="G22" s="112">
        <f>MIN(Jan!AN47,Feb!AN42,Mar!AN44,Apr!AN43,May!AN44,Jun!AN43,Jul!AN44,Aug!AN44,Sep!AN43,Oct!AN44,Nov!AN43,Dec!AN47)</f>
        <v>0</v>
      </c>
      <c r="H22" s="152">
        <f>MIN(Jan!AQ47,Feb!AQ42,Mar!AQ44,Apr!AQ43,May!AQ44,Jun!AQ43,Jul!AQ44,Aug!AQ44,Sep!AQ43,Oct!AQ44,Nov!AQ43,Dec!AQ47)</f>
        <v>0</v>
      </c>
      <c r="I22" s="112">
        <f>MIN(Jan!AR47,Feb!AR42,Mar!AR44,Apr!AR43,May!AR44,Jun!AR43,Jul!AR44,Aug!AR44,Sep!AR43,Oct!AR44,Nov!AR43,Dec!AR47)</f>
        <v>0</v>
      </c>
      <c r="J22" s="152">
        <f>MIN(Jan!AS47,Feb!AS42,Mar!AS44,Apr!AS43,May!AS44,Jun!AS43,Jul!AS44,Aug!AS44,Sep!AS43,Oct!AS44,Nov!AS43,Dec!AS47)</f>
        <v>0</v>
      </c>
      <c r="K22" s="154">
        <f>MIN(Jan!AT47,Feb!AT42,Mar!AT44,Apr!AT43,May!AT44,Jun!AT43,Jul!AT44,Aug!AT44,Sep!AT43,Oct!AT44,Nov!AT43,Dec!AT47)</f>
        <v>0</v>
      </c>
      <c r="L22" s="184">
        <f ca="1">MIN(Jan!AU47,Feb!AU42,Mar!AU44,Apr!AU43,May!AU44,Jun!AU43,Jul!AU44,Aug!AU44,Sep!AU43,Oct!AU44,Nov!AU43,Dec!AU47)</f>
        <v>0</v>
      </c>
      <c r="M22" s="112">
        <f ca="1">MIN(Jan!AV47,Feb!AV42,Mar!AV44,Apr!AV43,May!AV44,Jun!AV43,Jul!AV44,Aug!AV44,Sep!AV43,Oct!AV44,Nov!AV43,Dec!AV47)</f>
        <v>0</v>
      </c>
      <c r="N22" s="152">
        <f>MIN(Jan!AW47,Feb!AW42,Mar!AW44,Apr!AW43,May!AW44,Jun!AW43,Jul!AW44,Aug!AW44,Sep!AW43,Oct!AW44,Nov!AW43,Dec!AW47)</f>
        <v>0</v>
      </c>
      <c r="O22" s="154">
        <f>MIN(Jan!AX47,Feb!AX42,Mar!AX44,Apr!AX43,May!AX44,Jun!AX43,Jul!AX44,Aug!AX44,Sep!AX43,Oct!AX44,Nov!AX43,Dec!AX47)</f>
        <v>0</v>
      </c>
      <c r="P22" s="184">
        <f ca="1">MIN(Jan!AY47,Feb!AY42,Mar!AY44,Apr!AY43,May!AY44,Jun!AY43,Jul!AY44,Aug!AY44,Sep!AY43,Oct!AY44,Nov!AY43,Dec!AY47)</f>
        <v>0</v>
      </c>
      <c r="Q22" s="112">
        <f ca="1">MIN(Jan!AZ47,Feb!AZ42,Mar!AZ44,Apr!AZ43,May!AZ44,Jun!AZ43,Jul!AZ44,Aug!AZ44,Sep!AZ43,Oct!AZ44,Nov!AZ43,Dec!AZ47)</f>
        <v>0</v>
      </c>
      <c r="R22" s="152">
        <f>MIN(Jan!BA47,Feb!BA42,Mar!BA44,Apr!BA43,May!BA44,Jun!BA43,Jul!BA44,Aug!BA44,Sep!BA43,Oct!BA44,Nov!BA43,Dec!BA47)</f>
        <v>0</v>
      </c>
      <c r="S22" s="184">
        <f>MIN(Jan!BB47,Feb!BB42,Mar!BB44,Apr!BB43,May!BB44,Jun!BB43,Jul!BB44,Aug!BB44,Sep!BB43,Oct!BB44,Nov!BB43,Dec!BB47)</f>
        <v>0</v>
      </c>
      <c r="T22" s="154">
        <f ca="1">MIN(Jan!BC47,Feb!BC42,Mar!BC44,Apr!BC43,May!BC44,Jun!BC43,Jul!BC44,Aug!BC44,Sep!BC43,Oct!BC44,Nov!BC43,Dec!BC47)</f>
        <v>0</v>
      </c>
      <c r="U22" s="112">
        <f ca="1">MIN(Jan!BD47,Feb!BD42,Mar!BD44,Apr!BD43,May!BD44,Jun!BD43,Jul!BD44,Aug!BD44,Sep!BD43,Oct!BD44,Nov!BD43,Dec!BD47)</f>
        <v>0</v>
      </c>
      <c r="V22" s="152">
        <f>MIN(Jan!BE47,Feb!BE42,Mar!BE44,Apr!BE43,May!BE44,Jun!BE43,Jul!BE44,Aug!BE44,Sep!BE43,Oct!BE44,Nov!BE43,Dec!BE47)</f>
        <v>0</v>
      </c>
      <c r="W22" s="112">
        <f>MIN(Jan!BF47,Feb!BF42,Mar!BF44,Apr!BF43,May!BF44,Jun!BF43,Jul!BF44,Aug!BF44,Sep!BF43,Oct!BF44,Nov!BF43,Dec!BF47)</f>
        <v>0</v>
      </c>
    </row>
    <row r="23" spans="1:23" ht="12.75">
      <c r="A23" s="159" t="s">
        <v>69</v>
      </c>
      <c r="B23" s="185"/>
      <c r="C23" s="186"/>
      <c r="D23" s="161"/>
      <c r="E23" s="161"/>
      <c r="F23" s="161"/>
      <c r="G23" s="162"/>
      <c r="H23" s="160">
        <f>SUM(Jan!AQ$14:AQ$44,Feb!AQ$11:AQ$39,Mar!AQ$11:AQ$41,Apr!AQ$11:AQ$40,May!AQ$11:AQ$41,Jun!AQ$11:AQ$40,Jul!AQ$11:AQ$41,Aug!AQ$11:AQ$41,Sep!AQ$11:AQ$40,Oct!AQ$11:AQ$41,Nov!AQ$11:AQ$40,Dec!AQ$11:AQ$41)</f>
        <v>0</v>
      </c>
      <c r="I23" s="187"/>
      <c r="J23" s="188"/>
      <c r="K23" s="189"/>
      <c r="L23" s="184">
        <f ca="1">SUM(Jan!AU$14:AU$44,Feb!AU$11:AU$39,Mar!AU$11:AU$41,Apr!AU$11:AU$40,May!AU$11:AU$41,Jun!AU$11:AU$40,Jul!AU$11:AU$41,Aug!AU$11:AU$41,Sep!AU$11:AU$40,Oct!AU$11:AU$41,Nov!AU$11:AU$40,Dec!AU$11:AU$41)</f>
        <v>0</v>
      </c>
      <c r="M23" s="187"/>
      <c r="N23" s="188"/>
      <c r="O23" s="189"/>
      <c r="P23" s="184">
        <f ca="1">SUM(Jan!AY$14:AY$44,Feb!AY$11:AY$39,Mar!AY$11:AY$41,Apr!AY$11:AY$40,May!AY$11:AY$41,Jun!AY$11:AY$40,Jul!AY$11:AY$41,Aug!AY$11:AY$41,Sep!AY$11:AY$40,Oct!AY$11:AY$41,Nov!AY$11:AY$40,Dec!AY$11:AY$41)</f>
        <v>0</v>
      </c>
      <c r="Q23" s="187"/>
      <c r="R23" s="188"/>
      <c r="S23" s="190"/>
      <c r="T23" s="154">
        <f ca="1">SUM(Jan!BC$14:BC$44,Feb!BC$11:BC$39,Mar!BC$11:BC$41,Apr!BC$11:BC$40,May!BC$11:BC$41,Jun!BC$11:BC$40,Jul!BC$11:BC$41,Aug!BC$11:BC$41,Sep!BC$11:BC$40,Oct!BC$11:BC$41,Nov!BC$11:BC$40,Dec!BC$11:BC$41)</f>
        <v>0</v>
      </c>
      <c r="U23" s="187"/>
      <c r="V23" s="158">
        <f>SUM(Jan!BE$14:BE$44,Feb!BE$11:BE$39,Mar!BE$11:BE$41,Apr!BE$11:BE$40,May!BE$11:BE$41,Jun!BE$11:BE$40,Jul!BE$11:BE$41,Aug!BE$11:BE$41,Sep!BE$11:BE$40,Oct!BE$11:BE$41,Nov!BE$11:BE$40,Dec!BE$11:BE$41)</f>
        <v>0</v>
      </c>
      <c r="W23" s="111">
        <f>SUM(Jan!BF$14:BF$44,Feb!BF$11:BF$39,Mar!BF$11:BF$41,Apr!BF$11:BF$40,May!BF$11:BF$41,Jun!BF$11:BF$40,Jul!BF$11:BF$41,Aug!BF$11:BF$41,Sep!BF$11:BF$40,Oct!BF$11:BF$41,Nov!BF$11:BF$40,Dec!BF$11:BF$41)</f>
        <v>0</v>
      </c>
    </row>
    <row r="24" spans="1:23" ht="13.8" thickBot="1">
      <c r="A24" s="165" t="s">
        <v>36</v>
      </c>
      <c r="B24" s="165">
        <f>SUM(Jan!AG50+Feb!AG45+Mar!AG47+Apr!AG46+May!AG47+Jun!AG46+Jul!AG47+Aug!AG47+Sep!AG46+Oct!AG47+Nov!AG46+Dec!AG50)</f>
        <v>0</v>
      </c>
      <c r="C24" s="77">
        <f>SUM(Jan!AH50+Feb!AH45+Mar!AH47+Apr!AH46+May!AH47+Jun!AH46+Jul!AH47+Aug!AH47+Sep!AH46+Oct!AH47+Nov!AH46+Dec!AH50)</f>
        <v>0</v>
      </c>
      <c r="D24" s="156">
        <f ca="1">SUM(Jan!AJ50+Feb!AJ45+Mar!AJ47+Apr!AJ46+May!AJ47+Jun!AJ46+Jul!AJ47+Aug!AJ47+Sep!AJ46+Oct!AJ47+Nov!AJ46+Dec!AJ50)</f>
        <v>0</v>
      </c>
      <c r="E24" s="156">
        <f>SUM(Jan!AK50+Feb!AK45+Mar!AK47+Apr!AK46+May!AK47+Jun!AK46+Jul!AK47+Aug!AK47+Sep!AK46+Oct!AK47+Nov!AK46+Dec!AK50)</f>
        <v>0</v>
      </c>
      <c r="F24" s="156">
        <f>SUM(Jan!AM50+Feb!AM45+Mar!AM47+Apr!AM46+May!AM47+Jun!AM46+Jul!AM47+Aug!AM47+Sep!AM46+Oct!AM47+Nov!AM46+Dec!AM50)</f>
        <v>0</v>
      </c>
      <c r="G24" s="111">
        <f>SUM(Jan!AN50+Feb!AN45+Mar!AN47+Apr!AN46+May!AN47+Jun!AN46+Jul!AN47+Aug!AN47+Sep!AN46+Oct!AN47+Nov!AN46+Dec!AN50)</f>
        <v>0</v>
      </c>
      <c r="H24" s="160">
        <f>SUM(Jan!AQ50+Feb!AQ45+Mar!AQ47+Apr!AQ46+May!AQ47+Jun!AQ46+Jul!AQ47+Aug!AQ47+Sep!AQ46+Oct!AQ47+Nov!AQ46+Dec!AQ50)</f>
        <v>0</v>
      </c>
      <c r="I24" s="162"/>
      <c r="J24" s="160">
        <f>SUM(Jan!AS50+Feb!AS45+Mar!AS47+Apr!AS46+May!AS47+Jun!AS46+Jul!AS47+Aug!AS47+Sep!AS46+Oct!AS47+Nov!AS46+Dec!AS50)</f>
        <v>0</v>
      </c>
      <c r="K24" s="161"/>
      <c r="L24" s="156">
        <f ca="1">SUM(Jan!AU50+Feb!AU45+Mar!AU47+Apr!AU46+May!AU47+Jun!AU46+Jul!AU47+Aug!AU47+Sep!AU46+Oct!AU47+Nov!AU46+Dec!AU50)</f>
        <v>0</v>
      </c>
      <c r="M24" s="162"/>
      <c r="N24" s="160">
        <f>SUM(Jan!AW50+Feb!AW45+Mar!AW47+Apr!AW46+May!AW47+Jun!AW46+Jul!AW47+Aug!AW47+Sep!AW46+Oct!AW47+Nov!AW46+Dec!AW50)</f>
        <v>0</v>
      </c>
      <c r="O24" s="161"/>
      <c r="P24" s="156">
        <f ca="1">SUM(Jan!AY50+Feb!AY45+Mar!AY47+Apr!AY46+May!AY47+Jun!AY46+Jul!AY47+Aug!AY47+Sep!AY46+Oct!AY47+Nov!AY46+Dec!AY50)</f>
        <v>0</v>
      </c>
      <c r="Q24" s="162"/>
      <c r="R24" s="160">
        <f>SUM(Jan!BA50+Feb!BA45+Mar!BA47+Apr!BA46+May!BA47+Jun!BA46+Jul!BA47+Aug!BA47+Sep!BA46+Oct!BA47+Nov!BA46+Dec!BA50)</f>
        <v>0</v>
      </c>
      <c r="S24" s="161"/>
      <c r="T24" s="156">
        <f ca="1">SUM(Jan!BC50+Feb!BC45+Mar!BC47+Apr!BC46+May!BC47+Jun!BC46+Jul!BC47+Aug!BC47+Sep!BC46+Oct!BC47+Nov!BC46+Dec!BC50)</f>
        <v>0</v>
      </c>
      <c r="U24" s="162"/>
      <c r="V24" s="158">
        <f>SUM(Jan!BE50+Feb!BE45+Mar!BE47+Apr!BE46+May!BE47+Jun!BE46+Jul!BE47+Aug!BE47+Sep!BE46+Oct!BE47+Nov!BE46+Dec!BE50)</f>
        <v>0</v>
      </c>
      <c r="W24" s="111">
        <f>SUM(Jan!BF50+Feb!BF45+Mar!BF47+Apr!BF46+May!BF47+Jun!BF46+Jul!BF47+Aug!BF47+Sep!BF46+Oct!BF47+Nov!BF46+Dec!BF50)</f>
        <v>0</v>
      </c>
    </row>
    <row r="25" spans="1:23" ht="13.8" thickBot="1">
      <c r="A25" s="292" t="s">
        <v>95</v>
      </c>
      <c r="B25" s="293"/>
      <c r="C25" s="293"/>
      <c r="D25" s="76"/>
      <c r="E25" s="76"/>
      <c r="F25" s="295"/>
      <c r="G25" s="295"/>
      <c r="H25" s="298" t="str">
        <f>IF(H20="","",365*H20)</f>
        <v/>
      </c>
      <c r="I25" s="167"/>
      <c r="J25" s="295"/>
      <c r="K25" s="295"/>
      <c r="L25" s="297" t="str">
        <f ca="1">IF(L20="","",365*L20)</f>
        <v/>
      </c>
      <c r="M25" s="167"/>
      <c r="N25" s="295"/>
      <c r="O25" s="295"/>
      <c r="P25" s="297" t="str">
        <f ca="1">IF(P20="","",365*P20)</f>
        <v/>
      </c>
      <c r="Q25" s="167"/>
      <c r="R25" s="295"/>
      <c r="S25" s="295"/>
      <c r="T25" s="297" t="str">
        <f ca="1">IF(T20="","",365*T20)</f>
        <v/>
      </c>
      <c r="U25" s="167"/>
      <c r="V25" s="295"/>
      <c r="W25" s="296"/>
    </row>
    <row r="26" spans="20:31" ht="12.75">
      <c r="T26" s="10"/>
      <c r="U26" s="10"/>
      <c r="V26" s="10"/>
      <c r="W26" s="10"/>
      <c r="X26" s="10"/>
      <c r="Y26" s="10"/>
      <c r="Z26" s="10"/>
      <c r="AA26" s="10"/>
      <c r="AB26" s="10"/>
      <c r="AC26" s="10"/>
      <c r="AD26" s="10"/>
      <c r="AE26" s="10"/>
    </row>
    <row r="27" spans="1:5" ht="12.75">
      <c r="A27" s="10"/>
      <c r="B27" s="10"/>
      <c r="C27" s="10"/>
      <c r="D27" s="10"/>
      <c r="E27" s="10"/>
    </row>
  </sheetData>
  <sheetProtection password="D328" sheet="1"/>
  <mergeCells count="17">
    <mergeCell ref="W7:W9"/>
    <mergeCell ref="X7:X9"/>
    <mergeCell ref="C17:W17"/>
    <mergeCell ref="A1:I1"/>
    <mergeCell ref="A3:I3"/>
    <mergeCell ref="A4:I4"/>
    <mergeCell ref="B7:B9"/>
    <mergeCell ref="D7:D9"/>
    <mergeCell ref="E7:E9"/>
    <mergeCell ref="C7:C9"/>
    <mergeCell ref="V4:W4"/>
    <mergeCell ref="V3:W3"/>
    <mergeCell ref="R7:R9"/>
    <mergeCell ref="S7:S9"/>
    <mergeCell ref="T7:T9"/>
    <mergeCell ref="U7:U9"/>
    <mergeCell ref="V7:V9"/>
  </mergeCells>
  <printOptions horizontalCentered="1" verticalCentered="1"/>
  <pageMargins left="0.25" right="0.25" top="0.2" bottom="0.2" header="0.5" footer="0.5"/>
  <pageSetup fitToHeight="1" fitToWidth="1" horizontalDpi="600" verticalDpi="600" orientation="landscape" scale="73" r:id="rId1"/>
  <colBreaks count="2" manualBreakCount="2">
    <brk id="35" max="16383" man="1"/>
    <brk id="5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97"/>
  <sheetViews>
    <sheetView workbookViewId="0" topLeftCell="A1">
      <selection activeCell="S91" sqref="S91"/>
    </sheetView>
  </sheetViews>
  <sheetFormatPr defaultColWidth="9.140625" defaultRowHeight="12.75"/>
  <cols>
    <col min="6" max="6" width="31.57421875" style="0" customWidth="1"/>
  </cols>
  <sheetData>
    <row r="1" spans="6:20" ht="12.75">
      <c r="F1" s="477"/>
      <c r="H1" s="476"/>
      <c r="I1" s="476"/>
      <c r="J1" s="476"/>
      <c r="K1" s="1093" t="s">
        <v>131</v>
      </c>
      <c r="L1" s="1093"/>
      <c r="M1" s="1093"/>
      <c r="N1" s="1093"/>
      <c r="O1" s="1093"/>
      <c r="P1" s="1093"/>
      <c r="Q1" s="476"/>
      <c r="R1" s="476"/>
      <c r="S1" s="476"/>
      <c r="T1" s="476"/>
    </row>
    <row r="2" spans="6:20" ht="12.75">
      <c r="F2" s="477"/>
      <c r="H2" s="476"/>
      <c r="I2" s="476"/>
      <c r="J2" s="476"/>
      <c r="K2" s="1093"/>
      <c r="L2" s="1093"/>
      <c r="M2" s="1093"/>
      <c r="N2" s="1093"/>
      <c r="O2" s="1093"/>
      <c r="P2" s="1093"/>
      <c r="Q2" s="476"/>
      <c r="R2" s="476"/>
      <c r="S2" s="476"/>
      <c r="T2" s="476"/>
    </row>
    <row r="3" spans="6:20" ht="12.75">
      <c r="F3" s="477"/>
      <c r="H3" s="476"/>
      <c r="I3" s="476"/>
      <c r="J3" s="476"/>
      <c r="K3" s="476" t="s">
        <v>132</v>
      </c>
      <c r="N3" s="476"/>
      <c r="O3" s="476"/>
      <c r="P3" s="476"/>
      <c r="Q3" s="476"/>
      <c r="R3" s="476"/>
      <c r="S3" s="476"/>
      <c r="T3" s="476"/>
    </row>
    <row r="4" spans="6:20" ht="15" thickBot="1">
      <c r="F4" s="477"/>
      <c r="H4" s="478" t="s">
        <v>133</v>
      </c>
      <c r="I4" s="478" t="s">
        <v>133</v>
      </c>
      <c r="J4" s="478" t="s">
        <v>133</v>
      </c>
      <c r="K4" s="478" t="s">
        <v>133</v>
      </c>
      <c r="L4" s="478" t="s">
        <v>133</v>
      </c>
      <c r="M4" s="478" t="s">
        <v>133</v>
      </c>
      <c r="N4" s="478" t="s">
        <v>133</v>
      </c>
      <c r="O4" s="478" t="s">
        <v>133</v>
      </c>
      <c r="P4" s="478" t="s">
        <v>133</v>
      </c>
      <c r="Q4" s="478" t="s">
        <v>133</v>
      </c>
      <c r="R4" s="478" t="s">
        <v>133</v>
      </c>
      <c r="S4" s="478" t="s">
        <v>133</v>
      </c>
      <c r="T4" s="476"/>
    </row>
    <row r="5" spans="6:20" ht="14.4">
      <c r="F5" s="477" t="s">
        <v>134</v>
      </c>
      <c r="G5" s="479" t="s">
        <v>135</v>
      </c>
      <c r="H5" s="478" t="s">
        <v>136</v>
      </c>
      <c r="I5" s="478" t="s">
        <v>137</v>
      </c>
      <c r="J5" s="478" t="s">
        <v>138</v>
      </c>
      <c r="K5" s="478" t="s">
        <v>139</v>
      </c>
      <c r="L5" s="478" t="s">
        <v>50</v>
      </c>
      <c r="M5" s="478" t="s">
        <v>140</v>
      </c>
      <c r="N5" s="478" t="s">
        <v>141</v>
      </c>
      <c r="O5" s="478" t="s">
        <v>142</v>
      </c>
      <c r="P5" s="478" t="s">
        <v>143</v>
      </c>
      <c r="Q5" s="478" t="s">
        <v>144</v>
      </c>
      <c r="R5" s="478" t="s">
        <v>145</v>
      </c>
      <c r="S5" s="478" t="s">
        <v>146</v>
      </c>
      <c r="T5" s="476"/>
    </row>
    <row r="6" spans="6:20" ht="12.75">
      <c r="F6" s="480">
        <v>1</v>
      </c>
      <c r="G6" s="481">
        <v>60</v>
      </c>
      <c r="H6" s="482" t="str">
        <f ca="1">Jan!AI14</f>
        <v/>
      </c>
      <c r="I6" s="483" t="str">
        <f ca="1">Feb!AI11</f>
        <v/>
      </c>
      <c r="J6" s="483" t="str">
        <f ca="1">Mar!AI11</f>
        <v/>
      </c>
      <c r="K6" s="483" t="str">
        <f ca="1">Apr!AI11</f>
        <v/>
      </c>
      <c r="L6" s="483" t="str">
        <f ca="1">May!AI11</f>
        <v/>
      </c>
      <c r="M6" s="483" t="str">
        <f ca="1">Jun!AI11</f>
        <v/>
      </c>
      <c r="N6" s="483" t="str">
        <f ca="1">Jul!AI11</f>
        <v/>
      </c>
      <c r="O6" s="483" t="str">
        <f ca="1">Aug!AI11</f>
        <v/>
      </c>
      <c r="P6" s="483" t="str">
        <f ca="1">Sep!AI11</f>
        <v/>
      </c>
      <c r="Q6" s="483" t="str">
        <f ca="1">Oct!AI11</f>
        <v/>
      </c>
      <c r="R6" s="483" t="str">
        <f ca="1">Nov!AI11</f>
        <v/>
      </c>
      <c r="S6" s="567" t="str">
        <f ca="1">Dec!AI11</f>
        <v/>
      </c>
      <c r="T6" s="476"/>
    </row>
    <row r="7" spans="6:20" ht="14.4">
      <c r="F7" s="480">
        <v>2</v>
      </c>
      <c r="G7" s="481">
        <v>290</v>
      </c>
      <c r="H7" s="482" t="str">
        <f ca="1">Jan!AI15</f>
        <v/>
      </c>
      <c r="I7" s="483" t="str">
        <f ca="1">Feb!AI12</f>
        <v/>
      </c>
      <c r="J7" s="483" t="str">
        <f ca="1">Mar!AI12</f>
        <v/>
      </c>
      <c r="K7" s="483" t="str">
        <f ca="1">Apr!AI12</f>
        <v/>
      </c>
      <c r="L7" s="483" t="str">
        <f ca="1">May!AI12</f>
        <v/>
      </c>
      <c r="M7" s="483" t="str">
        <f ca="1">Jun!AI12</f>
        <v/>
      </c>
      <c r="N7" s="483" t="str">
        <f ca="1">Jul!AI12</f>
        <v/>
      </c>
      <c r="O7" s="483" t="str">
        <f ca="1">Aug!AI12</f>
        <v/>
      </c>
      <c r="P7" s="483" t="str">
        <f ca="1">Sep!AI12</f>
        <v/>
      </c>
      <c r="Q7" s="483" t="str">
        <f ca="1">Oct!AI12</f>
        <v/>
      </c>
      <c r="R7" s="483" t="str">
        <f ca="1">Nov!AI12</f>
        <v/>
      </c>
      <c r="S7" s="567" t="str">
        <f ca="1">Dec!AI12</f>
        <v/>
      </c>
      <c r="T7" s="478"/>
    </row>
    <row r="8" spans="6:20" ht="12.75">
      <c r="F8" s="480">
        <v>3</v>
      </c>
      <c r="G8" s="481">
        <v>366</v>
      </c>
      <c r="H8" s="482" t="str">
        <f ca="1">Jan!AI16</f>
        <v/>
      </c>
      <c r="I8" s="483" t="str">
        <f ca="1">Feb!AI13</f>
        <v/>
      </c>
      <c r="J8" s="483" t="str">
        <f ca="1">Mar!AI13</f>
        <v/>
      </c>
      <c r="K8" s="483" t="str">
        <f ca="1">Apr!AI13</f>
        <v/>
      </c>
      <c r="L8" s="483" t="str">
        <f ca="1">May!AI13</f>
        <v/>
      </c>
      <c r="M8" s="483" t="str">
        <f ca="1">Jun!AI13</f>
        <v/>
      </c>
      <c r="N8" s="483" t="str">
        <f ca="1">Jul!AI13</f>
        <v/>
      </c>
      <c r="O8" s="483" t="str">
        <f ca="1">Aug!AI13</f>
        <v/>
      </c>
      <c r="P8" s="483" t="str">
        <f ca="1">Sep!AI13</f>
        <v/>
      </c>
      <c r="Q8" s="483" t="str">
        <f ca="1">Oct!AI13</f>
        <v/>
      </c>
      <c r="R8" s="483" t="str">
        <f ca="1">Nov!AI13</f>
        <v/>
      </c>
      <c r="S8" s="567" t="str">
        <f ca="1">Dec!AI13</f>
        <v/>
      </c>
      <c r="T8" s="476"/>
    </row>
    <row r="9" spans="6:20" ht="12.75">
      <c r="F9" s="480">
        <v>4</v>
      </c>
      <c r="G9" s="481">
        <v>980</v>
      </c>
      <c r="H9" s="482" t="str">
        <f ca="1">Jan!AI17</f>
        <v/>
      </c>
      <c r="I9" s="483" t="str">
        <f ca="1">Feb!AI14</f>
        <v/>
      </c>
      <c r="J9" s="483" t="str">
        <f ca="1">Mar!AI14</f>
        <v/>
      </c>
      <c r="K9" s="483" t="str">
        <f ca="1">Apr!AI14</f>
        <v/>
      </c>
      <c r="L9" s="483" t="str">
        <f ca="1">May!AI14</f>
        <v/>
      </c>
      <c r="M9" s="483" t="str">
        <f ca="1">Jun!AI14</f>
        <v/>
      </c>
      <c r="N9" s="483" t="str">
        <f ca="1">Jul!AI14</f>
        <v/>
      </c>
      <c r="O9" s="483" t="str">
        <f ca="1">Aug!AI14</f>
        <v/>
      </c>
      <c r="P9" s="483" t="str">
        <f ca="1">Sep!AI14</f>
        <v/>
      </c>
      <c r="Q9" s="483" t="str">
        <f ca="1">Oct!AI14</f>
        <v/>
      </c>
      <c r="R9" s="483" t="str">
        <f ca="1">Nov!AI14</f>
        <v/>
      </c>
      <c r="S9" s="567" t="str">
        <f ca="1">Dec!AI14</f>
        <v/>
      </c>
      <c r="T9" s="476"/>
    </row>
    <row r="10" spans="6:20" ht="14.4">
      <c r="F10" s="566">
        <v>5</v>
      </c>
      <c r="G10" s="481">
        <v>46</v>
      </c>
      <c r="H10" s="482" t="str">
        <f ca="1">Jan!AI18</f>
        <v/>
      </c>
      <c r="I10" s="483" t="str">
        <f ca="1">Feb!AI15</f>
        <v/>
      </c>
      <c r="J10" s="483" t="str">
        <f ca="1">Mar!AI15</f>
        <v/>
      </c>
      <c r="K10" s="483" t="str">
        <f ca="1">Apr!AI15</f>
        <v/>
      </c>
      <c r="L10" s="483" t="str">
        <f ca="1">May!AI15</f>
        <v/>
      </c>
      <c r="M10" s="483" t="str">
        <f ca="1">Jun!AI15</f>
        <v/>
      </c>
      <c r="N10" s="483" t="str">
        <f ca="1">Jul!AI15</f>
        <v/>
      </c>
      <c r="O10" s="483" t="str">
        <f ca="1">Aug!AI15</f>
        <v/>
      </c>
      <c r="P10" s="483" t="str">
        <f ca="1">Sep!AI15</f>
        <v/>
      </c>
      <c r="Q10" s="483" t="str">
        <f ca="1">Oct!AI15</f>
        <v/>
      </c>
      <c r="R10" s="483" t="str">
        <f ca="1">Nov!AI15</f>
        <v/>
      </c>
      <c r="S10" s="567" t="str">
        <f ca="1">Dec!AI15</f>
        <v/>
      </c>
      <c r="T10" s="478"/>
    </row>
    <row r="11" spans="6:20" ht="12.75">
      <c r="F11" s="480">
        <v>6</v>
      </c>
      <c r="G11" s="481">
        <v>82</v>
      </c>
      <c r="H11" s="482" t="str">
        <f ca="1">Jan!AI19</f>
        <v/>
      </c>
      <c r="I11" s="483" t="str">
        <f ca="1">Feb!AI16</f>
        <v/>
      </c>
      <c r="J11" s="483" t="str">
        <f ca="1">Mar!AI16</f>
        <v/>
      </c>
      <c r="K11" s="483" t="str">
        <f ca="1">Apr!AI16</f>
        <v/>
      </c>
      <c r="L11" s="483" t="str">
        <f ca="1">May!AI16</f>
        <v/>
      </c>
      <c r="M11" s="483" t="str">
        <f ca="1">Jun!AI16</f>
        <v/>
      </c>
      <c r="N11" s="483" t="str">
        <f ca="1">Jul!AI16</f>
        <v/>
      </c>
      <c r="O11" s="483" t="str">
        <f ca="1">Aug!AI16</f>
        <v/>
      </c>
      <c r="P11" s="483" t="str">
        <f ca="1">Sep!AI16</f>
        <v/>
      </c>
      <c r="Q11" s="483" t="str">
        <f ca="1">Oct!AI16</f>
        <v/>
      </c>
      <c r="R11" s="483" t="str">
        <f ca="1">Nov!AI16</f>
        <v/>
      </c>
      <c r="S11" s="567" t="str">
        <f ca="1">Dec!AI16</f>
        <v/>
      </c>
      <c r="T11" s="476"/>
    </row>
    <row r="12" spans="6:20" ht="12.75">
      <c r="F12" s="480">
        <v>7</v>
      </c>
      <c r="G12" s="481">
        <v>61</v>
      </c>
      <c r="H12" s="482" t="str">
        <f ca="1">Jan!AI20</f>
        <v/>
      </c>
      <c r="I12" s="483" t="str">
        <f ca="1">Feb!AI17</f>
        <v/>
      </c>
      <c r="J12" s="483" t="str">
        <f ca="1">Mar!AI17</f>
        <v/>
      </c>
      <c r="K12" s="483" t="str">
        <f ca="1">Apr!AI17</f>
        <v/>
      </c>
      <c r="L12" s="483" t="str">
        <f ca="1">May!AI17</f>
        <v/>
      </c>
      <c r="M12" s="483" t="str">
        <f ca="1">Jun!AI17</f>
        <v/>
      </c>
      <c r="N12" s="483" t="str">
        <f ca="1">Jul!AI17</f>
        <v/>
      </c>
      <c r="O12" s="483" t="str">
        <f ca="1">Aug!AI17</f>
        <v/>
      </c>
      <c r="P12" s="483" t="str">
        <f ca="1">Sep!AI17</f>
        <v/>
      </c>
      <c r="Q12" s="483" t="str">
        <f ca="1">Oct!AI17</f>
        <v/>
      </c>
      <c r="R12" s="483" t="str">
        <f ca="1">Nov!AI17</f>
        <v/>
      </c>
      <c r="S12" s="567" t="str">
        <f ca="1">Dec!AI17</f>
        <v/>
      </c>
      <c r="T12" s="476"/>
    </row>
    <row r="13" spans="6:20" ht="12.75">
      <c r="F13" s="480">
        <v>8</v>
      </c>
      <c r="G13" s="481">
        <v>56</v>
      </c>
      <c r="H13" s="482" t="str">
        <f ca="1">Jan!AI21</f>
        <v/>
      </c>
      <c r="I13" s="483" t="str">
        <f ca="1">Feb!AI18</f>
        <v/>
      </c>
      <c r="J13" s="483" t="str">
        <f ca="1">Mar!AI18</f>
        <v/>
      </c>
      <c r="K13" s="483" t="str">
        <f ca="1">Apr!AI18</f>
        <v/>
      </c>
      <c r="L13" s="483" t="str">
        <f ca="1">May!AI18</f>
        <v/>
      </c>
      <c r="M13" s="483" t="str">
        <f ca="1">Jun!AI18</f>
        <v/>
      </c>
      <c r="N13" s="483" t="str">
        <f ca="1">Jul!AI18</f>
        <v/>
      </c>
      <c r="O13" s="483" t="str">
        <f ca="1">Aug!AI18</f>
        <v/>
      </c>
      <c r="P13" s="483" t="str">
        <f ca="1">Sep!AI18</f>
        <v/>
      </c>
      <c r="Q13" s="483" t="str">
        <f ca="1">Oct!AI18</f>
        <v/>
      </c>
      <c r="R13" s="483" t="str">
        <f ca="1">Nov!AI18</f>
        <v/>
      </c>
      <c r="S13" s="567" t="str">
        <f ca="1">Dec!AI18</f>
        <v/>
      </c>
      <c r="T13" s="476"/>
    </row>
    <row r="14" spans="6:20" ht="12.75">
      <c r="F14" s="480">
        <v>9</v>
      </c>
      <c r="G14" s="481">
        <v>44</v>
      </c>
      <c r="H14" s="482" t="str">
        <f ca="1">Jan!AI22</f>
        <v/>
      </c>
      <c r="I14" s="483" t="str">
        <f ca="1">Feb!AI19</f>
        <v/>
      </c>
      <c r="J14" s="483" t="str">
        <f ca="1">Mar!AI19</f>
        <v/>
      </c>
      <c r="K14" s="483" t="str">
        <f ca="1">Apr!AI19</f>
        <v/>
      </c>
      <c r="L14" s="483" t="str">
        <f ca="1">May!AI19</f>
        <v/>
      </c>
      <c r="M14" s="483" t="str">
        <f ca="1">Jun!AI19</f>
        <v/>
      </c>
      <c r="N14" s="483" t="str">
        <f ca="1">Jul!AI19</f>
        <v/>
      </c>
      <c r="O14" s="483" t="str">
        <f ca="1">Aug!AI19</f>
        <v/>
      </c>
      <c r="P14" s="483" t="str">
        <f ca="1">Sep!AI19</f>
        <v/>
      </c>
      <c r="Q14" s="483" t="str">
        <f ca="1">Oct!AI19</f>
        <v/>
      </c>
      <c r="R14" s="483" t="str">
        <f ca="1">Nov!AI19</f>
        <v/>
      </c>
      <c r="S14" s="567" t="str">
        <f ca="1">Dec!AI19</f>
        <v/>
      </c>
      <c r="T14" s="476"/>
    </row>
    <row r="15" spans="6:20" ht="12.75">
      <c r="F15" s="484">
        <v>10</v>
      </c>
      <c r="G15" s="481">
        <v>22</v>
      </c>
      <c r="H15" s="482" t="str">
        <f ca="1">Jan!AI23</f>
        <v/>
      </c>
      <c r="I15" s="483" t="str">
        <f ca="1">Feb!AI20</f>
        <v/>
      </c>
      <c r="J15" s="483" t="str">
        <f ca="1">Mar!AI20</f>
        <v/>
      </c>
      <c r="K15" s="483" t="str">
        <f ca="1">Apr!AI20</f>
        <v/>
      </c>
      <c r="L15" s="483" t="str">
        <f ca="1">May!AI20</f>
        <v/>
      </c>
      <c r="M15" s="483" t="str">
        <f ca="1">Jun!AI20</f>
        <v/>
      </c>
      <c r="N15" s="483" t="str">
        <f ca="1">Jul!AI20</f>
        <v/>
      </c>
      <c r="O15" s="483" t="str">
        <f ca="1">Aug!AI20</f>
        <v/>
      </c>
      <c r="P15" s="483" t="str">
        <f ca="1">Sep!AI20</f>
        <v/>
      </c>
      <c r="Q15" s="483" t="str">
        <f ca="1">Oct!AI20</f>
        <v/>
      </c>
      <c r="R15" s="483" t="str">
        <f ca="1">Nov!AI20</f>
        <v/>
      </c>
      <c r="S15" s="567" t="str">
        <f ca="1">Dec!AI20</f>
        <v/>
      </c>
      <c r="T15" s="476"/>
    </row>
    <row r="16" spans="6:20" ht="12.75">
      <c r="F16" s="484">
        <v>11</v>
      </c>
      <c r="G16" s="481">
        <v>80</v>
      </c>
      <c r="H16" s="482" t="str">
        <f ca="1">Jan!AI24</f>
        <v/>
      </c>
      <c r="I16" s="483" t="str">
        <f ca="1">Feb!AI21</f>
        <v/>
      </c>
      <c r="J16" s="483" t="str">
        <f ca="1">Mar!AI21</f>
        <v/>
      </c>
      <c r="K16" s="483" t="str">
        <f ca="1">Apr!AI21</f>
        <v/>
      </c>
      <c r="L16" s="483" t="str">
        <f ca="1">May!AI21</f>
        <v/>
      </c>
      <c r="M16" s="483" t="str">
        <f ca="1">Jun!AI21</f>
        <v/>
      </c>
      <c r="N16" s="483" t="str">
        <f ca="1">Jul!AI21</f>
        <v/>
      </c>
      <c r="O16" s="483" t="str">
        <f ca="1">Aug!AI21</f>
        <v/>
      </c>
      <c r="P16" s="483" t="str">
        <f ca="1">Sep!AI21</f>
        <v/>
      </c>
      <c r="Q16" s="483" t="str">
        <f ca="1">Oct!AI21</f>
        <v/>
      </c>
      <c r="R16" s="483" t="str">
        <f ca="1">Nov!AI21</f>
        <v/>
      </c>
      <c r="S16" s="567" t="str">
        <f ca="1">Dec!AI21</f>
        <v/>
      </c>
      <c r="T16" s="476"/>
    </row>
    <row r="17" spans="6:20" ht="12.75">
      <c r="F17" s="484">
        <v>12</v>
      </c>
      <c r="G17" s="481">
        <v>92</v>
      </c>
      <c r="H17" s="482" t="str">
        <f ca="1">Jan!AI25</f>
        <v/>
      </c>
      <c r="I17" s="483" t="str">
        <f ca="1">Feb!AI22</f>
        <v/>
      </c>
      <c r="J17" s="483" t="str">
        <f ca="1">Mar!AI22</f>
        <v/>
      </c>
      <c r="K17" s="483" t="str">
        <f ca="1">Apr!AI22</f>
        <v/>
      </c>
      <c r="L17" s="483" t="str">
        <f ca="1">May!AI22</f>
        <v/>
      </c>
      <c r="M17" s="483" t="str">
        <f ca="1">Jun!AI22</f>
        <v/>
      </c>
      <c r="N17" s="483" t="str">
        <f ca="1">Jul!AI22</f>
        <v/>
      </c>
      <c r="O17" s="483" t="str">
        <f ca="1">Aug!AI22</f>
        <v/>
      </c>
      <c r="P17" s="483" t="str">
        <f ca="1">Sep!AI22</f>
        <v/>
      </c>
      <c r="Q17" s="483" t="str">
        <f ca="1">Oct!AI22</f>
        <v/>
      </c>
      <c r="R17" s="483" t="str">
        <f ca="1">Nov!AI22</f>
        <v/>
      </c>
      <c r="S17" s="567" t="str">
        <f ca="1">Dec!AI22</f>
        <v/>
      </c>
      <c r="T17" s="476"/>
    </row>
    <row r="18" spans="6:20" ht="12.75">
      <c r="F18" s="484">
        <v>13</v>
      </c>
      <c r="G18" s="481">
        <v>106</v>
      </c>
      <c r="H18" s="482" t="str">
        <f ca="1">Jan!AI26</f>
        <v/>
      </c>
      <c r="I18" s="483" t="str">
        <f ca="1">Feb!AI23</f>
        <v/>
      </c>
      <c r="J18" s="483" t="str">
        <f ca="1">Mar!AI23</f>
        <v/>
      </c>
      <c r="K18" s="483" t="str">
        <f ca="1">Apr!AI23</f>
        <v/>
      </c>
      <c r="L18" s="483" t="str">
        <f ca="1">May!AI23</f>
        <v/>
      </c>
      <c r="M18" s="483" t="str">
        <f ca="1">Jun!AI23</f>
        <v/>
      </c>
      <c r="N18" s="483" t="str">
        <f ca="1">Jul!AI23</f>
        <v/>
      </c>
      <c r="O18" s="483" t="str">
        <f ca="1">Aug!AI23</f>
        <v/>
      </c>
      <c r="P18" s="483" t="str">
        <f ca="1">Sep!AI23</f>
        <v/>
      </c>
      <c r="Q18" s="483" t="str">
        <f ca="1">Oct!AI23</f>
        <v/>
      </c>
      <c r="R18" s="483" t="str">
        <f ca="1">Nov!AI23</f>
        <v/>
      </c>
      <c r="S18" s="567" t="str">
        <f ca="1">Dec!AI23</f>
        <v/>
      </c>
      <c r="T18" s="476"/>
    </row>
    <row r="19" spans="6:20" ht="12.75">
      <c r="F19" s="484">
        <v>14</v>
      </c>
      <c r="G19" s="481">
        <v>121</v>
      </c>
      <c r="H19" s="482" t="str">
        <f ca="1">Jan!AI27</f>
        <v/>
      </c>
      <c r="I19" s="483" t="str">
        <f ca="1">Feb!AI24</f>
        <v/>
      </c>
      <c r="J19" s="483" t="str">
        <f ca="1">Mar!AI24</f>
        <v/>
      </c>
      <c r="K19" s="483" t="str">
        <f ca="1">Apr!AI24</f>
        <v/>
      </c>
      <c r="L19" s="483" t="str">
        <f ca="1">May!AI24</f>
        <v/>
      </c>
      <c r="M19" s="483" t="str">
        <f ca="1">Jun!AI24</f>
        <v/>
      </c>
      <c r="N19" s="483" t="str">
        <f ca="1">Jul!AI24</f>
        <v/>
      </c>
      <c r="O19" s="483" t="str">
        <f ca="1">Aug!AI24</f>
        <v/>
      </c>
      <c r="P19" s="483" t="str">
        <f ca="1">Sep!AI24</f>
        <v/>
      </c>
      <c r="Q19" s="483" t="str">
        <f ca="1">Oct!AI24</f>
        <v/>
      </c>
      <c r="R19" s="483" t="str">
        <f ca="1">Nov!AI24</f>
        <v/>
      </c>
      <c r="S19" s="567" t="str">
        <f ca="1">Dec!AI24</f>
        <v/>
      </c>
      <c r="T19" s="476"/>
    </row>
    <row r="20" spans="6:20" ht="12.75">
      <c r="F20" s="484">
        <v>15</v>
      </c>
      <c r="G20" s="481">
        <v>92</v>
      </c>
      <c r="H20" s="482" t="str">
        <f ca="1">Jan!AI28</f>
        <v/>
      </c>
      <c r="I20" s="483" t="str">
        <f ca="1">Feb!AI25</f>
        <v/>
      </c>
      <c r="J20" s="483" t="str">
        <f ca="1">Mar!AI25</f>
        <v/>
      </c>
      <c r="K20" s="483" t="str">
        <f ca="1">Apr!AI25</f>
        <v/>
      </c>
      <c r="L20" s="483" t="str">
        <f ca="1">May!AI25</f>
        <v/>
      </c>
      <c r="M20" s="483" t="str">
        <f ca="1">Jun!AI25</f>
        <v/>
      </c>
      <c r="N20" s="483" t="str">
        <f ca="1">Jul!AI25</f>
        <v/>
      </c>
      <c r="O20" s="483" t="str">
        <f ca="1">Aug!AI25</f>
        <v/>
      </c>
      <c r="P20" s="483" t="str">
        <f ca="1">Sep!AI25</f>
        <v/>
      </c>
      <c r="Q20" s="483" t="str">
        <f ca="1">Oct!AI25</f>
        <v/>
      </c>
      <c r="R20" s="483" t="str">
        <f ca="1">Nov!AI25</f>
        <v/>
      </c>
      <c r="S20" s="567" t="str">
        <f ca="1">Dec!AI25</f>
        <v/>
      </c>
      <c r="T20" s="476"/>
    </row>
    <row r="21" spans="6:20" ht="12.75">
      <c r="F21" s="484">
        <v>16</v>
      </c>
      <c r="G21" s="481">
        <v>87</v>
      </c>
      <c r="H21" s="482" t="str">
        <f ca="1">Jan!AI29</f>
        <v/>
      </c>
      <c r="I21" s="483" t="str">
        <f ca="1">Feb!AI26</f>
        <v/>
      </c>
      <c r="J21" s="483" t="str">
        <f ca="1">Mar!AI26</f>
        <v/>
      </c>
      <c r="K21" s="483" t="str">
        <f ca="1">Apr!AI26</f>
        <v/>
      </c>
      <c r="L21" s="483" t="str">
        <f ca="1">May!AI26</f>
        <v/>
      </c>
      <c r="M21" s="483" t="str">
        <f ca="1">Jun!AI26</f>
        <v/>
      </c>
      <c r="N21" s="483" t="str">
        <f ca="1">Jul!AI26</f>
        <v/>
      </c>
      <c r="O21" s="483" t="str">
        <f ca="1">Aug!AI26</f>
        <v/>
      </c>
      <c r="P21" s="483" t="str">
        <f ca="1">Sep!AI26</f>
        <v/>
      </c>
      <c r="Q21" s="483" t="str">
        <f ca="1">Oct!AI26</f>
        <v/>
      </c>
      <c r="R21" s="483" t="str">
        <f ca="1">Nov!AI26</f>
        <v/>
      </c>
      <c r="S21" s="567" t="str">
        <f ca="1">Dec!AI26</f>
        <v/>
      </c>
      <c r="T21" s="476"/>
    </row>
    <row r="22" spans="6:20" ht="12.75">
      <c r="F22" s="484">
        <v>17</v>
      </c>
      <c r="G22" s="481">
        <v>72</v>
      </c>
      <c r="H22" s="482" t="str">
        <f ca="1">Jan!AI30</f>
        <v/>
      </c>
      <c r="I22" s="483" t="str">
        <f ca="1">Feb!AI27</f>
        <v/>
      </c>
      <c r="J22" s="483" t="str">
        <f ca="1">Mar!AI27</f>
        <v/>
      </c>
      <c r="K22" s="483" t="str">
        <f ca="1">Apr!AI27</f>
        <v/>
      </c>
      <c r="L22" s="483" t="str">
        <f ca="1">May!AI27</f>
        <v/>
      </c>
      <c r="M22" s="483" t="str">
        <f ca="1">Jun!AI27</f>
        <v/>
      </c>
      <c r="N22" s="483" t="str">
        <f ca="1">Jul!AI27</f>
        <v/>
      </c>
      <c r="O22" s="483" t="str">
        <f ca="1">Aug!AI27</f>
        <v/>
      </c>
      <c r="P22" s="483" t="str">
        <f ca="1">Sep!AI27</f>
        <v/>
      </c>
      <c r="Q22" s="483" t="str">
        <f ca="1">Oct!AI27</f>
        <v/>
      </c>
      <c r="R22" s="483" t="str">
        <f ca="1">Nov!AI27</f>
        <v/>
      </c>
      <c r="S22" s="567" t="str">
        <f ca="1">Dec!AI27</f>
        <v/>
      </c>
      <c r="T22" s="476"/>
    </row>
    <row r="23" spans="6:20" ht="12.75">
      <c r="F23" s="484">
        <v>18</v>
      </c>
      <c r="G23" s="481">
        <v>69</v>
      </c>
      <c r="H23" s="482" t="str">
        <f ca="1">Jan!AI31</f>
        <v/>
      </c>
      <c r="I23" s="483" t="str">
        <f ca="1">Feb!AI28</f>
        <v/>
      </c>
      <c r="J23" s="483" t="str">
        <f ca="1">Mar!AI28</f>
        <v/>
      </c>
      <c r="K23" s="483" t="str">
        <f ca="1">Apr!AI28</f>
        <v/>
      </c>
      <c r="L23" s="483" t="str">
        <f ca="1">May!AI28</f>
        <v/>
      </c>
      <c r="M23" s="483" t="str">
        <f ca="1">Jun!AI28</f>
        <v/>
      </c>
      <c r="N23" s="483" t="str">
        <f ca="1">Jul!AI28</f>
        <v/>
      </c>
      <c r="O23" s="483" t="str">
        <f ca="1">Aug!AI28</f>
        <v/>
      </c>
      <c r="P23" s="483" t="str">
        <f ca="1">Sep!AI28</f>
        <v/>
      </c>
      <c r="Q23" s="483" t="str">
        <f ca="1">Oct!AI28</f>
        <v/>
      </c>
      <c r="R23" s="483" t="str">
        <f ca="1">Nov!AI28</f>
        <v/>
      </c>
      <c r="S23" s="567" t="str">
        <f ca="1">Dec!AI28</f>
        <v/>
      </c>
      <c r="T23" s="476"/>
    </row>
    <row r="24" spans="6:20" ht="12.75">
      <c r="F24" s="484">
        <v>19</v>
      </c>
      <c r="G24" s="481">
        <v>88</v>
      </c>
      <c r="H24" s="482" t="str">
        <f ca="1">Jan!AI32</f>
        <v/>
      </c>
      <c r="I24" s="483" t="str">
        <f ca="1">Feb!AI29</f>
        <v/>
      </c>
      <c r="J24" s="483" t="str">
        <f ca="1">Mar!AI29</f>
        <v/>
      </c>
      <c r="K24" s="483" t="str">
        <f ca="1">Apr!AI29</f>
        <v/>
      </c>
      <c r="L24" s="483" t="str">
        <f ca="1">May!AI29</f>
        <v/>
      </c>
      <c r="M24" s="483" t="str">
        <f ca="1">Jun!AI29</f>
        <v/>
      </c>
      <c r="N24" s="483" t="str">
        <f ca="1">Jul!AI29</f>
        <v/>
      </c>
      <c r="O24" s="483" t="str">
        <f ca="1">Aug!AI29</f>
        <v/>
      </c>
      <c r="P24" s="483" t="str">
        <f ca="1">Sep!AI29</f>
        <v/>
      </c>
      <c r="Q24" s="483" t="str">
        <f ca="1">Oct!AI29</f>
        <v/>
      </c>
      <c r="R24" s="483" t="str">
        <f ca="1">Nov!AI29</f>
        <v/>
      </c>
      <c r="S24" s="567" t="str">
        <f ca="1">Dec!AI29</f>
        <v/>
      </c>
      <c r="T24" s="476"/>
    </row>
    <row r="25" spans="6:20" ht="12.75">
      <c r="F25" s="484">
        <v>20</v>
      </c>
      <c r="G25" s="481">
        <v>73</v>
      </c>
      <c r="H25" s="482" t="str">
        <f ca="1">Jan!AI33</f>
        <v/>
      </c>
      <c r="I25" s="483" t="str">
        <f ca="1">Feb!AI30</f>
        <v/>
      </c>
      <c r="J25" s="483" t="str">
        <f ca="1">Mar!AI30</f>
        <v/>
      </c>
      <c r="K25" s="483" t="str">
        <f ca="1">Apr!AI30</f>
        <v/>
      </c>
      <c r="L25" s="483" t="str">
        <f ca="1">May!AI30</f>
        <v/>
      </c>
      <c r="M25" s="483" t="str">
        <f ca="1">Jun!AI30</f>
        <v/>
      </c>
      <c r="N25" s="483" t="str">
        <f ca="1">Jul!AI30</f>
        <v/>
      </c>
      <c r="O25" s="483" t="str">
        <f ca="1">Aug!AI30</f>
        <v/>
      </c>
      <c r="P25" s="483" t="str">
        <f ca="1">Sep!AI30</f>
        <v/>
      </c>
      <c r="Q25" s="483" t="str">
        <f ca="1">Oct!AI30</f>
        <v/>
      </c>
      <c r="R25" s="483" t="str">
        <f ca="1">Nov!AI30</f>
        <v/>
      </c>
      <c r="S25" s="567" t="str">
        <f ca="1">Dec!AI30</f>
        <v/>
      </c>
      <c r="T25" s="476"/>
    </row>
    <row r="26" spans="6:20" ht="12.75">
      <c r="F26" s="484">
        <v>21</v>
      </c>
      <c r="G26" s="481">
        <v>66</v>
      </c>
      <c r="H26" s="482" t="str">
        <f ca="1">Jan!AI34</f>
        <v/>
      </c>
      <c r="I26" s="483" t="str">
        <f ca="1">Feb!AI31</f>
        <v/>
      </c>
      <c r="J26" s="483" t="str">
        <f ca="1">Mar!AI31</f>
        <v/>
      </c>
      <c r="K26" s="483" t="str">
        <f ca="1">Apr!AI31</f>
        <v/>
      </c>
      <c r="L26" s="483" t="str">
        <f ca="1">May!AI31</f>
        <v/>
      </c>
      <c r="M26" s="483" t="str">
        <f ca="1">Jun!AI31</f>
        <v/>
      </c>
      <c r="N26" s="483" t="str">
        <f ca="1">Jul!AI31</f>
        <v/>
      </c>
      <c r="O26" s="483" t="str">
        <f ca="1">Aug!AI31</f>
        <v/>
      </c>
      <c r="P26" s="483" t="str">
        <f ca="1">Sep!AI31</f>
        <v/>
      </c>
      <c r="Q26" s="483" t="str">
        <f ca="1">Oct!AI31</f>
        <v/>
      </c>
      <c r="R26" s="483" t="str">
        <f ca="1">Nov!AI31</f>
        <v/>
      </c>
      <c r="S26" s="567" t="str">
        <f ca="1">Dec!AI31</f>
        <v/>
      </c>
      <c r="T26" s="476"/>
    </row>
    <row r="27" spans="6:20" ht="12.75">
      <c r="F27" s="484">
        <v>22</v>
      </c>
      <c r="G27" s="481">
        <v>57</v>
      </c>
      <c r="H27" s="482" t="str">
        <f ca="1">Jan!AI35</f>
        <v/>
      </c>
      <c r="I27" s="483" t="str">
        <f ca="1">Feb!AI32</f>
        <v/>
      </c>
      <c r="J27" s="483" t="str">
        <f ca="1">Mar!AI32</f>
        <v/>
      </c>
      <c r="K27" s="483" t="str">
        <f ca="1">Apr!AI32</f>
        <v/>
      </c>
      <c r="L27" s="483" t="str">
        <f ca="1">May!AI32</f>
        <v/>
      </c>
      <c r="M27" s="483" t="str">
        <f ca="1">Jun!AI32</f>
        <v/>
      </c>
      <c r="N27" s="483" t="str">
        <f ca="1">Jul!AI32</f>
        <v/>
      </c>
      <c r="O27" s="483" t="str">
        <f ca="1">Aug!AI32</f>
        <v/>
      </c>
      <c r="P27" s="483" t="str">
        <f ca="1">Sep!AI32</f>
        <v/>
      </c>
      <c r="Q27" s="483" t="str">
        <f ca="1">Oct!AI32</f>
        <v/>
      </c>
      <c r="R27" s="483" t="str">
        <f ca="1">Nov!AI32</f>
        <v/>
      </c>
      <c r="S27" s="567" t="str">
        <f ca="1">Dec!AI32</f>
        <v/>
      </c>
      <c r="T27" s="476"/>
    </row>
    <row r="28" spans="6:20" ht="12.75">
      <c r="F28" s="484">
        <v>23</v>
      </c>
      <c r="G28" s="481">
        <v>41</v>
      </c>
      <c r="H28" s="482" t="str">
        <f ca="1">Jan!AI36</f>
        <v/>
      </c>
      <c r="I28" s="483" t="str">
        <f ca="1">Feb!AI33</f>
        <v/>
      </c>
      <c r="J28" s="483" t="str">
        <f ca="1">Mar!AI33</f>
        <v/>
      </c>
      <c r="K28" s="483" t="str">
        <f ca="1">Apr!AI33</f>
        <v/>
      </c>
      <c r="L28" s="483" t="str">
        <f ca="1">May!AI33</f>
        <v/>
      </c>
      <c r="M28" s="483" t="str">
        <f ca="1">Jun!AI33</f>
        <v/>
      </c>
      <c r="N28" s="483" t="str">
        <f ca="1">Jul!AI33</f>
        <v/>
      </c>
      <c r="O28" s="483" t="str">
        <f ca="1">Aug!AI33</f>
        <v/>
      </c>
      <c r="P28" s="483" t="str">
        <f ca="1">Sep!AI33</f>
        <v/>
      </c>
      <c r="Q28" s="483" t="str">
        <f ca="1">Oct!AI33</f>
        <v/>
      </c>
      <c r="R28" s="483" t="str">
        <f ca="1">Nov!AI33</f>
        <v/>
      </c>
      <c r="S28" s="567" t="str">
        <f ca="1">Dec!AI33</f>
        <v/>
      </c>
      <c r="T28" s="476"/>
    </row>
    <row r="29" spans="6:20" ht="12.75">
      <c r="F29" s="484">
        <v>24</v>
      </c>
      <c r="G29" s="481">
        <v>37</v>
      </c>
      <c r="H29" s="482" t="str">
        <f ca="1">Jan!AI37</f>
        <v/>
      </c>
      <c r="I29" s="483" t="str">
        <f ca="1">Feb!AI34</f>
        <v/>
      </c>
      <c r="J29" s="483" t="str">
        <f ca="1">Mar!AI34</f>
        <v/>
      </c>
      <c r="K29" s="483" t="str">
        <f ca="1">Apr!AI34</f>
        <v/>
      </c>
      <c r="L29" s="483" t="str">
        <f ca="1">May!AI34</f>
        <v/>
      </c>
      <c r="M29" s="483" t="str">
        <f ca="1">Jun!AI34</f>
        <v/>
      </c>
      <c r="N29" s="483" t="str">
        <f ca="1">Jul!AI34</f>
        <v/>
      </c>
      <c r="O29" s="483" t="str">
        <f ca="1">Aug!AI34</f>
        <v/>
      </c>
      <c r="P29" s="483" t="str">
        <f ca="1">Sep!AI34</f>
        <v/>
      </c>
      <c r="Q29" s="483" t="str">
        <f ca="1">Oct!AI34</f>
        <v/>
      </c>
      <c r="R29" s="483" t="str">
        <f ca="1">Nov!AI34</f>
        <v/>
      </c>
      <c r="S29" s="567" t="str">
        <f ca="1">Dec!AI34</f>
        <v/>
      </c>
      <c r="T29" s="476"/>
    </row>
    <row r="30" spans="6:20" ht="12.75">
      <c r="F30" s="484">
        <v>25</v>
      </c>
      <c r="G30" s="481">
        <v>26</v>
      </c>
      <c r="H30" s="482" t="str">
        <f ca="1">Jan!AI38</f>
        <v/>
      </c>
      <c r="I30" s="483" t="str">
        <f ca="1">Feb!AI35</f>
        <v/>
      </c>
      <c r="J30" s="483" t="str">
        <f ca="1">Mar!AI35</f>
        <v/>
      </c>
      <c r="K30" s="483" t="str">
        <f ca="1">Apr!AI35</f>
        <v/>
      </c>
      <c r="L30" s="483" t="str">
        <f ca="1">May!AI35</f>
        <v/>
      </c>
      <c r="M30" s="483" t="str">
        <f ca="1">Jun!AI35</f>
        <v/>
      </c>
      <c r="N30" s="483" t="str">
        <f ca="1">Jul!AI35</f>
        <v/>
      </c>
      <c r="O30" s="483" t="str">
        <f ca="1">Aug!AI35</f>
        <v/>
      </c>
      <c r="P30" s="483" t="str">
        <f ca="1">Sep!AI35</f>
        <v/>
      </c>
      <c r="Q30" s="483" t="str">
        <f ca="1">Oct!AI35</f>
        <v/>
      </c>
      <c r="R30" s="483" t="str">
        <f ca="1">Nov!AI35</f>
        <v/>
      </c>
      <c r="S30" s="567" t="str">
        <f ca="1">Dec!AI35</f>
        <v/>
      </c>
      <c r="T30" s="476"/>
    </row>
    <row r="31" spans="6:20" ht="12.75">
      <c r="F31" s="484">
        <v>26</v>
      </c>
      <c r="G31" s="481">
        <v>56</v>
      </c>
      <c r="H31" s="482" t="str">
        <f ca="1">Jan!AI39</f>
        <v/>
      </c>
      <c r="I31" s="483" t="str">
        <f ca="1">Feb!AI36</f>
        <v/>
      </c>
      <c r="J31" s="483" t="str">
        <f ca="1">Mar!AI36</f>
        <v/>
      </c>
      <c r="K31" s="483" t="str">
        <f ca="1">Apr!AI36</f>
        <v/>
      </c>
      <c r="L31" s="483" t="str">
        <f ca="1">May!AI36</f>
        <v/>
      </c>
      <c r="M31" s="483" t="str">
        <f ca="1">Jun!AI36</f>
        <v/>
      </c>
      <c r="N31" s="483" t="str">
        <f ca="1">Jul!AI36</f>
        <v/>
      </c>
      <c r="O31" s="483" t="str">
        <f ca="1">Aug!AI36</f>
        <v/>
      </c>
      <c r="P31" s="483" t="str">
        <f ca="1">Sep!AI36</f>
        <v/>
      </c>
      <c r="Q31" s="483" t="str">
        <f ca="1">Oct!AI36</f>
        <v/>
      </c>
      <c r="R31" s="483" t="str">
        <f ca="1">Nov!AI36</f>
        <v/>
      </c>
      <c r="S31" s="567" t="str">
        <f ca="1">Dec!AI36</f>
        <v/>
      </c>
      <c r="T31" s="476"/>
    </row>
    <row r="32" spans="6:20" ht="12.75">
      <c r="F32" s="484">
        <v>27</v>
      </c>
      <c r="G32" s="481">
        <v>83</v>
      </c>
      <c r="H32" s="482" t="str">
        <f ca="1">Jan!AI40</f>
        <v/>
      </c>
      <c r="I32" s="483" t="str">
        <f ca="1">Feb!AI37</f>
        <v/>
      </c>
      <c r="J32" s="483" t="str">
        <f ca="1">Mar!AI37</f>
        <v/>
      </c>
      <c r="K32" s="483" t="str">
        <f ca="1">Apr!AI37</f>
        <v/>
      </c>
      <c r="L32" s="483" t="str">
        <f ca="1">May!AI37</f>
        <v/>
      </c>
      <c r="M32" s="483" t="str">
        <f ca="1">Jun!AI37</f>
        <v/>
      </c>
      <c r="N32" s="483" t="str">
        <f ca="1">Jul!AI37</f>
        <v/>
      </c>
      <c r="O32" s="483" t="str">
        <f ca="1">Aug!AI37</f>
        <v/>
      </c>
      <c r="P32" s="483" t="str">
        <f ca="1">Sep!AI37</f>
        <v/>
      </c>
      <c r="Q32" s="483" t="str">
        <f ca="1">Oct!AI37</f>
        <v/>
      </c>
      <c r="R32" s="483" t="str">
        <f ca="1">Nov!AI37</f>
        <v/>
      </c>
      <c r="S32" s="567" t="str">
        <f ca="1">Dec!AI37</f>
        <v/>
      </c>
      <c r="T32" s="476"/>
    </row>
    <row r="33" spans="6:20" ht="12.75">
      <c r="F33" s="484">
        <v>28</v>
      </c>
      <c r="G33" s="481">
        <v>92</v>
      </c>
      <c r="H33" s="482" t="str">
        <f ca="1">Jan!AI41</f>
        <v/>
      </c>
      <c r="I33" s="483" t="str">
        <f ca="1">Feb!AI38</f>
        <v/>
      </c>
      <c r="J33" s="483" t="str">
        <f ca="1">Mar!AI38</f>
        <v/>
      </c>
      <c r="K33" s="483" t="str">
        <f ca="1">Apr!AI38</f>
        <v/>
      </c>
      <c r="L33" s="483" t="str">
        <f ca="1">May!AI38</f>
        <v/>
      </c>
      <c r="M33" s="483" t="str">
        <f ca="1">Jun!AI38</f>
        <v/>
      </c>
      <c r="N33" s="483" t="str">
        <f ca="1">Jul!AI38</f>
        <v/>
      </c>
      <c r="O33" s="483" t="str">
        <f ca="1">Aug!AI38</f>
        <v/>
      </c>
      <c r="P33" s="483" t="str">
        <f ca="1">Sep!AI38</f>
        <v/>
      </c>
      <c r="Q33" s="483" t="str">
        <f ca="1">Oct!AI38</f>
        <v/>
      </c>
      <c r="R33" s="483" t="str">
        <f ca="1">Nov!AI38</f>
        <v/>
      </c>
      <c r="S33" s="567" t="str">
        <f ca="1">Dec!AI38</f>
        <v/>
      </c>
      <c r="T33" s="476"/>
    </row>
    <row r="34" spans="6:20" ht="12.75">
      <c r="F34" s="484">
        <v>29</v>
      </c>
      <c r="G34" s="481">
        <v>109</v>
      </c>
      <c r="H34" s="482" t="str">
        <f ca="1">Jan!AI42</f>
        <v/>
      </c>
      <c r="I34" s="483" t="str">
        <f ca="1">Feb!AI39</f>
        <v/>
      </c>
      <c r="J34" s="483" t="str">
        <f ca="1">Mar!AI39</f>
        <v/>
      </c>
      <c r="K34" s="483" t="str">
        <f ca="1">Apr!AI39</f>
        <v/>
      </c>
      <c r="L34" s="483" t="str">
        <f ca="1">May!AI39</f>
        <v/>
      </c>
      <c r="M34" s="483" t="str">
        <f ca="1">Jun!AI39</f>
        <v/>
      </c>
      <c r="N34" s="483" t="str">
        <f ca="1">Jul!AI39</f>
        <v/>
      </c>
      <c r="O34" s="483" t="str">
        <f ca="1">Aug!AI39</f>
        <v/>
      </c>
      <c r="P34" s="483" t="str">
        <f ca="1">Sep!AI39</f>
        <v/>
      </c>
      <c r="Q34" s="483" t="str">
        <f ca="1">Oct!AI39</f>
        <v/>
      </c>
      <c r="R34" s="483" t="str">
        <f ca="1">Nov!AI39</f>
        <v/>
      </c>
      <c r="S34" s="567" t="str">
        <f ca="1">Dec!AI39</f>
        <v/>
      </c>
      <c r="T34" s="476"/>
    </row>
    <row r="35" spans="6:20" ht="12.75">
      <c r="F35" s="484">
        <v>30</v>
      </c>
      <c r="G35" s="481">
        <v>111</v>
      </c>
      <c r="H35" s="482" t="str">
        <f ca="1">Jan!AI43</f>
        <v/>
      </c>
      <c r="I35" s="483"/>
      <c r="J35" s="483" t="str">
        <f ca="1">Mar!AI40</f>
        <v/>
      </c>
      <c r="K35" s="483" t="str">
        <f ca="1">Apr!AI40</f>
        <v/>
      </c>
      <c r="L35" s="483" t="str">
        <f ca="1">May!AI40</f>
        <v/>
      </c>
      <c r="M35" s="483" t="str">
        <f ca="1">Jun!AI40</f>
        <v/>
      </c>
      <c r="N35" s="483" t="str">
        <f ca="1">Jul!AI40</f>
        <v/>
      </c>
      <c r="O35" s="483" t="str">
        <f ca="1">Aug!AI40</f>
        <v/>
      </c>
      <c r="P35" s="483" t="str">
        <f ca="1">Sep!AI40</f>
        <v/>
      </c>
      <c r="Q35" s="483" t="str">
        <f ca="1">Oct!AI40</f>
        <v/>
      </c>
      <c r="R35" s="483" t="str">
        <f ca="1">Nov!AI40</f>
        <v/>
      </c>
      <c r="S35" s="567" t="str">
        <f ca="1">Dec!AI40</f>
        <v/>
      </c>
      <c r="T35" s="476"/>
    </row>
    <row r="36" spans="6:20" ht="13.8" thickBot="1">
      <c r="F36" s="485">
        <v>31</v>
      </c>
      <c r="G36" s="481"/>
      <c r="H36" s="482" t="str">
        <f ca="1">Jan!AI44</f>
        <v/>
      </c>
      <c r="I36" s="483"/>
      <c r="J36" s="483" t="str">
        <f ca="1">Mar!AI41</f>
        <v/>
      </c>
      <c r="K36" s="483"/>
      <c r="L36" s="483" t="str">
        <f ca="1">May!AI41</f>
        <v/>
      </c>
      <c r="M36" s="483"/>
      <c r="N36" s="483" t="str">
        <f ca="1">Jul!AI41</f>
        <v/>
      </c>
      <c r="O36" s="483" t="str">
        <f ca="1">Aug!AI41</f>
        <v/>
      </c>
      <c r="P36" s="483"/>
      <c r="Q36" s="483" t="str">
        <f ca="1">Oct!AI41</f>
        <v/>
      </c>
      <c r="R36" s="483"/>
      <c r="S36" s="568" t="str">
        <f ca="1">Dec!AI41</f>
        <v/>
      </c>
      <c r="T36" s="476"/>
    </row>
    <row r="37" spans="1:21" ht="15" thickTop="1">
      <c r="A37" s="486"/>
      <c r="B37" s="486" t="s">
        <v>147</v>
      </c>
      <c r="C37" s="486"/>
      <c r="D37" s="486" t="s">
        <v>148</v>
      </c>
      <c r="E37" s="486"/>
      <c r="F37" s="486" t="s">
        <v>149</v>
      </c>
      <c r="G37" s="487">
        <f>IF(SUM(G6:G36)&gt;0,GEOMEAN(G6:G36),"")</f>
        <v>80.40607392249917</v>
      </c>
      <c r="H37" s="487" t="str">
        <f ca="1">IF(SUM(H60:H89)&gt;0,GEOMEAN(H60:H89),"")</f>
        <v/>
      </c>
      <c r="I37" s="487" t="str">
        <f aca="true" t="shared" si="0" ref="I37:S37">IF(SUM(I60:I89)&gt;0,GEOMEAN(I60:I89),"")</f>
        <v/>
      </c>
      <c r="J37" s="487" t="str">
        <f ca="1" t="shared" si="0"/>
        <v/>
      </c>
      <c r="K37" s="487" t="str">
        <f ca="1" t="shared" si="0"/>
        <v/>
      </c>
      <c r="L37" s="487" t="str">
        <f ca="1" t="shared" si="0"/>
        <v/>
      </c>
      <c r="M37" s="487" t="str">
        <f ca="1" t="shared" si="0"/>
        <v/>
      </c>
      <c r="N37" s="487" t="str">
        <f ca="1" t="shared" si="0"/>
        <v/>
      </c>
      <c r="O37" s="487" t="str">
        <f ca="1" t="shared" si="0"/>
        <v/>
      </c>
      <c r="P37" s="487" t="str">
        <f ca="1" t="shared" si="0"/>
        <v/>
      </c>
      <c r="Q37" s="487" t="str">
        <f ca="1" t="shared" si="0"/>
        <v/>
      </c>
      <c r="R37" s="487" t="str">
        <f ca="1" t="shared" si="0"/>
        <v/>
      </c>
      <c r="S37" s="487" t="str">
        <f ca="1" t="shared" si="0"/>
        <v/>
      </c>
      <c r="T37" s="488"/>
      <c r="U37" s="486"/>
    </row>
    <row r="38" spans="4:20" ht="14.4">
      <c r="D38" t="s">
        <v>150</v>
      </c>
      <c r="F38" t="s">
        <v>151</v>
      </c>
      <c r="G38" s="489">
        <f>IF(G40&lt;10,G44,IF(G40&lt;20,G45,IF(G40&lt;30,G46,G47)))</f>
        <v>121</v>
      </c>
      <c r="H38" s="490" t="str">
        <f ca="1">IF(H40&lt;10,H44,IF(H40&lt;20,H45,IF(H40&lt;30,H46,H47)))</f>
        <v/>
      </c>
      <c r="I38" s="490" t="str">
        <f aca="true" t="shared" si="1" ref="I38:S38">IF(I40&lt;10,I44,IF(I40&lt;20,I45,IF(I40&lt;30,I46,I47)))</f>
        <v/>
      </c>
      <c r="J38" s="491" t="str">
        <f ca="1" t="shared" si="1"/>
        <v/>
      </c>
      <c r="K38" s="491" t="str">
        <f ca="1" t="shared" si="1"/>
        <v/>
      </c>
      <c r="L38" s="491" t="str">
        <f ca="1" t="shared" si="1"/>
        <v/>
      </c>
      <c r="M38" s="491" t="str">
        <f ca="1" t="shared" si="1"/>
        <v/>
      </c>
      <c r="N38" s="491" t="str">
        <f ca="1" t="shared" si="1"/>
        <v/>
      </c>
      <c r="O38" s="491" t="str">
        <f ca="1" t="shared" si="1"/>
        <v/>
      </c>
      <c r="P38" s="491" t="str">
        <f ca="1" t="shared" si="1"/>
        <v/>
      </c>
      <c r="Q38" s="491" t="str">
        <f ca="1" t="shared" si="1"/>
        <v/>
      </c>
      <c r="R38" s="491" t="str">
        <f ca="1" t="shared" si="1"/>
        <v/>
      </c>
      <c r="S38" s="491" t="str">
        <f ca="1" t="shared" si="1"/>
        <v/>
      </c>
      <c r="T38" s="476"/>
    </row>
    <row r="39" spans="4:20" ht="14.4">
      <c r="D39" t="s">
        <v>152</v>
      </c>
      <c r="F39" t="s">
        <v>153</v>
      </c>
      <c r="G39" s="489">
        <f>MAX(G6:G36)</f>
        <v>980</v>
      </c>
      <c r="H39" s="490">
        <f ca="1">MAX(H60:H90)</f>
        <v>0</v>
      </c>
      <c r="I39" s="490">
        <f aca="true" t="shared" si="2" ref="I39:S39">MAX(I60:I90)</f>
        <v>0</v>
      </c>
      <c r="J39" s="490">
        <f ca="1" t="shared" si="2"/>
        <v>0</v>
      </c>
      <c r="K39" s="490">
        <f ca="1" t="shared" si="2"/>
        <v>0</v>
      </c>
      <c r="L39" s="490">
        <f ca="1" t="shared" si="2"/>
        <v>0</v>
      </c>
      <c r="M39" s="490">
        <f ca="1" t="shared" si="2"/>
        <v>0</v>
      </c>
      <c r="N39" s="490">
        <f ca="1" t="shared" si="2"/>
        <v>0</v>
      </c>
      <c r="O39" s="490">
        <f ca="1" t="shared" si="2"/>
        <v>0</v>
      </c>
      <c r="P39" s="490">
        <f ca="1" t="shared" si="2"/>
        <v>0</v>
      </c>
      <c r="Q39" s="490">
        <f ca="1" t="shared" si="2"/>
        <v>0</v>
      </c>
      <c r="R39" s="490">
        <f ca="1" t="shared" si="2"/>
        <v>0</v>
      </c>
      <c r="S39" s="490">
        <f ca="1" t="shared" si="2"/>
        <v>0</v>
      </c>
      <c r="T39" s="476"/>
    </row>
    <row r="40" spans="4:20" ht="14.4">
      <c r="D40" t="s">
        <v>154</v>
      </c>
      <c r="F40" t="s">
        <v>155</v>
      </c>
      <c r="G40" s="492">
        <f>COUNT($G$6:$G$36)</f>
        <v>30</v>
      </c>
      <c r="H40" s="493">
        <f ca="1">COUNT($H$60:$H$90)</f>
        <v>0</v>
      </c>
      <c r="I40" s="493">
        <f ca="1">COUNT($I$60:$I$90)</f>
        <v>0</v>
      </c>
      <c r="J40" s="494">
        <f ca="1">COUNT($J$60:$J$90)</f>
        <v>0</v>
      </c>
      <c r="K40" s="494">
        <f ca="1">COUNT($K$60:$K$90)</f>
        <v>0</v>
      </c>
      <c r="L40" s="494">
        <f ca="1">COUNT($L$60:$L$90)</f>
        <v>0</v>
      </c>
      <c r="M40" s="494">
        <f ca="1">COUNT($M$60:$M$90)</f>
        <v>0</v>
      </c>
      <c r="N40" s="494">
        <f ca="1">COUNT($N$60:$N$90)</f>
        <v>0</v>
      </c>
      <c r="O40" s="494">
        <f ca="1">COUNT($O$60:$O$90)</f>
        <v>0</v>
      </c>
      <c r="P40" s="494">
        <f ca="1">COUNT($P$60:$P$90)</f>
        <v>0</v>
      </c>
      <c r="Q40" s="494">
        <f ca="1">COUNT($Q$60:$Q$90)</f>
        <v>0</v>
      </c>
      <c r="R40" s="494">
        <f ca="1">COUNT($R$60:$R$90)</f>
        <v>0</v>
      </c>
      <c r="S40" s="494">
        <f ca="1">COUNT($S$60:$S$90)</f>
        <v>0</v>
      </c>
      <c r="T40" s="476"/>
    </row>
    <row r="41" spans="4:20" ht="15" thickBot="1">
      <c r="D41" t="s">
        <v>156</v>
      </c>
      <c r="F41" t="s">
        <v>157</v>
      </c>
      <c r="G41" s="495">
        <f>G43</f>
        <v>3</v>
      </c>
      <c r="H41" s="496" t="str">
        <f ca="1">H43</f>
        <v/>
      </c>
      <c r="I41" s="496" t="str">
        <f aca="true" t="shared" si="3" ref="I41:S41">I43</f>
        <v/>
      </c>
      <c r="J41" s="497" t="str">
        <f ca="1" t="shared" si="3"/>
        <v/>
      </c>
      <c r="K41" s="497" t="str">
        <f ca="1" t="shared" si="3"/>
        <v/>
      </c>
      <c r="L41" s="497" t="str">
        <f ca="1" t="shared" si="3"/>
        <v/>
      </c>
      <c r="M41" s="497" t="str">
        <f ca="1" t="shared" si="3"/>
        <v/>
      </c>
      <c r="N41" s="497" t="str">
        <f ca="1" t="shared" si="3"/>
        <v/>
      </c>
      <c r="O41" s="497" t="str">
        <f ca="1" t="shared" si="3"/>
        <v/>
      </c>
      <c r="P41" s="497" t="str">
        <f ca="1" t="shared" si="3"/>
        <v/>
      </c>
      <c r="Q41" s="497" t="str">
        <f ca="1" t="shared" si="3"/>
        <v/>
      </c>
      <c r="R41" s="497" t="str">
        <f ca="1" t="shared" si="3"/>
        <v/>
      </c>
      <c r="S41" s="497" t="str">
        <f ca="1" t="shared" si="3"/>
        <v/>
      </c>
      <c r="T41" s="476"/>
    </row>
    <row r="42" spans="1:21" ht="12.75">
      <c r="A42" s="498"/>
      <c r="B42" s="498"/>
      <c r="C42" s="498"/>
      <c r="D42" s="498"/>
      <c r="E42" s="498"/>
      <c r="F42" s="498"/>
      <c r="G42" s="499" t="s">
        <v>158</v>
      </c>
      <c r="H42" s="500" t="s">
        <v>159</v>
      </c>
      <c r="I42" s="501" t="s">
        <v>159</v>
      </c>
      <c r="J42" s="499" t="s">
        <v>159</v>
      </c>
      <c r="K42" s="499" t="s">
        <v>159</v>
      </c>
      <c r="L42" s="499" t="s">
        <v>159</v>
      </c>
      <c r="M42" s="499" t="s">
        <v>159</v>
      </c>
      <c r="N42" s="499" t="s">
        <v>159</v>
      </c>
      <c r="O42" s="499" t="s">
        <v>159</v>
      </c>
      <c r="P42" s="499" t="s">
        <v>159</v>
      </c>
      <c r="Q42" s="499" t="s">
        <v>159</v>
      </c>
      <c r="R42" s="499" t="s">
        <v>159</v>
      </c>
      <c r="S42" s="499" t="s">
        <v>159</v>
      </c>
      <c r="T42" s="502"/>
      <c r="U42" s="498"/>
    </row>
    <row r="43" spans="1:21" ht="12.75">
      <c r="A43" s="498"/>
      <c r="B43" s="498"/>
      <c r="C43" s="498"/>
      <c r="D43" s="498"/>
      <c r="E43" s="498"/>
      <c r="F43" s="498"/>
      <c r="G43" s="503">
        <f>COUNTIF($G$6:$G$36,"&gt;235")</f>
        <v>3</v>
      </c>
      <c r="H43" s="503" t="str">
        <f ca="1">IF((H$91)="","",COUNTIF($H$60:$H$90,"&gt;235"))</f>
        <v/>
      </c>
      <c r="I43" s="503" t="str">
        <f ca="1">IF((I$91)="","",COUNTIF($I$60:$I$90,"&gt;235"))</f>
        <v/>
      </c>
      <c r="J43" s="503" t="str">
        <f ca="1">IF((J$91)="","",COUNTIF($J$60:$J$90,"&gt;235"))</f>
        <v/>
      </c>
      <c r="K43" s="503" t="str">
        <f ca="1">IF((K$91)="","",COUNTIF($K$60:$K$90,"&gt;235"))</f>
        <v/>
      </c>
      <c r="L43" s="503" t="str">
        <f ca="1">IF((L$91)="","",COUNTIF($L$60:$L$90,"&gt;235"))</f>
        <v/>
      </c>
      <c r="M43" s="503" t="str">
        <f ca="1">IF((M$91)="","",COUNTIF($M$60:$M$90,"&gt;235"))</f>
        <v/>
      </c>
      <c r="N43" s="503" t="str">
        <f ca="1">IF((N$91)="","",COUNTIF($N$60:$N$90,"&gt;235"))</f>
        <v/>
      </c>
      <c r="O43" s="503" t="str">
        <f ca="1">IF((O$91)="","",COUNTIF($O$60:$O$90,"&gt;235"))</f>
        <v/>
      </c>
      <c r="P43" s="503" t="str">
        <f ca="1">IF((P$91)="","",COUNTIF($P$60:$P$90,"&gt;235"))</f>
        <v/>
      </c>
      <c r="Q43" s="503" t="str">
        <f ca="1">IF((Q$91)="","",COUNTIF($Q$60:$Q$90,"&gt;235"))</f>
        <v/>
      </c>
      <c r="R43" s="503" t="str">
        <f ca="1">IF((R$91)="","",COUNTIF($R$60:$R$90,"&gt;235"))</f>
        <v/>
      </c>
      <c r="S43" s="503" t="str">
        <f ca="1">IF((S$91)="","",COUNTIF($S$60:$S$90,"&gt;235"))</f>
        <v/>
      </c>
      <c r="T43" s="502"/>
      <c r="U43" s="498"/>
    </row>
    <row r="44" spans="1:21" ht="12.75">
      <c r="A44" s="498"/>
      <c r="B44" s="498"/>
      <c r="C44" s="498"/>
      <c r="D44" s="498"/>
      <c r="E44" s="498"/>
      <c r="F44" s="504" t="s">
        <v>160</v>
      </c>
      <c r="G44" s="505">
        <f>G49</f>
        <v>980</v>
      </c>
      <c r="H44" s="505" t="str">
        <f ca="1">H49</f>
        <v/>
      </c>
      <c r="I44" s="506" t="str">
        <f aca="true" t="shared" si="4" ref="I44:S44">I49</f>
        <v/>
      </c>
      <c r="J44" s="505" t="str">
        <f ca="1" t="shared" si="4"/>
        <v/>
      </c>
      <c r="K44" s="505" t="str">
        <f ca="1" t="shared" si="4"/>
        <v/>
      </c>
      <c r="L44" s="505" t="str">
        <f ca="1" t="shared" si="4"/>
        <v/>
      </c>
      <c r="M44" s="505" t="str">
        <f ca="1" t="shared" si="4"/>
        <v/>
      </c>
      <c r="N44" s="505" t="str">
        <f ca="1" t="shared" si="4"/>
        <v/>
      </c>
      <c r="O44" s="505" t="str">
        <f ca="1" t="shared" si="4"/>
        <v/>
      </c>
      <c r="P44" s="505" t="str">
        <f ca="1" t="shared" si="4"/>
        <v/>
      </c>
      <c r="Q44" s="505" t="str">
        <f ca="1" t="shared" si="4"/>
        <v/>
      </c>
      <c r="R44" s="505" t="str">
        <f ca="1" t="shared" si="4"/>
        <v/>
      </c>
      <c r="S44" s="505" t="str">
        <f ca="1" t="shared" si="4"/>
        <v/>
      </c>
      <c r="T44" s="502"/>
      <c r="U44" s="498"/>
    </row>
    <row r="45" spans="1:21" ht="12.75">
      <c r="A45" s="498"/>
      <c r="B45" s="498"/>
      <c r="C45" s="498"/>
      <c r="D45" s="498"/>
      <c r="E45" s="498"/>
      <c r="F45" s="507" t="s">
        <v>161</v>
      </c>
      <c r="G45" s="505">
        <f ca="1">IF($H$43=0,G50,G51)</f>
        <v>366</v>
      </c>
      <c r="H45" s="505" t="e">
        <f ca="1">IF($H$43=0,H50,H51)</f>
        <v>#NUM!</v>
      </c>
      <c r="I45" s="506" t="e">
        <f ca="1">IF($I$43=0,I50,I51)</f>
        <v>#NUM!</v>
      </c>
      <c r="J45" s="505" t="e">
        <f ca="1">IF($J$43=0,J50,J51)</f>
        <v>#NUM!</v>
      </c>
      <c r="K45" s="505" t="e">
        <f ca="1">IF($K$43=0,K50,K51)</f>
        <v>#NUM!</v>
      </c>
      <c r="L45" s="505" t="e">
        <f ca="1">IF($L$43=0,L50,L51)</f>
        <v>#NUM!</v>
      </c>
      <c r="M45" s="505" t="e">
        <f ca="1">IF($M$43=0,M50,M51)</f>
        <v>#NUM!</v>
      </c>
      <c r="N45" s="505" t="e">
        <f ca="1">IF($N$43=0,N50,N51)</f>
        <v>#NUM!</v>
      </c>
      <c r="O45" s="505" t="e">
        <f ca="1">IF($O$43=0,O50,O51)</f>
        <v>#NUM!</v>
      </c>
      <c r="P45" s="505" t="e">
        <f ca="1">IF($P$43=0,P50,P51)</f>
        <v>#NUM!</v>
      </c>
      <c r="Q45" s="505" t="e">
        <f ca="1">IF($Q$43=0,Q50,Q51)</f>
        <v>#NUM!</v>
      </c>
      <c r="R45" s="505" t="e">
        <f ca="1">IF($R$43=0,R50,R51)</f>
        <v>#NUM!</v>
      </c>
      <c r="S45" s="505" t="e">
        <f ca="1">IF($S$43=0,S50,S51)</f>
        <v>#NUM!</v>
      </c>
      <c r="T45" s="502"/>
      <c r="U45" s="498"/>
    </row>
    <row r="46" spans="1:21" ht="12.75">
      <c r="A46" s="498"/>
      <c r="B46" s="498"/>
      <c r="C46" s="498"/>
      <c r="D46" s="498"/>
      <c r="E46" s="498"/>
      <c r="F46" s="507" t="s">
        <v>162</v>
      </c>
      <c r="G46" s="505">
        <f>IF($G$4=0,G52,IF($G$4=1,G53,G54))</f>
        <v>980</v>
      </c>
      <c r="H46" s="505" t="e">
        <f ca="1">IF($H$43=0,H52,IF($H$43=1,H53,H54))</f>
        <v>#NUM!</v>
      </c>
      <c r="I46" s="506" t="e">
        <f ca="1">IF($I$43=0,I52,IF($I$43=1,I53,I54))</f>
        <v>#NUM!</v>
      </c>
      <c r="J46" s="505" t="e">
        <f ca="1">IF($J$43=0,J52,IF($J$43=1,J53,J54))</f>
        <v>#NUM!</v>
      </c>
      <c r="K46" s="505" t="e">
        <f ca="1">IF($K$43=0,K52,IF($K$43=1,K53,K54))</f>
        <v>#NUM!</v>
      </c>
      <c r="L46" s="505" t="e">
        <f ca="1">IF($L$43=0,L52,IF($L$43=1,L53,L54))</f>
        <v>#NUM!</v>
      </c>
      <c r="M46" s="505" t="e">
        <f ca="1">IF($M$43=0,M52,IF($M$43=1,M53,M54))</f>
        <v>#NUM!</v>
      </c>
      <c r="N46" s="505" t="e">
        <f ca="1">IF($N$43=0,N52,IF($N$43=1,N53,N54))</f>
        <v>#NUM!</v>
      </c>
      <c r="O46" s="505" t="e">
        <f ca="1">IF($O$43=0,O52,IF($O$43=1,O53,O54))</f>
        <v>#NUM!</v>
      </c>
      <c r="P46" s="505" t="e">
        <f ca="1">IF($P$43=0,P52,IF($P$43=1,P53,P54))</f>
        <v>#NUM!</v>
      </c>
      <c r="Q46" s="505" t="e">
        <f ca="1">IF($Q$43=0,Q52,IF($Q$43=1,Q53,Q54))</f>
        <v>#NUM!</v>
      </c>
      <c r="R46" s="505" t="e">
        <f ca="1">IF($R$43=0,R52,IF($R$43=1,R53,R54))</f>
        <v>#NUM!</v>
      </c>
      <c r="S46" s="505" t="e">
        <f ca="1">IF($S$43=0,S52,IF($S$43=1,S53,S54))</f>
        <v>#NUM!</v>
      </c>
      <c r="T46" s="502"/>
      <c r="U46" s="498"/>
    </row>
    <row r="47" spans="1:21" ht="12.75">
      <c r="A47" s="498"/>
      <c r="B47" s="498"/>
      <c r="C47" s="498"/>
      <c r="D47" s="498"/>
      <c r="E47" s="498"/>
      <c r="F47" s="507" t="s">
        <v>163</v>
      </c>
      <c r="G47" s="505">
        <f>IF($G$43=0,G55,IF($G$43=1,G56,IF($G$43=2,G57,G58)))</f>
        <v>121</v>
      </c>
      <c r="H47" s="505" t="e">
        <f ca="1">IF($H$43=0,H55,IF($H$43=1,H56,IF($H$43=2,H57,H58)))</f>
        <v>#NUM!</v>
      </c>
      <c r="I47" s="506" t="e">
        <f ca="1">IF($I$43=0,I55,IF($I$43=1,I56,IF($I$43=2,I57,I58)))</f>
        <v>#NUM!</v>
      </c>
      <c r="J47" s="505" t="e">
        <f ca="1">IF($J$43=0,J55,IF($J$43=1,J56,IF($J$43=2,J57,J58)))</f>
        <v>#NUM!</v>
      </c>
      <c r="K47" s="505" t="e">
        <f ca="1">IF($K$43=0,K55,IF($K$43=1,K56,IF($K$43=2,K57,K58)))</f>
        <v>#NUM!</v>
      </c>
      <c r="L47" s="505" t="e">
        <f ca="1">IF($L$43=0,L55,IF($L$43=1,L56,IF($L$43=2,L57,L58)))</f>
        <v>#NUM!</v>
      </c>
      <c r="M47" s="505" t="e">
        <f ca="1">IF($M$43=0,M55,IF($M$43=1,M56,IF($M$43=2,M57,M58)))</f>
        <v>#NUM!</v>
      </c>
      <c r="N47" s="505" t="e">
        <f ca="1">IF($N$43=0,N55,IF($N$43=1,N56,IF($N$43=2,N57,N58)))</f>
        <v>#NUM!</v>
      </c>
      <c r="O47" s="505" t="e">
        <f ca="1">IF($O$43=0,O55,IF($O$43=1,O56,IF($O$43=2,O57,O58)))</f>
        <v>#NUM!</v>
      </c>
      <c r="P47" s="505" t="e">
        <f ca="1">IF($P$43=0,P55,IF($P$43=1,P56,IF($P$43=2,P57,P58)))</f>
        <v>#NUM!</v>
      </c>
      <c r="Q47" s="505" t="e">
        <f ca="1">IF($Q$43=0,Q55,IF($Q$43=1,Q56,IF($Q$43=2,Q57,Q58)))</f>
        <v>#NUM!</v>
      </c>
      <c r="R47" s="505" t="e">
        <f ca="1">IF($R$43=0,R55,IF($R$43=1,R56,IF($R$43=2,R57,R58)))</f>
        <v>#NUM!</v>
      </c>
      <c r="S47" s="505" t="e">
        <f ca="1">IF($S$43=0,S55,IF($S$43=1,S56,IF($S$43=2,S57,S58)))</f>
        <v>#NUM!</v>
      </c>
      <c r="T47" s="502"/>
      <c r="U47" s="498"/>
    </row>
    <row r="48" spans="1:21" ht="12.75">
      <c r="A48" s="498"/>
      <c r="B48" s="498"/>
      <c r="C48" s="498"/>
      <c r="D48" s="508" t="s">
        <v>164</v>
      </c>
      <c r="E48" s="509" t="s">
        <v>165</v>
      </c>
      <c r="F48" s="509" t="s">
        <v>166</v>
      </c>
      <c r="G48" s="510" t="s">
        <v>167</v>
      </c>
      <c r="H48" s="510" t="s">
        <v>167</v>
      </c>
      <c r="I48" s="511" t="s">
        <v>167</v>
      </c>
      <c r="J48" s="511" t="s">
        <v>167</v>
      </c>
      <c r="K48" s="511" t="s">
        <v>167</v>
      </c>
      <c r="L48" s="511" t="s">
        <v>167</v>
      </c>
      <c r="M48" s="511" t="s">
        <v>167</v>
      </c>
      <c r="N48" s="511" t="s">
        <v>167</v>
      </c>
      <c r="O48" s="511" t="s">
        <v>167</v>
      </c>
      <c r="P48" s="511" t="s">
        <v>167</v>
      </c>
      <c r="Q48" s="511" t="s">
        <v>167</v>
      </c>
      <c r="R48" s="511" t="s">
        <v>167</v>
      </c>
      <c r="S48" s="511" t="s">
        <v>167</v>
      </c>
      <c r="T48" s="502"/>
      <c r="U48" s="498"/>
    </row>
    <row r="49" spans="1:21" ht="14.4">
      <c r="A49" s="498"/>
      <c r="B49" s="498"/>
      <c r="C49" s="498"/>
      <c r="D49" s="512">
        <v>1</v>
      </c>
      <c r="E49" s="513" t="s">
        <v>168</v>
      </c>
      <c r="F49" s="514" t="s">
        <v>169</v>
      </c>
      <c r="G49" s="515">
        <f>LARGE($G$6:$G$36,1)</f>
        <v>980</v>
      </c>
      <c r="H49" s="515" t="str">
        <f ca="1">IF((H$91)="","",LARGE(H$60:H$90,1))</f>
        <v/>
      </c>
      <c r="I49" s="515" t="str">
        <f aca="true" t="shared" si="5" ref="I49:S49">IF((I$91)="","",LARGE(I$60:I$90,1))</f>
        <v/>
      </c>
      <c r="J49" s="515" t="str">
        <f ca="1" t="shared" si="5"/>
        <v/>
      </c>
      <c r="K49" s="515" t="str">
        <f ca="1" t="shared" si="5"/>
        <v/>
      </c>
      <c r="L49" s="515" t="str">
        <f ca="1" t="shared" si="5"/>
        <v/>
      </c>
      <c r="M49" s="515" t="str">
        <f ca="1" t="shared" si="5"/>
        <v/>
      </c>
      <c r="N49" s="515" t="str">
        <f ca="1" t="shared" si="5"/>
        <v/>
      </c>
      <c r="O49" s="515" t="str">
        <f ca="1" t="shared" si="5"/>
        <v/>
      </c>
      <c r="P49" s="515" t="str">
        <f ca="1" t="shared" si="5"/>
        <v/>
      </c>
      <c r="Q49" s="515" t="str">
        <f ca="1" t="shared" si="5"/>
        <v/>
      </c>
      <c r="R49" s="515" t="str">
        <f ca="1" t="shared" si="5"/>
        <v/>
      </c>
      <c r="S49" s="515" t="str">
        <f ca="1" t="shared" si="5"/>
        <v/>
      </c>
      <c r="T49" s="502"/>
      <c r="U49" s="498"/>
    </row>
    <row r="50" spans="1:21" ht="14.4">
      <c r="A50" s="498"/>
      <c r="B50" s="498"/>
      <c r="C50" s="498"/>
      <c r="D50" s="516">
        <v>2</v>
      </c>
      <c r="E50" s="517" t="s">
        <v>170</v>
      </c>
      <c r="F50" s="518">
        <v>0</v>
      </c>
      <c r="G50" s="515">
        <f>LARGE($G$6:$G$36,1)</f>
        <v>980</v>
      </c>
      <c r="H50" s="515" t="e">
        <f ca="1">LARGE($H$60:$H$90,1)</f>
        <v>#NUM!</v>
      </c>
      <c r="I50" s="519" t="e">
        <f ca="1">LARGE($I$60:$I$90,1)</f>
        <v>#NUM!</v>
      </c>
      <c r="J50" s="519" t="e">
        <f ca="1">LARGE($J$60:$J$90,1)</f>
        <v>#NUM!</v>
      </c>
      <c r="K50" s="519" t="e">
        <f ca="1">LARGE($K$60:$K$90,1)</f>
        <v>#NUM!</v>
      </c>
      <c r="L50" s="519" t="e">
        <f ca="1">LARGE($L$60:$L$90,1)</f>
        <v>#NUM!</v>
      </c>
      <c r="M50" s="519" t="e">
        <f ca="1">LARGE($M$60:$M$90,1)</f>
        <v>#NUM!</v>
      </c>
      <c r="N50" s="519" t="e">
        <f ca="1">LARGE($N$60:$N$90,1)</f>
        <v>#NUM!</v>
      </c>
      <c r="O50" s="519" t="e">
        <f ca="1">LARGE($O$60:$O$90,1)</f>
        <v>#NUM!</v>
      </c>
      <c r="P50" s="519" t="e">
        <f ca="1">LARGE($P$60:$P$90,1)</f>
        <v>#NUM!</v>
      </c>
      <c r="Q50" s="519" t="e">
        <f ca="1">LARGE($Q$60:$Q$90,1)</f>
        <v>#NUM!</v>
      </c>
      <c r="R50" s="519" t="e">
        <f ca="1">LARGE($R$60:$R$90,1)</f>
        <v>#NUM!</v>
      </c>
      <c r="S50" s="519" t="e">
        <f ca="1">LARGE($S$60:$S$90,1)</f>
        <v>#NUM!</v>
      </c>
      <c r="T50" s="502"/>
      <c r="U50" s="498"/>
    </row>
    <row r="51" spans="1:21" ht="12.75">
      <c r="A51" s="498"/>
      <c r="B51" s="498"/>
      <c r="C51" s="498"/>
      <c r="D51" s="520">
        <v>3</v>
      </c>
      <c r="E51" s="521" t="s">
        <v>170</v>
      </c>
      <c r="F51" s="522" t="s">
        <v>171</v>
      </c>
      <c r="G51" s="510">
        <f>LARGE($G$6:$G$36,2)</f>
        <v>366</v>
      </c>
      <c r="H51" s="510" t="e">
        <f ca="1">LARGE($H$60:$H$90,2)</f>
        <v>#NUM!</v>
      </c>
      <c r="I51" s="523" t="e">
        <f ca="1">LARGE($I$60:$I$90,2)</f>
        <v>#NUM!</v>
      </c>
      <c r="J51" s="523" t="e">
        <f ca="1">LARGE($J$60:$J$90,2)</f>
        <v>#NUM!</v>
      </c>
      <c r="K51" s="523" t="e">
        <f ca="1">LARGE($K$60:$K$90,2)</f>
        <v>#NUM!</v>
      </c>
      <c r="L51" s="523" t="e">
        <f ca="1">LARGE($L$60:$L$90,2)</f>
        <v>#NUM!</v>
      </c>
      <c r="M51" s="523" t="e">
        <f ca="1">LARGE($M$60:$M$90,2)</f>
        <v>#NUM!</v>
      </c>
      <c r="N51" s="523" t="e">
        <f ca="1">LARGE($N$60:$N$90,2)</f>
        <v>#NUM!</v>
      </c>
      <c r="O51" s="523" t="e">
        <f ca="1">LARGE($O$60:$O$90,2)</f>
        <v>#NUM!</v>
      </c>
      <c r="P51" s="523" t="e">
        <f ca="1">LARGE($P$60:$P$90,2)</f>
        <v>#NUM!</v>
      </c>
      <c r="Q51" s="523" t="e">
        <f ca="1">LARGE($Q$60:$Q$90,2)</f>
        <v>#NUM!</v>
      </c>
      <c r="R51" s="523" t="e">
        <f ca="1">LARGE($R$60:$R$90,2)</f>
        <v>#NUM!</v>
      </c>
      <c r="S51" s="523" t="e">
        <f ca="1">LARGE($S$60:$S$90,2)</f>
        <v>#NUM!</v>
      </c>
      <c r="T51" s="502"/>
      <c r="U51" s="498"/>
    </row>
    <row r="52" spans="1:21" ht="14.4">
      <c r="A52" s="498"/>
      <c r="B52" s="498"/>
      <c r="C52" s="498"/>
      <c r="D52" s="516">
        <v>4</v>
      </c>
      <c r="E52" s="517" t="s">
        <v>172</v>
      </c>
      <c r="F52" s="518">
        <v>0</v>
      </c>
      <c r="G52" s="515">
        <f>LARGE($G$6:$G$36,1)</f>
        <v>980</v>
      </c>
      <c r="H52" s="515" t="e">
        <f ca="1">LARGE($H$60:$H$90,1)</f>
        <v>#NUM!</v>
      </c>
      <c r="I52" s="519" t="e">
        <f ca="1">LARGE($I$60:$I$90,1)</f>
        <v>#NUM!</v>
      </c>
      <c r="J52" s="519" t="e">
        <f ca="1">LARGE($J$60:$J$90,1)</f>
        <v>#NUM!</v>
      </c>
      <c r="K52" s="519" t="e">
        <f ca="1">LARGE($K$60:$K$90,1)</f>
        <v>#NUM!</v>
      </c>
      <c r="L52" s="519" t="e">
        <f ca="1">LARGE($L$60:$L$90,1)</f>
        <v>#NUM!</v>
      </c>
      <c r="M52" s="519" t="e">
        <f ca="1">LARGE($M$60:$M$90,1)</f>
        <v>#NUM!</v>
      </c>
      <c r="N52" s="519" t="e">
        <f ca="1">LARGE($N$60:$N$90,1)</f>
        <v>#NUM!</v>
      </c>
      <c r="O52" s="519" t="e">
        <f ca="1">LARGE($O$60:$O$90,1)</f>
        <v>#NUM!</v>
      </c>
      <c r="P52" s="519" t="e">
        <f ca="1">LARGE($P$60:$P$90,1)</f>
        <v>#NUM!</v>
      </c>
      <c r="Q52" s="519" t="e">
        <f ca="1">LARGE($Q$60:$Q$90,1)</f>
        <v>#NUM!</v>
      </c>
      <c r="R52" s="519" t="e">
        <f ca="1">LARGE($R$60:$R$90,1)</f>
        <v>#NUM!</v>
      </c>
      <c r="S52" s="519" t="e">
        <f ca="1">LARGE($S$60:$S$90,1)</f>
        <v>#NUM!</v>
      </c>
      <c r="T52" s="502"/>
      <c r="U52" s="498"/>
    </row>
    <row r="53" spans="1:21" ht="12.75">
      <c r="A53" s="498"/>
      <c r="B53" s="498"/>
      <c r="C53" s="498"/>
      <c r="D53" s="524">
        <v>5</v>
      </c>
      <c r="E53" s="525" t="s">
        <v>172</v>
      </c>
      <c r="F53" s="502">
        <v>1</v>
      </c>
      <c r="G53" s="510">
        <f>LARGE($G$6:$G$36,2)</f>
        <v>366</v>
      </c>
      <c r="H53" s="510" t="e">
        <f ca="1">LARGE($H$60:$H$90,2)</f>
        <v>#NUM!</v>
      </c>
      <c r="I53" s="526" t="e">
        <f ca="1">LARGE($I$60:$I$90,2)</f>
        <v>#NUM!</v>
      </c>
      <c r="J53" s="526" t="e">
        <f ca="1">LARGE($J$60:$J$90,2)</f>
        <v>#NUM!</v>
      </c>
      <c r="K53" s="526" t="e">
        <f ca="1">LARGE($K$60:$K$90,2)</f>
        <v>#NUM!</v>
      </c>
      <c r="L53" s="526" t="e">
        <f ca="1">LARGE($L$60:$L$90,2)</f>
        <v>#NUM!</v>
      </c>
      <c r="M53" s="526" t="e">
        <f ca="1">LARGE($M$60:$M$89,2)</f>
        <v>#NUM!</v>
      </c>
      <c r="N53" s="526" t="e">
        <f ca="1">LARGE($N$60:$N$90,2)</f>
        <v>#NUM!</v>
      </c>
      <c r="O53" s="526" t="e">
        <f ca="1">LARGE($O$60:$O$90,2)</f>
        <v>#NUM!</v>
      </c>
      <c r="P53" s="526" t="e">
        <f ca="1">LARGE($P$60:$P$90,2)</f>
        <v>#NUM!</v>
      </c>
      <c r="Q53" s="526" t="e">
        <f ca="1">LARGE($Q$60:$Q$90,2)</f>
        <v>#NUM!</v>
      </c>
      <c r="R53" s="526" t="e">
        <f ca="1">LARGE($R$60:$R$90,2)</f>
        <v>#NUM!</v>
      </c>
      <c r="S53" s="526" t="e">
        <f ca="1">LARGE($S$60:$S$90,2)</f>
        <v>#NUM!</v>
      </c>
      <c r="T53" s="502"/>
      <c r="U53" s="498"/>
    </row>
    <row r="54" spans="1:21" ht="14.4">
      <c r="A54" s="498"/>
      <c r="B54" s="498"/>
      <c r="C54" s="498"/>
      <c r="D54" s="527">
        <v>6</v>
      </c>
      <c r="E54" s="528" t="s">
        <v>172</v>
      </c>
      <c r="F54" s="529" t="s">
        <v>173</v>
      </c>
      <c r="G54" s="515">
        <f>LARGE($G$6:$G$36,3)</f>
        <v>290</v>
      </c>
      <c r="H54" s="515" t="e">
        <f ca="1">LARGE($H$60:$H$90,3)</f>
        <v>#NUM!</v>
      </c>
      <c r="I54" s="530" t="e">
        <f ca="1">LARGE($I$60:$I$90,3)</f>
        <v>#NUM!</v>
      </c>
      <c r="J54" s="530" t="e">
        <f ca="1">LARGE($J$60:$J$90,3)</f>
        <v>#NUM!</v>
      </c>
      <c r="K54" s="530" t="e">
        <f ca="1">LARGE($K$60:$K$90,3)</f>
        <v>#NUM!</v>
      </c>
      <c r="L54" s="530" t="e">
        <f ca="1">LARGE($L$60:$L$90,3)</f>
        <v>#NUM!</v>
      </c>
      <c r="M54" s="530" t="e">
        <f ca="1">LARGE($M$60:$M$90,3)</f>
        <v>#NUM!</v>
      </c>
      <c r="N54" s="530" t="e">
        <f ca="1">LARGE($N$60:$N$90,3)</f>
        <v>#NUM!</v>
      </c>
      <c r="O54" s="530" t="e">
        <f ca="1">LARGE($O$60:$O$90,3)</f>
        <v>#NUM!</v>
      </c>
      <c r="P54" s="530" t="e">
        <f ca="1">LARGE($P$60:$P$90,3)</f>
        <v>#NUM!</v>
      </c>
      <c r="Q54" s="530" t="e">
        <f ca="1">LARGE($Q$60:$Q$90,3)</f>
        <v>#NUM!</v>
      </c>
      <c r="R54" s="530" t="e">
        <f ca="1">LARGE($R$60:$R$90,3)</f>
        <v>#NUM!</v>
      </c>
      <c r="S54" s="530" t="e">
        <f ca="1">LARGE($S$60:$S$90,3)</f>
        <v>#NUM!</v>
      </c>
      <c r="T54" s="502"/>
      <c r="U54" s="498"/>
    </row>
    <row r="55" spans="1:21" ht="14.4">
      <c r="A55" s="498"/>
      <c r="B55" s="498"/>
      <c r="C55" s="498"/>
      <c r="D55" s="516">
        <v>7</v>
      </c>
      <c r="E55" s="517" t="s">
        <v>163</v>
      </c>
      <c r="F55" s="518">
        <v>0</v>
      </c>
      <c r="G55" s="515">
        <f>LARGE($G$6:$G$36,1)</f>
        <v>980</v>
      </c>
      <c r="H55" s="515" t="e">
        <f ca="1">LARGE($H$60:$H$90,1)</f>
        <v>#NUM!</v>
      </c>
      <c r="I55" s="519" t="e">
        <f ca="1">LARGE($I$60:$I$90,1)</f>
        <v>#NUM!</v>
      </c>
      <c r="J55" s="519" t="e">
        <f ca="1">LARGE($J$60:$J$90,1)</f>
        <v>#NUM!</v>
      </c>
      <c r="K55" s="519" t="e">
        <f ca="1">LARGE($K$60:$K$90,1)</f>
        <v>#NUM!</v>
      </c>
      <c r="L55" s="519" t="e">
        <f ca="1">LARGE($L$60:$L$90,1)</f>
        <v>#NUM!</v>
      </c>
      <c r="M55" s="519" t="e">
        <f ca="1">LARGE($M$60:$M$90,1)</f>
        <v>#NUM!</v>
      </c>
      <c r="N55" s="519" t="e">
        <f ca="1">LARGE($N$60:$N$90,1)</f>
        <v>#NUM!</v>
      </c>
      <c r="O55" s="519" t="e">
        <f ca="1">LARGE($O$60:$O$90,1)</f>
        <v>#NUM!</v>
      </c>
      <c r="P55" s="519" t="e">
        <f ca="1">LARGE($P$60:$P$90,1)</f>
        <v>#NUM!</v>
      </c>
      <c r="Q55" s="519" t="e">
        <f ca="1">LARGE($Q$60:$Q$90,1)</f>
        <v>#NUM!</v>
      </c>
      <c r="R55" s="519" t="e">
        <f ca="1">LARGE($R$60:$R$90,1)</f>
        <v>#NUM!</v>
      </c>
      <c r="S55" s="519" t="e">
        <f ca="1">LARGE($S$60:$S$90,1)</f>
        <v>#NUM!</v>
      </c>
      <c r="T55" s="502"/>
      <c r="U55" s="498"/>
    </row>
    <row r="56" spans="1:21" ht="12.75">
      <c r="A56" s="498"/>
      <c r="B56" s="498"/>
      <c r="C56" s="498"/>
      <c r="D56" s="524">
        <v>8</v>
      </c>
      <c r="E56" s="525" t="s">
        <v>163</v>
      </c>
      <c r="F56" s="502">
        <v>1</v>
      </c>
      <c r="G56" s="510">
        <f>LARGE($G$6:$G$36,2)</f>
        <v>366</v>
      </c>
      <c r="H56" s="510" t="e">
        <f ca="1">LARGE($H$60:$H$90,2)</f>
        <v>#NUM!</v>
      </c>
      <c r="I56" s="526" t="e">
        <f ca="1">LARGE($I$60:$I$90,2)</f>
        <v>#NUM!</v>
      </c>
      <c r="J56" s="526" t="e">
        <f ca="1">LARGE($J$60:$J$90,2)</f>
        <v>#NUM!</v>
      </c>
      <c r="K56" s="526" t="e">
        <f ca="1">LARGE($K$60:$K$90,2)</f>
        <v>#NUM!</v>
      </c>
      <c r="L56" s="526" t="e">
        <f ca="1">LARGE($L$60:$L$90,2)</f>
        <v>#NUM!</v>
      </c>
      <c r="M56" s="526" t="e">
        <f ca="1">LARGE($M$60:$M$90,2)</f>
        <v>#NUM!</v>
      </c>
      <c r="N56" s="526" t="e">
        <f ca="1">LARGE($N$60:$N$90,2)</f>
        <v>#NUM!</v>
      </c>
      <c r="O56" s="526" t="e">
        <f ca="1">LARGE($O$60:$O$90,2)</f>
        <v>#NUM!</v>
      </c>
      <c r="P56" s="526" t="e">
        <f ca="1">LARGE($P$60:$P$90,2)</f>
        <v>#NUM!</v>
      </c>
      <c r="Q56" s="526" t="e">
        <f ca="1">LARGE($Q$60:$Q$90,2)</f>
        <v>#NUM!</v>
      </c>
      <c r="R56" s="526" t="e">
        <f ca="1">LARGE($R$60:$R$90,2)</f>
        <v>#NUM!</v>
      </c>
      <c r="S56" s="526" t="e">
        <f ca="1">LARGE($S$60:$S$90,2)</f>
        <v>#NUM!</v>
      </c>
      <c r="T56" s="502"/>
      <c r="U56" s="498"/>
    </row>
    <row r="57" spans="1:21" ht="12.75">
      <c r="A57" s="498"/>
      <c r="B57" s="498"/>
      <c r="C57" s="498"/>
      <c r="D57" s="524">
        <v>9</v>
      </c>
      <c r="E57" s="525" t="s">
        <v>163</v>
      </c>
      <c r="F57" s="502">
        <v>2</v>
      </c>
      <c r="G57" s="510">
        <f>LARGE($G$6:$G$36,3)</f>
        <v>290</v>
      </c>
      <c r="H57" s="510" t="e">
        <f ca="1">LARGE($H$60:$H$90,3)</f>
        <v>#NUM!</v>
      </c>
      <c r="I57" s="526" t="e">
        <f ca="1">LARGE($I$60:$I$90,3)</f>
        <v>#NUM!</v>
      </c>
      <c r="J57" s="526" t="e">
        <f ca="1">LARGE($J$60:$J$90,3)</f>
        <v>#NUM!</v>
      </c>
      <c r="K57" s="526" t="e">
        <f ca="1">LARGE($K$60:$K$90,3)</f>
        <v>#NUM!</v>
      </c>
      <c r="L57" s="526" t="e">
        <f ca="1">LARGE($L$60:$L$90,3)</f>
        <v>#NUM!</v>
      </c>
      <c r="M57" s="526" t="e">
        <f ca="1">LARGE($M$60:$M$90,3)</f>
        <v>#NUM!</v>
      </c>
      <c r="N57" s="526" t="e">
        <f ca="1">LARGE($N$60:$N$90,3)</f>
        <v>#NUM!</v>
      </c>
      <c r="O57" s="526" t="e">
        <f ca="1">LARGE($O$60:$O$90,3)</f>
        <v>#NUM!</v>
      </c>
      <c r="P57" s="526" t="e">
        <f ca="1">LARGE($P$60:$P$90,3)</f>
        <v>#NUM!</v>
      </c>
      <c r="Q57" s="526" t="e">
        <f ca="1">LARGE($Q$60:$Q$90,3)</f>
        <v>#NUM!</v>
      </c>
      <c r="R57" s="526" t="e">
        <f ca="1">LARGE($R$60:$R$90,3)</f>
        <v>#NUM!</v>
      </c>
      <c r="S57" s="526" t="e">
        <f ca="1">LARGE($S$60:$S$90,3)</f>
        <v>#NUM!</v>
      </c>
      <c r="T57" s="502"/>
      <c r="U57" s="498"/>
    </row>
    <row r="58" spans="1:21" ht="12.75">
      <c r="A58" s="498"/>
      <c r="B58" s="498"/>
      <c r="C58" s="498"/>
      <c r="D58" s="520">
        <v>10</v>
      </c>
      <c r="E58" s="521" t="s">
        <v>163</v>
      </c>
      <c r="F58" s="522" t="s">
        <v>174</v>
      </c>
      <c r="G58" s="510">
        <f>LARGE($G$6:$G$36,4)</f>
        <v>121</v>
      </c>
      <c r="H58" s="510" t="e">
        <f ca="1">LARGE($H$60:$H$90,4)</f>
        <v>#NUM!</v>
      </c>
      <c r="I58" s="523" t="e">
        <f ca="1">LARGE($I$60:$I$90,4)</f>
        <v>#NUM!</v>
      </c>
      <c r="J58" s="523" t="e">
        <f ca="1">LARGE($J$60:$J$90,4)</f>
        <v>#NUM!</v>
      </c>
      <c r="K58" s="523" t="e">
        <f ca="1">LARGE($K$60:$K$90,4)</f>
        <v>#NUM!</v>
      </c>
      <c r="L58" s="523" t="e">
        <f ca="1">LARGE($L$60:$L$90,4)</f>
        <v>#NUM!</v>
      </c>
      <c r="M58" s="523" t="e">
        <f ca="1">LARGE($M$60:$M$90,4)</f>
        <v>#NUM!</v>
      </c>
      <c r="N58" s="523" t="e">
        <f ca="1">LARGE($N$60:$N$90,4)</f>
        <v>#NUM!</v>
      </c>
      <c r="O58" s="523" t="e">
        <f ca="1">LARGE($O$60:O$90,4)</f>
        <v>#NUM!</v>
      </c>
      <c r="P58" s="523" t="e">
        <f ca="1">LARGE($P$60:$P$90,4)</f>
        <v>#NUM!</v>
      </c>
      <c r="Q58" s="523" t="e">
        <f ca="1">LARGE($Q$60:$Q$90,4)</f>
        <v>#NUM!</v>
      </c>
      <c r="R58" s="523" t="e">
        <f ca="1">LARGE($R$60:$R$90,4)</f>
        <v>#NUM!</v>
      </c>
      <c r="S58" s="523" t="e">
        <f ca="1">LARGE($S$60:$S$90,4)</f>
        <v>#NUM!</v>
      </c>
      <c r="T58" s="502"/>
      <c r="U58" s="498"/>
    </row>
    <row r="59" spans="1:21" ht="12.75">
      <c r="A59" s="498"/>
      <c r="B59" s="498"/>
      <c r="C59" s="498"/>
      <c r="D59" s="498"/>
      <c r="E59" s="498"/>
      <c r="F59" s="498"/>
      <c r="G59" s="498"/>
      <c r="H59" s="502"/>
      <c r="I59" s="502"/>
      <c r="J59" s="502"/>
      <c r="K59" s="502"/>
      <c r="L59" s="498"/>
      <c r="M59" s="498"/>
      <c r="N59" s="502"/>
      <c r="O59" s="502"/>
      <c r="P59" s="502"/>
      <c r="Q59" s="502"/>
      <c r="R59" s="502"/>
      <c r="S59" s="502"/>
      <c r="T59" s="502"/>
      <c r="U59" s="498"/>
    </row>
    <row r="60" spans="1:21" ht="12.75">
      <c r="A60" s="498"/>
      <c r="B60" s="498"/>
      <c r="C60" s="498"/>
      <c r="D60" s="498"/>
      <c r="E60" s="498"/>
      <c r="F60" s="498"/>
      <c r="G60" s="498"/>
      <c r="H60" s="531" t="str">
        <f aca="true" t="shared" si="6" ref="H60:S75">IF(CELL("type",H6)="b","",IF(H6="tntc",63200,IF(H6=0,1,H6)))</f>
        <v/>
      </c>
      <c r="I60" s="532" t="str">
        <f ca="1" t="shared" si="6"/>
        <v/>
      </c>
      <c r="J60" s="531" t="str">
        <f ca="1" t="shared" si="6"/>
        <v/>
      </c>
      <c r="K60" s="531" t="str">
        <f ca="1" t="shared" si="6"/>
        <v/>
      </c>
      <c r="L60" s="531" t="str">
        <f ca="1" t="shared" si="6"/>
        <v/>
      </c>
      <c r="M60" s="531" t="str">
        <f ca="1" t="shared" si="6"/>
        <v/>
      </c>
      <c r="N60" s="531" t="str">
        <f ca="1" t="shared" si="6"/>
        <v/>
      </c>
      <c r="O60" s="531" t="str">
        <f ca="1" t="shared" si="6"/>
        <v/>
      </c>
      <c r="P60" s="531" t="str">
        <f ca="1" t="shared" si="6"/>
        <v/>
      </c>
      <c r="Q60" s="531" t="str">
        <f ca="1" t="shared" si="6"/>
        <v/>
      </c>
      <c r="R60" s="531" t="str">
        <f ca="1" t="shared" si="6"/>
        <v/>
      </c>
      <c r="S60" s="531" t="str">
        <f ca="1" t="shared" si="6"/>
        <v/>
      </c>
      <c r="T60" s="502"/>
      <c r="U60" s="498"/>
    </row>
    <row r="61" spans="1:21" ht="12.75">
      <c r="A61" s="498"/>
      <c r="B61" s="498"/>
      <c r="C61" s="498"/>
      <c r="D61" s="498"/>
      <c r="E61" s="498"/>
      <c r="F61" s="498"/>
      <c r="G61" s="498"/>
      <c r="H61" s="531" t="str">
        <f ca="1" t="shared" si="6"/>
        <v/>
      </c>
      <c r="I61" s="532" t="str">
        <f ca="1" t="shared" si="6"/>
        <v/>
      </c>
      <c r="J61" s="531" t="str">
        <f ca="1" t="shared" si="6"/>
        <v/>
      </c>
      <c r="K61" s="531" t="str">
        <f ca="1" t="shared" si="6"/>
        <v/>
      </c>
      <c r="L61" s="531" t="str">
        <f ca="1" t="shared" si="6"/>
        <v/>
      </c>
      <c r="M61" s="531" t="str">
        <f ca="1" t="shared" si="6"/>
        <v/>
      </c>
      <c r="N61" s="531" t="str">
        <f ca="1" t="shared" si="6"/>
        <v/>
      </c>
      <c r="O61" s="531" t="str">
        <f ca="1" t="shared" si="6"/>
        <v/>
      </c>
      <c r="P61" s="531" t="str">
        <f ca="1" t="shared" si="6"/>
        <v/>
      </c>
      <c r="Q61" s="531" t="str">
        <f ca="1" t="shared" si="6"/>
        <v/>
      </c>
      <c r="R61" s="531" t="str">
        <f ca="1" t="shared" si="6"/>
        <v/>
      </c>
      <c r="S61" s="531" t="str">
        <f ca="1" t="shared" si="6"/>
        <v/>
      </c>
      <c r="T61" s="502"/>
      <c r="U61" s="498"/>
    </row>
    <row r="62" spans="1:21" ht="12.75">
      <c r="A62" s="498"/>
      <c r="B62" s="498"/>
      <c r="C62" s="498"/>
      <c r="D62" s="498"/>
      <c r="E62" s="498"/>
      <c r="F62" s="498"/>
      <c r="G62" s="498"/>
      <c r="H62" s="531" t="str">
        <f ca="1" t="shared" si="6"/>
        <v/>
      </c>
      <c r="I62" s="532" t="str">
        <f ca="1" t="shared" si="6"/>
        <v/>
      </c>
      <c r="J62" s="531" t="str">
        <f ca="1" t="shared" si="6"/>
        <v/>
      </c>
      <c r="K62" s="531" t="str">
        <f ca="1" t="shared" si="6"/>
        <v/>
      </c>
      <c r="L62" s="531" t="str">
        <f ca="1" t="shared" si="6"/>
        <v/>
      </c>
      <c r="M62" s="531" t="str">
        <f ca="1" t="shared" si="6"/>
        <v/>
      </c>
      <c r="N62" s="531" t="str">
        <f ca="1" t="shared" si="6"/>
        <v/>
      </c>
      <c r="O62" s="531" t="str">
        <f ca="1" t="shared" si="6"/>
        <v/>
      </c>
      <c r="P62" s="531" t="str">
        <f ca="1" t="shared" si="6"/>
        <v/>
      </c>
      <c r="Q62" s="531" t="str">
        <f ca="1" t="shared" si="6"/>
        <v/>
      </c>
      <c r="R62" s="531" t="str">
        <f ca="1" t="shared" si="6"/>
        <v/>
      </c>
      <c r="S62" s="531" t="str">
        <f ca="1" t="shared" si="6"/>
        <v/>
      </c>
      <c r="T62" s="502"/>
      <c r="U62" s="498"/>
    </row>
    <row r="63" spans="1:21" ht="12.75">
      <c r="A63" s="498"/>
      <c r="B63" s="498"/>
      <c r="C63" s="498"/>
      <c r="D63" s="498"/>
      <c r="E63" s="498"/>
      <c r="F63" s="498"/>
      <c r="G63" s="498"/>
      <c r="H63" s="531" t="str">
        <f ca="1" t="shared" si="6"/>
        <v/>
      </c>
      <c r="I63" s="532" t="str">
        <f ca="1" t="shared" si="6"/>
        <v/>
      </c>
      <c r="J63" s="531" t="str">
        <f ca="1" t="shared" si="6"/>
        <v/>
      </c>
      <c r="K63" s="531" t="str">
        <f ca="1" t="shared" si="6"/>
        <v/>
      </c>
      <c r="L63" s="531" t="str">
        <f ca="1" t="shared" si="6"/>
        <v/>
      </c>
      <c r="M63" s="531" t="str">
        <f ca="1" t="shared" si="6"/>
        <v/>
      </c>
      <c r="N63" s="531" t="str">
        <f ca="1" t="shared" si="6"/>
        <v/>
      </c>
      <c r="O63" s="531" t="str">
        <f ca="1" t="shared" si="6"/>
        <v/>
      </c>
      <c r="P63" s="531" t="str">
        <f ca="1" t="shared" si="6"/>
        <v/>
      </c>
      <c r="Q63" s="531" t="str">
        <f ca="1" t="shared" si="6"/>
        <v/>
      </c>
      <c r="R63" s="531" t="str">
        <f ca="1" t="shared" si="6"/>
        <v/>
      </c>
      <c r="S63" s="531" t="str">
        <f ca="1" t="shared" si="6"/>
        <v/>
      </c>
      <c r="T63" s="502"/>
      <c r="U63" s="498"/>
    </row>
    <row r="64" spans="1:21" ht="12.75">
      <c r="A64" s="498"/>
      <c r="B64" s="498"/>
      <c r="C64" s="498"/>
      <c r="D64" s="498"/>
      <c r="E64" s="498"/>
      <c r="F64" s="498"/>
      <c r="G64" s="498"/>
      <c r="H64" s="531" t="str">
        <f ca="1" t="shared" si="6"/>
        <v/>
      </c>
      <c r="I64" s="532" t="str">
        <f ca="1" t="shared" si="6"/>
        <v/>
      </c>
      <c r="J64" s="531" t="str">
        <f ca="1" t="shared" si="6"/>
        <v/>
      </c>
      <c r="K64" s="531" t="str">
        <f ca="1" t="shared" si="6"/>
        <v/>
      </c>
      <c r="L64" s="531" t="str">
        <f ca="1" t="shared" si="6"/>
        <v/>
      </c>
      <c r="M64" s="531" t="str">
        <f ca="1" t="shared" si="6"/>
        <v/>
      </c>
      <c r="N64" s="531" t="str">
        <f ca="1" t="shared" si="6"/>
        <v/>
      </c>
      <c r="O64" s="531" t="str">
        <f ca="1" t="shared" si="6"/>
        <v/>
      </c>
      <c r="P64" s="531" t="str">
        <f ca="1" t="shared" si="6"/>
        <v/>
      </c>
      <c r="Q64" s="531" t="str">
        <f ca="1" t="shared" si="6"/>
        <v/>
      </c>
      <c r="R64" s="531" t="str">
        <f ca="1" t="shared" si="6"/>
        <v/>
      </c>
      <c r="S64" s="531" t="str">
        <f ca="1" t="shared" si="6"/>
        <v/>
      </c>
      <c r="T64" s="502"/>
      <c r="U64" s="498"/>
    </row>
    <row r="65" spans="1:21" ht="12.75">
      <c r="A65" s="498"/>
      <c r="B65" s="498"/>
      <c r="C65" s="498"/>
      <c r="D65" s="498"/>
      <c r="E65" s="498"/>
      <c r="F65" s="498"/>
      <c r="G65" s="498"/>
      <c r="H65" s="531" t="str">
        <f ca="1" t="shared" si="6"/>
        <v/>
      </c>
      <c r="I65" s="532" t="str">
        <f ca="1" t="shared" si="6"/>
        <v/>
      </c>
      <c r="J65" s="531" t="str">
        <f ca="1" t="shared" si="6"/>
        <v/>
      </c>
      <c r="K65" s="531" t="str">
        <f ca="1" t="shared" si="6"/>
        <v/>
      </c>
      <c r="L65" s="531" t="str">
        <f ca="1" t="shared" si="6"/>
        <v/>
      </c>
      <c r="M65" s="531" t="str">
        <f ca="1" t="shared" si="6"/>
        <v/>
      </c>
      <c r="N65" s="531" t="str">
        <f ca="1" t="shared" si="6"/>
        <v/>
      </c>
      <c r="O65" s="531" t="str">
        <f ca="1" t="shared" si="6"/>
        <v/>
      </c>
      <c r="P65" s="531" t="str">
        <f ca="1" t="shared" si="6"/>
        <v/>
      </c>
      <c r="Q65" s="531" t="str">
        <f ca="1" t="shared" si="6"/>
        <v/>
      </c>
      <c r="R65" s="531" t="str">
        <f ca="1" t="shared" si="6"/>
        <v/>
      </c>
      <c r="S65" s="531" t="str">
        <f ca="1" t="shared" si="6"/>
        <v/>
      </c>
      <c r="T65" s="502"/>
      <c r="U65" s="498"/>
    </row>
    <row r="66" spans="1:21" ht="12.75">
      <c r="A66" s="498"/>
      <c r="B66" s="498"/>
      <c r="C66" s="498"/>
      <c r="D66" s="498"/>
      <c r="E66" s="498"/>
      <c r="F66" s="498"/>
      <c r="G66" s="498"/>
      <c r="H66" s="531" t="str">
        <f ca="1" t="shared" si="6"/>
        <v/>
      </c>
      <c r="I66" s="532" t="str">
        <f ca="1" t="shared" si="6"/>
        <v/>
      </c>
      <c r="J66" s="531" t="str">
        <f ca="1" t="shared" si="6"/>
        <v/>
      </c>
      <c r="K66" s="531" t="str">
        <f ca="1" t="shared" si="6"/>
        <v/>
      </c>
      <c r="L66" s="531" t="str">
        <f ca="1" t="shared" si="6"/>
        <v/>
      </c>
      <c r="M66" s="531" t="str">
        <f ca="1" t="shared" si="6"/>
        <v/>
      </c>
      <c r="N66" s="531" t="str">
        <f ca="1" t="shared" si="6"/>
        <v/>
      </c>
      <c r="O66" s="531" t="str">
        <f ca="1" t="shared" si="6"/>
        <v/>
      </c>
      <c r="P66" s="531" t="str">
        <f ca="1" t="shared" si="6"/>
        <v/>
      </c>
      <c r="Q66" s="531" t="str">
        <f ca="1" t="shared" si="6"/>
        <v/>
      </c>
      <c r="R66" s="531" t="str">
        <f ca="1" t="shared" si="6"/>
        <v/>
      </c>
      <c r="S66" s="531" t="str">
        <f ca="1" t="shared" si="6"/>
        <v/>
      </c>
      <c r="T66" s="502"/>
      <c r="U66" s="498"/>
    </row>
    <row r="67" spans="1:21" ht="12.75">
      <c r="A67" s="498"/>
      <c r="B67" s="498"/>
      <c r="C67" s="498"/>
      <c r="D67" s="498"/>
      <c r="E67" s="498"/>
      <c r="F67" s="498"/>
      <c r="G67" s="498"/>
      <c r="H67" s="531" t="str">
        <f ca="1" t="shared" si="6"/>
        <v/>
      </c>
      <c r="I67" s="532" t="str">
        <f ca="1" t="shared" si="6"/>
        <v/>
      </c>
      <c r="J67" s="531" t="str">
        <f ca="1" t="shared" si="6"/>
        <v/>
      </c>
      <c r="K67" s="531" t="str">
        <f ca="1" t="shared" si="6"/>
        <v/>
      </c>
      <c r="L67" s="531" t="str">
        <f ca="1" t="shared" si="6"/>
        <v/>
      </c>
      <c r="M67" s="531" t="str">
        <f ca="1" t="shared" si="6"/>
        <v/>
      </c>
      <c r="N67" s="531" t="str">
        <f ca="1" t="shared" si="6"/>
        <v/>
      </c>
      <c r="O67" s="531" t="str">
        <f ca="1" t="shared" si="6"/>
        <v/>
      </c>
      <c r="P67" s="531" t="str">
        <f ca="1" t="shared" si="6"/>
        <v/>
      </c>
      <c r="Q67" s="531" t="str">
        <f ca="1" t="shared" si="6"/>
        <v/>
      </c>
      <c r="R67" s="531" t="str">
        <f ca="1" t="shared" si="6"/>
        <v/>
      </c>
      <c r="S67" s="531" t="str">
        <f ca="1" t="shared" si="6"/>
        <v/>
      </c>
      <c r="T67" s="502"/>
      <c r="U67" s="498"/>
    </row>
    <row r="68" spans="1:21" ht="12.75">
      <c r="A68" s="498"/>
      <c r="B68" s="498"/>
      <c r="C68" s="498"/>
      <c r="D68" s="498"/>
      <c r="E68" s="498"/>
      <c r="F68" s="498"/>
      <c r="G68" s="498"/>
      <c r="H68" s="531" t="str">
        <f ca="1" t="shared" si="6"/>
        <v/>
      </c>
      <c r="I68" s="532" t="str">
        <f ca="1" t="shared" si="6"/>
        <v/>
      </c>
      <c r="J68" s="531" t="str">
        <f ca="1" t="shared" si="6"/>
        <v/>
      </c>
      <c r="K68" s="531" t="str">
        <f ca="1" t="shared" si="6"/>
        <v/>
      </c>
      <c r="L68" s="531" t="str">
        <f ca="1" t="shared" si="6"/>
        <v/>
      </c>
      <c r="M68" s="531" t="str">
        <f ca="1" t="shared" si="6"/>
        <v/>
      </c>
      <c r="N68" s="531" t="str">
        <f ca="1" t="shared" si="6"/>
        <v/>
      </c>
      <c r="O68" s="531" t="str">
        <f ca="1" t="shared" si="6"/>
        <v/>
      </c>
      <c r="P68" s="531" t="str">
        <f ca="1" t="shared" si="6"/>
        <v/>
      </c>
      <c r="Q68" s="531" t="str">
        <f ca="1" t="shared" si="6"/>
        <v/>
      </c>
      <c r="R68" s="531" t="str">
        <f ca="1" t="shared" si="6"/>
        <v/>
      </c>
      <c r="S68" s="531" t="str">
        <f ca="1" t="shared" si="6"/>
        <v/>
      </c>
      <c r="T68" s="502"/>
      <c r="U68" s="498"/>
    </row>
    <row r="69" spans="1:21" ht="12.75">
      <c r="A69" s="498"/>
      <c r="B69" s="498"/>
      <c r="C69" s="498"/>
      <c r="D69" s="498"/>
      <c r="E69" s="498"/>
      <c r="F69" s="498"/>
      <c r="G69" s="498"/>
      <c r="H69" s="531" t="str">
        <f ca="1" t="shared" si="6"/>
        <v/>
      </c>
      <c r="I69" s="532" t="str">
        <f ca="1" t="shared" si="6"/>
        <v/>
      </c>
      <c r="J69" s="531" t="str">
        <f ca="1" t="shared" si="6"/>
        <v/>
      </c>
      <c r="K69" s="531" t="str">
        <f ca="1" t="shared" si="6"/>
        <v/>
      </c>
      <c r="L69" s="531" t="str">
        <f ca="1" t="shared" si="6"/>
        <v/>
      </c>
      <c r="M69" s="531" t="str">
        <f ca="1" t="shared" si="6"/>
        <v/>
      </c>
      <c r="N69" s="531" t="str">
        <f ca="1" t="shared" si="6"/>
        <v/>
      </c>
      <c r="O69" s="531" t="str">
        <f ca="1" t="shared" si="6"/>
        <v/>
      </c>
      <c r="P69" s="531" t="str">
        <f ca="1" t="shared" si="6"/>
        <v/>
      </c>
      <c r="Q69" s="531" t="str">
        <f ca="1" t="shared" si="6"/>
        <v/>
      </c>
      <c r="R69" s="531" t="str">
        <f ca="1" t="shared" si="6"/>
        <v/>
      </c>
      <c r="S69" s="531" t="str">
        <f ca="1" t="shared" si="6"/>
        <v/>
      </c>
      <c r="T69" s="502"/>
      <c r="U69" s="498"/>
    </row>
    <row r="70" spans="1:21" ht="12.75">
      <c r="A70" s="498"/>
      <c r="B70" s="498"/>
      <c r="C70" s="498"/>
      <c r="D70" s="498"/>
      <c r="E70" s="498"/>
      <c r="F70" s="498"/>
      <c r="G70" s="498"/>
      <c r="H70" s="531" t="str">
        <f ca="1" t="shared" si="6"/>
        <v/>
      </c>
      <c r="I70" s="532" t="str">
        <f ca="1" t="shared" si="6"/>
        <v/>
      </c>
      <c r="J70" s="531" t="str">
        <f ca="1" t="shared" si="6"/>
        <v/>
      </c>
      <c r="K70" s="531" t="str">
        <f ca="1" t="shared" si="6"/>
        <v/>
      </c>
      <c r="L70" s="531" t="str">
        <f ca="1" t="shared" si="6"/>
        <v/>
      </c>
      <c r="M70" s="531" t="str">
        <f ca="1" t="shared" si="6"/>
        <v/>
      </c>
      <c r="N70" s="531" t="str">
        <f ca="1" t="shared" si="6"/>
        <v/>
      </c>
      <c r="O70" s="531" t="str">
        <f ca="1" t="shared" si="6"/>
        <v/>
      </c>
      <c r="P70" s="531" t="str">
        <f ca="1" t="shared" si="6"/>
        <v/>
      </c>
      <c r="Q70" s="531" t="str">
        <f ca="1" t="shared" si="6"/>
        <v/>
      </c>
      <c r="R70" s="531" t="str">
        <f ca="1" t="shared" si="6"/>
        <v/>
      </c>
      <c r="S70" s="531" t="str">
        <f ca="1" t="shared" si="6"/>
        <v/>
      </c>
      <c r="T70" s="502"/>
      <c r="U70" s="498"/>
    </row>
    <row r="71" spans="1:21" ht="12.75">
      <c r="A71" s="498"/>
      <c r="B71" s="498"/>
      <c r="C71" s="498"/>
      <c r="D71" s="498"/>
      <c r="E71" s="498"/>
      <c r="F71" s="498"/>
      <c r="G71" s="498"/>
      <c r="H71" s="531" t="str">
        <f ca="1" t="shared" si="6"/>
        <v/>
      </c>
      <c r="I71" s="532" t="str">
        <f ca="1" t="shared" si="6"/>
        <v/>
      </c>
      <c r="J71" s="531" t="str">
        <f ca="1" t="shared" si="6"/>
        <v/>
      </c>
      <c r="K71" s="531" t="str">
        <f ca="1" t="shared" si="6"/>
        <v/>
      </c>
      <c r="L71" s="531" t="str">
        <f ca="1" t="shared" si="6"/>
        <v/>
      </c>
      <c r="M71" s="531" t="str">
        <f ca="1" t="shared" si="6"/>
        <v/>
      </c>
      <c r="N71" s="531" t="str">
        <f ca="1" t="shared" si="6"/>
        <v/>
      </c>
      <c r="O71" s="531" t="str">
        <f ca="1" t="shared" si="6"/>
        <v/>
      </c>
      <c r="P71" s="531" t="str">
        <f ca="1" t="shared" si="6"/>
        <v/>
      </c>
      <c r="Q71" s="531" t="str">
        <f ca="1" t="shared" si="6"/>
        <v/>
      </c>
      <c r="R71" s="531" t="str">
        <f ca="1" t="shared" si="6"/>
        <v/>
      </c>
      <c r="S71" s="531" t="str">
        <f ca="1" t="shared" si="6"/>
        <v/>
      </c>
      <c r="T71" s="502"/>
      <c r="U71" s="498"/>
    </row>
    <row r="72" spans="1:21" ht="12.75">
      <c r="A72" s="498"/>
      <c r="B72" s="498"/>
      <c r="C72" s="498"/>
      <c r="D72" s="498"/>
      <c r="E72" s="498"/>
      <c r="F72" s="498"/>
      <c r="G72" s="498"/>
      <c r="H72" s="531" t="str">
        <f ca="1" t="shared" si="6"/>
        <v/>
      </c>
      <c r="I72" s="532" t="str">
        <f ca="1" t="shared" si="6"/>
        <v/>
      </c>
      <c r="J72" s="531" t="str">
        <f ca="1" t="shared" si="6"/>
        <v/>
      </c>
      <c r="K72" s="531" t="str">
        <f ca="1" t="shared" si="6"/>
        <v/>
      </c>
      <c r="L72" s="531" t="str">
        <f ca="1" t="shared" si="6"/>
        <v/>
      </c>
      <c r="M72" s="531" t="str">
        <f ca="1" t="shared" si="6"/>
        <v/>
      </c>
      <c r="N72" s="531" t="str">
        <f ca="1" t="shared" si="6"/>
        <v/>
      </c>
      <c r="O72" s="531" t="str">
        <f ca="1" t="shared" si="6"/>
        <v/>
      </c>
      <c r="P72" s="531" t="str">
        <f ca="1" t="shared" si="6"/>
        <v/>
      </c>
      <c r="Q72" s="531" t="str">
        <f ca="1" t="shared" si="6"/>
        <v/>
      </c>
      <c r="R72" s="531" t="str">
        <f ca="1" t="shared" si="6"/>
        <v/>
      </c>
      <c r="S72" s="531" t="str">
        <f ca="1" t="shared" si="6"/>
        <v/>
      </c>
      <c r="T72" s="502"/>
      <c r="U72" s="498"/>
    </row>
    <row r="73" spans="1:21" ht="12.75">
      <c r="A73" s="498"/>
      <c r="B73" s="498"/>
      <c r="C73" s="498"/>
      <c r="D73" s="498"/>
      <c r="E73" s="498"/>
      <c r="F73" s="498"/>
      <c r="G73" s="498"/>
      <c r="H73" s="531" t="str">
        <f ca="1" t="shared" si="6"/>
        <v/>
      </c>
      <c r="I73" s="532" t="str">
        <f ca="1" t="shared" si="6"/>
        <v/>
      </c>
      <c r="J73" s="531" t="str">
        <f ca="1" t="shared" si="6"/>
        <v/>
      </c>
      <c r="K73" s="531" t="str">
        <f ca="1" t="shared" si="6"/>
        <v/>
      </c>
      <c r="L73" s="531" t="str">
        <f ca="1" t="shared" si="6"/>
        <v/>
      </c>
      <c r="M73" s="531" t="str">
        <f ca="1" t="shared" si="6"/>
        <v/>
      </c>
      <c r="N73" s="531" t="str">
        <f ca="1" t="shared" si="6"/>
        <v/>
      </c>
      <c r="O73" s="531" t="str">
        <f ca="1" t="shared" si="6"/>
        <v/>
      </c>
      <c r="P73" s="531" t="str">
        <f ca="1" t="shared" si="6"/>
        <v/>
      </c>
      <c r="Q73" s="531" t="str">
        <f ca="1" t="shared" si="6"/>
        <v/>
      </c>
      <c r="R73" s="531" t="str">
        <f ca="1" t="shared" si="6"/>
        <v/>
      </c>
      <c r="S73" s="531" t="str">
        <f ca="1" t="shared" si="6"/>
        <v/>
      </c>
      <c r="T73" s="502"/>
      <c r="U73" s="498"/>
    </row>
    <row r="74" spans="1:21" ht="12.75">
      <c r="A74" s="498"/>
      <c r="B74" s="498"/>
      <c r="C74" s="498"/>
      <c r="D74" s="498"/>
      <c r="E74" s="498"/>
      <c r="F74" s="498"/>
      <c r="G74" s="498"/>
      <c r="H74" s="531" t="str">
        <f ca="1" t="shared" si="6"/>
        <v/>
      </c>
      <c r="I74" s="532" t="str">
        <f ca="1" t="shared" si="6"/>
        <v/>
      </c>
      <c r="J74" s="531" t="str">
        <f ca="1" t="shared" si="6"/>
        <v/>
      </c>
      <c r="K74" s="531" t="str">
        <f ca="1" t="shared" si="6"/>
        <v/>
      </c>
      <c r="L74" s="531" t="str">
        <f ca="1" t="shared" si="6"/>
        <v/>
      </c>
      <c r="M74" s="531" t="str">
        <f ca="1" t="shared" si="6"/>
        <v/>
      </c>
      <c r="N74" s="531" t="str">
        <f ca="1" t="shared" si="6"/>
        <v/>
      </c>
      <c r="O74" s="531" t="str">
        <f ca="1" t="shared" si="6"/>
        <v/>
      </c>
      <c r="P74" s="531" t="str">
        <f ca="1" t="shared" si="6"/>
        <v/>
      </c>
      <c r="Q74" s="531" t="str">
        <f ca="1" t="shared" si="6"/>
        <v/>
      </c>
      <c r="R74" s="531" t="str">
        <f ca="1" t="shared" si="6"/>
        <v/>
      </c>
      <c r="S74" s="531" t="str">
        <f ca="1" t="shared" si="6"/>
        <v/>
      </c>
      <c r="T74" s="502"/>
      <c r="U74" s="498"/>
    </row>
    <row r="75" spans="1:21" ht="12.75">
      <c r="A75" s="498"/>
      <c r="B75" s="498"/>
      <c r="C75" s="498"/>
      <c r="D75" s="498"/>
      <c r="E75" s="498"/>
      <c r="F75" s="498"/>
      <c r="G75" s="498"/>
      <c r="H75" s="531" t="str">
        <f ca="1" t="shared" si="6"/>
        <v/>
      </c>
      <c r="I75" s="532" t="str">
        <f ca="1" t="shared" si="6"/>
        <v/>
      </c>
      <c r="J75" s="531" t="str">
        <f ca="1" t="shared" si="6"/>
        <v/>
      </c>
      <c r="K75" s="531" t="str">
        <f ca="1" t="shared" si="6"/>
        <v/>
      </c>
      <c r="L75" s="531" t="str">
        <f ca="1" t="shared" si="6"/>
        <v/>
      </c>
      <c r="M75" s="531" t="str">
        <f ca="1" t="shared" si="6"/>
        <v/>
      </c>
      <c r="N75" s="531" t="str">
        <f ca="1" t="shared" si="6"/>
        <v/>
      </c>
      <c r="O75" s="531" t="str">
        <f ca="1" t="shared" si="6"/>
        <v/>
      </c>
      <c r="P75" s="531" t="str">
        <f ca="1" t="shared" si="6"/>
        <v/>
      </c>
      <c r="Q75" s="531" t="str">
        <f ca="1" t="shared" si="6"/>
        <v/>
      </c>
      <c r="R75" s="531" t="str">
        <f ca="1" t="shared" si="6"/>
        <v/>
      </c>
      <c r="S75" s="531" t="str">
        <f ca="1" t="shared" si="6"/>
        <v/>
      </c>
      <c r="T75" s="502"/>
      <c r="U75" s="498"/>
    </row>
    <row r="76" spans="1:21" ht="12.75">
      <c r="A76" s="498"/>
      <c r="B76" s="498"/>
      <c r="C76" s="498"/>
      <c r="D76" s="498"/>
      <c r="E76" s="498"/>
      <c r="F76" s="498"/>
      <c r="G76" s="498"/>
      <c r="H76" s="531" t="str">
        <f aca="true" t="shared" si="7" ref="H76:S90">IF(CELL("type",H22)="b","",IF(H22="tntc",63200,IF(H22=0,1,H22)))</f>
        <v/>
      </c>
      <c r="I76" s="532" t="str">
        <f ca="1" t="shared" si="7"/>
        <v/>
      </c>
      <c r="J76" s="531" t="str">
        <f ca="1" t="shared" si="7"/>
        <v/>
      </c>
      <c r="K76" s="531" t="str">
        <f ca="1" t="shared" si="7"/>
        <v/>
      </c>
      <c r="L76" s="531" t="str">
        <f ca="1" t="shared" si="7"/>
        <v/>
      </c>
      <c r="M76" s="531" t="str">
        <f ca="1" t="shared" si="7"/>
        <v/>
      </c>
      <c r="N76" s="531" t="str">
        <f ca="1" t="shared" si="7"/>
        <v/>
      </c>
      <c r="O76" s="531" t="str">
        <f ca="1" t="shared" si="7"/>
        <v/>
      </c>
      <c r="P76" s="531" t="str">
        <f ca="1" t="shared" si="7"/>
        <v/>
      </c>
      <c r="Q76" s="531" t="str">
        <f ca="1" t="shared" si="7"/>
        <v/>
      </c>
      <c r="R76" s="531" t="str">
        <f ca="1" t="shared" si="7"/>
        <v/>
      </c>
      <c r="S76" s="531" t="str">
        <f ca="1" t="shared" si="7"/>
        <v/>
      </c>
      <c r="T76" s="502"/>
      <c r="U76" s="498"/>
    </row>
    <row r="77" spans="1:21" ht="12.75">
      <c r="A77" s="498"/>
      <c r="B77" s="498"/>
      <c r="C77" s="498"/>
      <c r="D77" s="498"/>
      <c r="E77" s="498"/>
      <c r="F77" s="498"/>
      <c r="G77" s="498"/>
      <c r="H77" s="531" t="str">
        <f ca="1" t="shared" si="7"/>
        <v/>
      </c>
      <c r="I77" s="532" t="str">
        <f ca="1" t="shared" si="7"/>
        <v/>
      </c>
      <c r="J77" s="531" t="str">
        <f ca="1" t="shared" si="7"/>
        <v/>
      </c>
      <c r="K77" s="531" t="str">
        <f ca="1" t="shared" si="7"/>
        <v/>
      </c>
      <c r="L77" s="531" t="str">
        <f ca="1" t="shared" si="7"/>
        <v/>
      </c>
      <c r="M77" s="531" t="str">
        <f ca="1" t="shared" si="7"/>
        <v/>
      </c>
      <c r="N77" s="531" t="str">
        <f ca="1" t="shared" si="7"/>
        <v/>
      </c>
      <c r="O77" s="531" t="str">
        <f ca="1" t="shared" si="7"/>
        <v/>
      </c>
      <c r="P77" s="531" t="str">
        <f ca="1" t="shared" si="7"/>
        <v/>
      </c>
      <c r="Q77" s="531" t="str">
        <f ca="1" t="shared" si="7"/>
        <v/>
      </c>
      <c r="R77" s="531" t="str">
        <f ca="1" t="shared" si="7"/>
        <v/>
      </c>
      <c r="S77" s="531" t="str">
        <f ca="1" t="shared" si="7"/>
        <v/>
      </c>
      <c r="T77" s="502"/>
      <c r="U77" s="498"/>
    </row>
    <row r="78" spans="1:21" ht="12.75">
      <c r="A78" s="498"/>
      <c r="B78" s="498"/>
      <c r="C78" s="498"/>
      <c r="D78" s="498"/>
      <c r="E78" s="498"/>
      <c r="F78" s="498"/>
      <c r="G78" s="498"/>
      <c r="H78" s="531" t="str">
        <f ca="1" t="shared" si="7"/>
        <v/>
      </c>
      <c r="I78" s="532" t="str">
        <f ca="1" t="shared" si="7"/>
        <v/>
      </c>
      <c r="J78" s="531" t="str">
        <f ca="1" t="shared" si="7"/>
        <v/>
      </c>
      <c r="K78" s="531" t="str">
        <f ca="1" t="shared" si="7"/>
        <v/>
      </c>
      <c r="L78" s="531" t="str">
        <f ca="1" t="shared" si="7"/>
        <v/>
      </c>
      <c r="M78" s="531" t="str">
        <f ca="1" t="shared" si="7"/>
        <v/>
      </c>
      <c r="N78" s="531" t="str">
        <f ca="1" t="shared" si="7"/>
        <v/>
      </c>
      <c r="O78" s="531" t="str">
        <f ca="1" t="shared" si="7"/>
        <v/>
      </c>
      <c r="P78" s="531" t="str">
        <f ca="1" t="shared" si="7"/>
        <v/>
      </c>
      <c r="Q78" s="531" t="str">
        <f ca="1" t="shared" si="7"/>
        <v/>
      </c>
      <c r="R78" s="531" t="str">
        <f ca="1" t="shared" si="7"/>
        <v/>
      </c>
      <c r="S78" s="531" t="str">
        <f ca="1" t="shared" si="7"/>
        <v/>
      </c>
      <c r="T78" s="502"/>
      <c r="U78" s="498"/>
    </row>
    <row r="79" spans="1:21" ht="12.75">
      <c r="A79" s="498"/>
      <c r="B79" s="498"/>
      <c r="C79" s="498"/>
      <c r="D79" s="498"/>
      <c r="E79" s="498"/>
      <c r="F79" s="498"/>
      <c r="G79" s="498"/>
      <c r="H79" s="531" t="str">
        <f ca="1" t="shared" si="7"/>
        <v/>
      </c>
      <c r="I79" s="532" t="str">
        <f ca="1" t="shared" si="7"/>
        <v/>
      </c>
      <c r="J79" s="531" t="str">
        <f ca="1" t="shared" si="7"/>
        <v/>
      </c>
      <c r="K79" s="531" t="str">
        <f ca="1" t="shared" si="7"/>
        <v/>
      </c>
      <c r="L79" s="531" t="str">
        <f ca="1" t="shared" si="7"/>
        <v/>
      </c>
      <c r="M79" s="531" t="str">
        <f ca="1" t="shared" si="7"/>
        <v/>
      </c>
      <c r="N79" s="531" t="str">
        <f ca="1" t="shared" si="7"/>
        <v/>
      </c>
      <c r="O79" s="531" t="str">
        <f ca="1" t="shared" si="7"/>
        <v/>
      </c>
      <c r="P79" s="531" t="str">
        <f ca="1" t="shared" si="7"/>
        <v/>
      </c>
      <c r="Q79" s="531" t="str">
        <f ca="1" t="shared" si="7"/>
        <v/>
      </c>
      <c r="R79" s="531" t="str">
        <f ca="1" t="shared" si="7"/>
        <v/>
      </c>
      <c r="S79" s="531" t="str">
        <f ca="1" t="shared" si="7"/>
        <v/>
      </c>
      <c r="T79" s="502"/>
      <c r="U79" s="498"/>
    </row>
    <row r="80" spans="1:21" ht="12.75">
      <c r="A80" s="498"/>
      <c r="B80" s="498"/>
      <c r="C80" s="498"/>
      <c r="D80" s="498"/>
      <c r="E80" s="498"/>
      <c r="F80" s="498"/>
      <c r="G80" s="498"/>
      <c r="H80" s="531" t="str">
        <f ca="1" t="shared" si="7"/>
        <v/>
      </c>
      <c r="I80" s="532" t="str">
        <f ca="1" t="shared" si="7"/>
        <v/>
      </c>
      <c r="J80" s="531" t="str">
        <f ca="1" t="shared" si="7"/>
        <v/>
      </c>
      <c r="K80" s="531" t="str">
        <f ca="1" t="shared" si="7"/>
        <v/>
      </c>
      <c r="L80" s="531" t="str">
        <f ca="1" t="shared" si="7"/>
        <v/>
      </c>
      <c r="M80" s="531" t="str">
        <f ca="1" t="shared" si="7"/>
        <v/>
      </c>
      <c r="N80" s="531" t="str">
        <f ca="1" t="shared" si="7"/>
        <v/>
      </c>
      <c r="O80" s="531" t="str">
        <f ca="1" t="shared" si="7"/>
        <v/>
      </c>
      <c r="P80" s="531" t="str">
        <f ca="1" t="shared" si="7"/>
        <v/>
      </c>
      <c r="Q80" s="531" t="str">
        <f ca="1" t="shared" si="7"/>
        <v/>
      </c>
      <c r="R80" s="531" t="str">
        <f ca="1" t="shared" si="7"/>
        <v/>
      </c>
      <c r="S80" s="531" t="str">
        <f ca="1" t="shared" si="7"/>
        <v/>
      </c>
      <c r="T80" s="502"/>
      <c r="U80" s="498"/>
    </row>
    <row r="81" spans="1:21" ht="12.75">
      <c r="A81" s="498"/>
      <c r="B81" s="498"/>
      <c r="C81" s="498"/>
      <c r="D81" s="498"/>
      <c r="E81" s="498"/>
      <c r="F81" s="498"/>
      <c r="G81" s="498"/>
      <c r="H81" s="531" t="str">
        <f ca="1" t="shared" si="7"/>
        <v/>
      </c>
      <c r="I81" s="532" t="str">
        <f ca="1" t="shared" si="7"/>
        <v/>
      </c>
      <c r="J81" s="531" t="str">
        <f ca="1" t="shared" si="7"/>
        <v/>
      </c>
      <c r="K81" s="531" t="str">
        <f ca="1" t="shared" si="7"/>
        <v/>
      </c>
      <c r="L81" s="531" t="str">
        <f ca="1" t="shared" si="7"/>
        <v/>
      </c>
      <c r="M81" s="531" t="str">
        <f ca="1" t="shared" si="7"/>
        <v/>
      </c>
      <c r="N81" s="531" t="str">
        <f ca="1" t="shared" si="7"/>
        <v/>
      </c>
      <c r="O81" s="531" t="str">
        <f ca="1" t="shared" si="7"/>
        <v/>
      </c>
      <c r="P81" s="531" t="str">
        <f ca="1" t="shared" si="7"/>
        <v/>
      </c>
      <c r="Q81" s="531" t="str">
        <f ca="1" t="shared" si="7"/>
        <v/>
      </c>
      <c r="R81" s="531" t="str">
        <f ca="1" t="shared" si="7"/>
        <v/>
      </c>
      <c r="S81" s="531" t="str">
        <f ca="1" t="shared" si="7"/>
        <v/>
      </c>
      <c r="T81" s="502"/>
      <c r="U81" s="498"/>
    </row>
    <row r="82" spans="1:21" ht="12.75">
      <c r="A82" s="498"/>
      <c r="B82" s="498"/>
      <c r="C82" s="498"/>
      <c r="D82" s="498"/>
      <c r="E82" s="498"/>
      <c r="F82" s="498"/>
      <c r="G82" s="498"/>
      <c r="H82" s="531" t="str">
        <f ca="1" t="shared" si="7"/>
        <v/>
      </c>
      <c r="I82" s="532" t="str">
        <f ca="1" t="shared" si="7"/>
        <v/>
      </c>
      <c r="J82" s="531" t="str">
        <f ca="1" t="shared" si="7"/>
        <v/>
      </c>
      <c r="K82" s="531" t="str">
        <f ca="1" t="shared" si="7"/>
        <v/>
      </c>
      <c r="L82" s="531" t="str">
        <f ca="1" t="shared" si="7"/>
        <v/>
      </c>
      <c r="M82" s="531" t="str">
        <f ca="1" t="shared" si="7"/>
        <v/>
      </c>
      <c r="N82" s="531" t="str">
        <f ca="1" t="shared" si="7"/>
        <v/>
      </c>
      <c r="O82" s="531" t="str">
        <f ca="1" t="shared" si="7"/>
        <v/>
      </c>
      <c r="P82" s="531" t="str">
        <f ca="1" t="shared" si="7"/>
        <v/>
      </c>
      <c r="Q82" s="531" t="str">
        <f ca="1" t="shared" si="7"/>
        <v/>
      </c>
      <c r="R82" s="531" t="str">
        <f ca="1" t="shared" si="7"/>
        <v/>
      </c>
      <c r="S82" s="531" t="str">
        <f ca="1" t="shared" si="7"/>
        <v/>
      </c>
      <c r="T82" s="502"/>
      <c r="U82" s="498"/>
    </row>
    <row r="83" spans="1:21" ht="12.75">
      <c r="A83" s="498"/>
      <c r="B83" s="498"/>
      <c r="C83" s="498"/>
      <c r="D83" s="498"/>
      <c r="E83" s="498"/>
      <c r="F83" s="498"/>
      <c r="G83" s="498"/>
      <c r="H83" s="531" t="str">
        <f ca="1" t="shared" si="7"/>
        <v/>
      </c>
      <c r="I83" s="532" t="str">
        <f ca="1" t="shared" si="7"/>
        <v/>
      </c>
      <c r="J83" s="531" t="str">
        <f ca="1" t="shared" si="7"/>
        <v/>
      </c>
      <c r="K83" s="531" t="str">
        <f ca="1" t="shared" si="7"/>
        <v/>
      </c>
      <c r="L83" s="531" t="str">
        <f ca="1" t="shared" si="7"/>
        <v/>
      </c>
      <c r="M83" s="531" t="str">
        <f ca="1" t="shared" si="7"/>
        <v/>
      </c>
      <c r="N83" s="531" t="str">
        <f ca="1" t="shared" si="7"/>
        <v/>
      </c>
      <c r="O83" s="531" t="str">
        <f ca="1" t="shared" si="7"/>
        <v/>
      </c>
      <c r="P83" s="531" t="str">
        <f ca="1" t="shared" si="7"/>
        <v/>
      </c>
      <c r="Q83" s="531" t="str">
        <f ca="1" t="shared" si="7"/>
        <v/>
      </c>
      <c r="R83" s="531" t="str">
        <f ca="1" t="shared" si="7"/>
        <v/>
      </c>
      <c r="S83" s="531" t="str">
        <f ca="1" t="shared" si="7"/>
        <v/>
      </c>
      <c r="T83" s="502"/>
      <c r="U83" s="498"/>
    </row>
    <row r="84" spans="1:21" ht="12.75">
      <c r="A84" s="498"/>
      <c r="B84" s="498"/>
      <c r="C84" s="498"/>
      <c r="D84" s="498"/>
      <c r="E84" s="498"/>
      <c r="F84" s="498"/>
      <c r="G84" s="498"/>
      <c r="H84" s="531" t="str">
        <f ca="1" t="shared" si="7"/>
        <v/>
      </c>
      <c r="I84" s="532" t="str">
        <f ca="1" t="shared" si="7"/>
        <v/>
      </c>
      <c r="J84" s="531" t="str">
        <f ca="1" t="shared" si="7"/>
        <v/>
      </c>
      <c r="K84" s="531" t="str">
        <f ca="1" t="shared" si="7"/>
        <v/>
      </c>
      <c r="L84" s="531" t="str">
        <f ca="1" t="shared" si="7"/>
        <v/>
      </c>
      <c r="M84" s="531" t="str">
        <f ca="1" t="shared" si="7"/>
        <v/>
      </c>
      <c r="N84" s="531" t="str">
        <f ca="1" t="shared" si="7"/>
        <v/>
      </c>
      <c r="O84" s="531" t="str">
        <f ca="1" t="shared" si="7"/>
        <v/>
      </c>
      <c r="P84" s="531" t="str">
        <f ca="1" t="shared" si="7"/>
        <v/>
      </c>
      <c r="Q84" s="531" t="str">
        <f ca="1" t="shared" si="7"/>
        <v/>
      </c>
      <c r="R84" s="531" t="str">
        <f ca="1" t="shared" si="7"/>
        <v/>
      </c>
      <c r="S84" s="531" t="str">
        <f ca="1" t="shared" si="7"/>
        <v/>
      </c>
      <c r="T84" s="502"/>
      <c r="U84" s="498"/>
    </row>
    <row r="85" spans="1:21" ht="12.75">
      <c r="A85" s="498"/>
      <c r="B85" s="498"/>
      <c r="C85" s="498"/>
      <c r="D85" s="498"/>
      <c r="E85" s="498"/>
      <c r="F85" s="498"/>
      <c r="G85" s="498"/>
      <c r="H85" s="531" t="str">
        <f ca="1" t="shared" si="7"/>
        <v/>
      </c>
      <c r="I85" s="532" t="str">
        <f ca="1" t="shared" si="7"/>
        <v/>
      </c>
      <c r="J85" s="531" t="str">
        <f ca="1" t="shared" si="7"/>
        <v/>
      </c>
      <c r="K85" s="531" t="str">
        <f ca="1" t="shared" si="7"/>
        <v/>
      </c>
      <c r="L85" s="531" t="str">
        <f ca="1" t="shared" si="7"/>
        <v/>
      </c>
      <c r="M85" s="531" t="str">
        <f ca="1" t="shared" si="7"/>
        <v/>
      </c>
      <c r="N85" s="531" t="str">
        <f ca="1" t="shared" si="7"/>
        <v/>
      </c>
      <c r="O85" s="531" t="str">
        <f ca="1" t="shared" si="7"/>
        <v/>
      </c>
      <c r="P85" s="531" t="str">
        <f ca="1" t="shared" si="7"/>
        <v/>
      </c>
      <c r="Q85" s="531" t="str">
        <f ca="1" t="shared" si="7"/>
        <v/>
      </c>
      <c r="R85" s="531" t="str">
        <f ca="1" t="shared" si="7"/>
        <v/>
      </c>
      <c r="S85" s="531" t="str">
        <f ca="1" t="shared" si="7"/>
        <v/>
      </c>
      <c r="T85" s="502"/>
      <c r="U85" s="498"/>
    </row>
    <row r="86" spans="1:21" ht="12.75">
      <c r="A86" s="498"/>
      <c r="B86" s="498"/>
      <c r="C86" s="498"/>
      <c r="D86" s="498"/>
      <c r="E86" s="498"/>
      <c r="F86" s="498"/>
      <c r="G86" s="498"/>
      <c r="H86" s="531" t="str">
        <f ca="1" t="shared" si="7"/>
        <v/>
      </c>
      <c r="I86" s="532" t="str">
        <f ca="1" t="shared" si="7"/>
        <v/>
      </c>
      <c r="J86" s="531" t="str">
        <f ca="1" t="shared" si="7"/>
        <v/>
      </c>
      <c r="K86" s="531" t="str">
        <f ca="1" t="shared" si="7"/>
        <v/>
      </c>
      <c r="L86" s="531" t="str">
        <f ca="1" t="shared" si="7"/>
        <v/>
      </c>
      <c r="M86" s="531" t="str">
        <f ca="1" t="shared" si="7"/>
        <v/>
      </c>
      <c r="N86" s="531" t="str">
        <f ca="1" t="shared" si="7"/>
        <v/>
      </c>
      <c r="O86" s="531" t="str">
        <f ca="1" t="shared" si="7"/>
        <v/>
      </c>
      <c r="P86" s="531" t="str">
        <f ca="1" t="shared" si="7"/>
        <v/>
      </c>
      <c r="Q86" s="531" t="str">
        <f ca="1" t="shared" si="7"/>
        <v/>
      </c>
      <c r="R86" s="531" t="str">
        <f ca="1" t="shared" si="7"/>
        <v/>
      </c>
      <c r="S86" s="531" t="str">
        <f ca="1" t="shared" si="7"/>
        <v/>
      </c>
      <c r="T86" s="502"/>
      <c r="U86" s="498"/>
    </row>
    <row r="87" spans="1:21" ht="12.75">
      <c r="A87" s="498"/>
      <c r="B87" s="498"/>
      <c r="C87" s="498"/>
      <c r="D87" s="498"/>
      <c r="E87" s="498"/>
      <c r="F87" s="498"/>
      <c r="G87" s="498"/>
      <c r="H87" s="531" t="str">
        <f ca="1" t="shared" si="7"/>
        <v/>
      </c>
      <c r="I87" s="532" t="str">
        <f ca="1" t="shared" si="7"/>
        <v/>
      </c>
      <c r="J87" s="531" t="str">
        <f ca="1" t="shared" si="7"/>
        <v/>
      </c>
      <c r="K87" s="531" t="str">
        <f ca="1" t="shared" si="7"/>
        <v/>
      </c>
      <c r="L87" s="531" t="str">
        <f ca="1" t="shared" si="7"/>
        <v/>
      </c>
      <c r="M87" s="531" t="str">
        <f ca="1" t="shared" si="7"/>
        <v/>
      </c>
      <c r="N87" s="531" t="str">
        <f ca="1" t="shared" si="7"/>
        <v/>
      </c>
      <c r="O87" s="531" t="str">
        <f ca="1" t="shared" si="7"/>
        <v/>
      </c>
      <c r="P87" s="531" t="str">
        <f ca="1" t="shared" si="7"/>
        <v/>
      </c>
      <c r="Q87" s="531" t="str">
        <f ca="1" t="shared" si="7"/>
        <v/>
      </c>
      <c r="R87" s="531" t="str">
        <f ca="1" t="shared" si="7"/>
        <v/>
      </c>
      <c r="S87" s="531" t="str">
        <f ca="1" t="shared" si="7"/>
        <v/>
      </c>
      <c r="T87" s="502"/>
      <c r="U87" s="498"/>
    </row>
    <row r="88" spans="1:21" ht="12.75">
      <c r="A88" s="498"/>
      <c r="B88" s="498"/>
      <c r="C88" s="498"/>
      <c r="D88" s="498"/>
      <c r="E88" s="498"/>
      <c r="F88" s="498"/>
      <c r="G88" s="498"/>
      <c r="H88" s="531" t="str">
        <f ca="1" t="shared" si="7"/>
        <v/>
      </c>
      <c r="I88" s="532" t="str">
        <f ca="1" t="shared" si="7"/>
        <v/>
      </c>
      <c r="J88" s="531" t="str">
        <f ca="1" t="shared" si="7"/>
        <v/>
      </c>
      <c r="K88" s="531" t="str">
        <f ca="1" t="shared" si="7"/>
        <v/>
      </c>
      <c r="L88" s="531" t="str">
        <f ca="1" t="shared" si="7"/>
        <v/>
      </c>
      <c r="M88" s="531" t="str">
        <f ca="1" t="shared" si="7"/>
        <v/>
      </c>
      <c r="N88" s="531" t="str">
        <f ca="1" t="shared" si="7"/>
        <v/>
      </c>
      <c r="O88" s="531" t="str">
        <f ca="1" t="shared" si="7"/>
        <v/>
      </c>
      <c r="P88" s="531" t="str">
        <f ca="1" t="shared" si="7"/>
        <v/>
      </c>
      <c r="Q88" s="531" t="str">
        <f ca="1" t="shared" si="7"/>
        <v/>
      </c>
      <c r="R88" s="531" t="str">
        <f ca="1" t="shared" si="7"/>
        <v/>
      </c>
      <c r="S88" s="531" t="str">
        <f ca="1" t="shared" si="7"/>
        <v/>
      </c>
      <c r="T88" s="502"/>
      <c r="U88" s="498"/>
    </row>
    <row r="89" spans="1:21" ht="12.75">
      <c r="A89" s="498"/>
      <c r="B89" s="498"/>
      <c r="C89" s="498"/>
      <c r="D89" s="498"/>
      <c r="E89" s="498"/>
      <c r="F89" s="498"/>
      <c r="G89" s="498"/>
      <c r="H89" s="531" t="str">
        <f ca="1" t="shared" si="7"/>
        <v/>
      </c>
      <c r="I89" s="532" t="str">
        <f ca="1" t="shared" si="7"/>
        <v/>
      </c>
      <c r="J89" s="531" t="str">
        <f ca="1" t="shared" si="7"/>
        <v/>
      </c>
      <c r="K89" s="531" t="str">
        <f ca="1" t="shared" si="7"/>
        <v/>
      </c>
      <c r="L89" s="531" t="str">
        <f ca="1" t="shared" si="7"/>
        <v/>
      </c>
      <c r="M89" s="531" t="str">
        <f ca="1" t="shared" si="7"/>
        <v/>
      </c>
      <c r="N89" s="531" t="str">
        <f ca="1" t="shared" si="7"/>
        <v/>
      </c>
      <c r="O89" s="531" t="str">
        <f ca="1" t="shared" si="7"/>
        <v/>
      </c>
      <c r="P89" s="531" t="str">
        <f ca="1" t="shared" si="7"/>
        <v/>
      </c>
      <c r="Q89" s="531" t="str">
        <f ca="1" t="shared" si="7"/>
        <v/>
      </c>
      <c r="R89" s="531" t="str">
        <f ca="1" t="shared" si="7"/>
        <v/>
      </c>
      <c r="S89" s="531" t="str">
        <f ca="1" t="shared" si="7"/>
        <v/>
      </c>
      <c r="T89" s="502"/>
      <c r="U89" s="498"/>
    </row>
    <row r="90" spans="1:21" ht="13.8" thickBot="1">
      <c r="A90" s="498"/>
      <c r="B90" s="498"/>
      <c r="C90" s="498"/>
      <c r="D90" s="498"/>
      <c r="E90" s="498"/>
      <c r="F90" s="498"/>
      <c r="G90" s="498"/>
      <c r="H90" s="531" t="str">
        <f ca="1" t="shared" si="7"/>
        <v/>
      </c>
      <c r="I90" s="531" t="str">
        <f ca="1" t="shared" si="7"/>
        <v/>
      </c>
      <c r="J90" s="531" t="str">
        <f ca="1" t="shared" si="7"/>
        <v/>
      </c>
      <c r="K90" s="531" t="str">
        <f ca="1" t="shared" si="7"/>
        <v/>
      </c>
      <c r="L90" s="531" t="str">
        <f ca="1" t="shared" si="7"/>
        <v/>
      </c>
      <c r="M90" s="531" t="str">
        <f ca="1" t="shared" si="7"/>
        <v/>
      </c>
      <c r="N90" s="531" t="str">
        <f ca="1" t="shared" si="7"/>
        <v/>
      </c>
      <c r="O90" s="531" t="str">
        <f ca="1" t="shared" si="7"/>
        <v/>
      </c>
      <c r="P90" s="531" t="str">
        <f ca="1" t="shared" si="7"/>
        <v/>
      </c>
      <c r="Q90" s="531" t="str">
        <f ca="1" t="shared" si="7"/>
        <v/>
      </c>
      <c r="R90" s="531" t="str">
        <f ca="1" t="shared" si="7"/>
        <v/>
      </c>
      <c r="S90" s="531" t="str">
        <f ca="1" t="shared" si="7"/>
        <v/>
      </c>
      <c r="T90" s="502"/>
      <c r="U90" s="498"/>
    </row>
    <row r="91" spans="8:20" ht="13.8" thickBot="1">
      <c r="H91" s="728" t="str">
        <f ca="1">IF(SUM(H$60:H$90)=0,"",1)</f>
        <v/>
      </c>
      <c r="I91" s="728" t="str">
        <f aca="true" t="shared" si="8" ref="I91:S91">IF(SUM(I$60:I$90)=0,"",1)</f>
        <v/>
      </c>
      <c r="J91" s="728" t="str">
        <f ca="1" t="shared" si="8"/>
        <v/>
      </c>
      <c r="K91" s="728" t="str">
        <f ca="1" t="shared" si="8"/>
        <v/>
      </c>
      <c r="L91" s="728" t="str">
        <f ca="1" t="shared" si="8"/>
        <v/>
      </c>
      <c r="M91" s="728" t="str">
        <f ca="1" t="shared" si="8"/>
        <v/>
      </c>
      <c r="N91" s="728" t="str">
        <f ca="1" t="shared" si="8"/>
        <v/>
      </c>
      <c r="O91" s="728" t="str">
        <f ca="1" t="shared" si="8"/>
        <v/>
      </c>
      <c r="P91" s="728" t="str">
        <f ca="1" t="shared" si="8"/>
        <v/>
      </c>
      <c r="Q91" s="728" t="str">
        <f ca="1" t="shared" si="8"/>
        <v/>
      </c>
      <c r="R91" s="728" t="str">
        <f ca="1" t="shared" si="8"/>
        <v/>
      </c>
      <c r="S91" s="728" t="str">
        <f ca="1" t="shared" si="8"/>
        <v/>
      </c>
      <c r="T91" s="476"/>
    </row>
    <row r="92" spans="8:20" ht="12.75">
      <c r="H92" s="476"/>
      <c r="I92" s="476"/>
      <c r="J92" s="476"/>
      <c r="K92" s="476"/>
      <c r="N92" s="476"/>
      <c r="O92" s="476"/>
      <c r="P92" s="476"/>
      <c r="Q92" s="476"/>
      <c r="R92" s="476"/>
      <c r="S92" s="476"/>
      <c r="T92" s="476"/>
    </row>
    <row r="93" spans="8:20" ht="12.75">
      <c r="H93" s="476"/>
      <c r="I93" s="476"/>
      <c r="J93" s="476"/>
      <c r="K93" s="476"/>
      <c r="N93" s="476"/>
      <c r="O93" s="476"/>
      <c r="P93" s="476"/>
      <c r="Q93" s="476"/>
      <c r="R93" s="476"/>
      <c r="S93" s="476"/>
      <c r="T93" s="476"/>
    </row>
    <row r="94" spans="8:20" ht="12.75">
      <c r="H94" s="476"/>
      <c r="I94" s="476"/>
      <c r="J94" s="476"/>
      <c r="K94" s="476"/>
      <c r="N94" s="476"/>
      <c r="O94" s="476"/>
      <c r="P94" s="476"/>
      <c r="Q94" s="476"/>
      <c r="R94" s="476"/>
      <c r="S94" s="476"/>
      <c r="T94" s="476"/>
    </row>
    <row r="95" spans="8:20" ht="12.75">
      <c r="H95" s="476"/>
      <c r="I95" s="476"/>
      <c r="J95" s="476"/>
      <c r="K95" s="476"/>
      <c r="N95" s="476"/>
      <c r="O95" s="476"/>
      <c r="P95" s="476"/>
      <c r="Q95" s="476"/>
      <c r="R95" s="476"/>
      <c r="S95" s="476"/>
      <c r="T95" s="476"/>
    </row>
    <row r="96" spans="8:20" ht="12.75">
      <c r="H96" s="476"/>
      <c r="I96" s="476"/>
      <c r="J96" s="476"/>
      <c r="K96" s="476"/>
      <c r="N96" s="476"/>
      <c r="O96" s="476"/>
      <c r="P96" s="476"/>
      <c r="Q96" s="476"/>
      <c r="R96" s="476"/>
      <c r="S96" s="476"/>
      <c r="T96" s="476"/>
    </row>
    <row r="97" spans="8:20" ht="12.75">
      <c r="H97" s="476"/>
      <c r="I97" s="476"/>
      <c r="J97" s="476"/>
      <c r="K97" s="476"/>
      <c r="N97" s="476"/>
      <c r="O97" s="476"/>
      <c r="P97" s="476"/>
      <c r="Q97" s="476"/>
      <c r="R97" s="476"/>
      <c r="S97" s="476"/>
      <c r="T97" s="476"/>
    </row>
  </sheetData>
  <sheetProtection algorithmName="SHA-512" hashValue="76UwHvgoNlC7zNPrbtxUWGr09lU8a4/uI0+1R40nc8JoEbPOdN4IQhq4ev29sdFO/wLoDkVaHjZXV2mkV3Lipw==" saltValue="5UbslnZq/EDSjDqbHmGMXA==" spinCount="100000" sheet="1" selectLockedCells="1" selectUnlockedCells="1"/>
  <mergeCells count="1">
    <mergeCell ref="K1:P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7"/>
  <sheetViews>
    <sheetView workbookViewId="0" topLeftCell="A1">
      <selection activeCell="A1" sqref="A1:C1"/>
    </sheetView>
  </sheetViews>
  <sheetFormatPr defaultColWidth="9.140625" defaultRowHeight="12.75"/>
  <cols>
    <col min="1" max="1" width="28.57421875" style="0" customWidth="1"/>
    <col min="2" max="2" width="75.421875" style="0" customWidth="1"/>
    <col min="3" max="3" width="26.28125" style="0" customWidth="1"/>
  </cols>
  <sheetData>
    <row r="1" spans="1:3" ht="28.5" customHeight="1">
      <c r="A1" s="812" t="s">
        <v>176</v>
      </c>
      <c r="B1" s="813"/>
      <c r="C1" s="814"/>
    </row>
    <row r="2" spans="1:3" ht="280.5" customHeight="1">
      <c r="A2" s="712"/>
      <c r="B2" s="713" t="s">
        <v>197</v>
      </c>
      <c r="C2" s="714"/>
    </row>
    <row r="3" spans="1:3" ht="60" customHeight="1">
      <c r="A3" s="715" t="s">
        <v>177</v>
      </c>
      <c r="B3" s="716" t="s">
        <v>178</v>
      </c>
      <c r="C3" s="717" t="s">
        <v>179</v>
      </c>
    </row>
    <row r="4" spans="1:3" ht="12.75">
      <c r="A4" s="712"/>
      <c r="C4" s="714"/>
    </row>
    <row r="5" spans="1:3" ht="20.4">
      <c r="A5" s="718">
        <v>2</v>
      </c>
      <c r="B5" s="719" t="s">
        <v>198</v>
      </c>
      <c r="C5" s="720" t="s">
        <v>181</v>
      </c>
    </row>
    <row r="6" spans="1:3" ht="12.75">
      <c r="A6" s="712"/>
      <c r="C6" s="714"/>
    </row>
    <row r="7" spans="1:3" ht="20.4">
      <c r="A7" s="718">
        <v>3</v>
      </c>
      <c r="B7" s="719" t="s">
        <v>199</v>
      </c>
      <c r="C7" s="720" t="s">
        <v>181</v>
      </c>
    </row>
    <row r="8" spans="1:3" ht="12.75">
      <c r="A8" s="712"/>
      <c r="C8" s="714"/>
    </row>
    <row r="9" spans="1:3" ht="20.4">
      <c r="A9" s="718">
        <v>7</v>
      </c>
      <c r="B9" s="719" t="s">
        <v>200</v>
      </c>
      <c r="C9" s="720" t="s">
        <v>181</v>
      </c>
    </row>
    <row r="10" spans="1:3" ht="12.75">
      <c r="A10" s="712"/>
      <c r="C10" s="714"/>
    </row>
    <row r="11" spans="1:3" ht="21">
      <c r="A11" s="721">
        <v>9</v>
      </c>
      <c r="B11" s="722" t="s">
        <v>182</v>
      </c>
      <c r="C11" s="723" t="s">
        <v>181</v>
      </c>
    </row>
    <row r="12" spans="1:3" ht="12.75">
      <c r="A12" s="712"/>
      <c r="C12" s="714"/>
    </row>
    <row r="13" spans="1:3" ht="20.4">
      <c r="A13" s="718" t="s">
        <v>183</v>
      </c>
      <c r="B13" s="719" t="s">
        <v>201</v>
      </c>
      <c r="C13" s="720" t="s">
        <v>181</v>
      </c>
    </row>
    <row r="14" spans="1:3" ht="12.75">
      <c r="A14" s="712"/>
      <c r="C14" s="714"/>
    </row>
    <row r="15" spans="1:3" ht="20.4">
      <c r="A15" s="718" t="s">
        <v>202</v>
      </c>
      <c r="B15" s="719" t="s">
        <v>203</v>
      </c>
      <c r="C15" s="720" t="s">
        <v>181</v>
      </c>
    </row>
    <row r="16" spans="1:3" ht="12.75">
      <c r="A16" s="712"/>
      <c r="C16" s="714"/>
    </row>
    <row r="17" spans="1:3" ht="21">
      <c r="A17" s="721" t="s">
        <v>184</v>
      </c>
      <c r="B17" s="722" t="s">
        <v>185</v>
      </c>
      <c r="C17" s="723" t="s">
        <v>181</v>
      </c>
    </row>
    <row r="18" spans="1:3" ht="12.75">
      <c r="A18" s="724"/>
      <c r="B18" s="725"/>
      <c r="C18" s="726"/>
    </row>
    <row r="19" spans="1:3" ht="21">
      <c r="A19" s="721" t="s">
        <v>186</v>
      </c>
      <c r="B19" s="722" t="s">
        <v>204</v>
      </c>
      <c r="C19" s="723" t="s">
        <v>180</v>
      </c>
    </row>
    <row r="20" spans="1:3" ht="12.75">
      <c r="A20" s="712"/>
      <c r="C20" s="714"/>
    </row>
    <row r="21" spans="1:3" ht="20.4">
      <c r="A21" s="718" t="s">
        <v>205</v>
      </c>
      <c r="B21" s="719" t="s">
        <v>206</v>
      </c>
      <c r="C21" s="720" t="s">
        <v>181</v>
      </c>
    </row>
    <row r="22" spans="1:3" ht="12.75">
      <c r="A22" s="712"/>
      <c r="C22" s="714"/>
    </row>
    <row r="23" spans="1:3" ht="20.4">
      <c r="A23" s="718" t="s">
        <v>207</v>
      </c>
      <c r="B23" s="719" t="s">
        <v>208</v>
      </c>
      <c r="C23" s="720" t="s">
        <v>181</v>
      </c>
    </row>
    <row r="24" spans="1:3" ht="12.75">
      <c r="A24" s="712"/>
      <c r="C24" s="714"/>
    </row>
    <row r="25" spans="1:3" ht="21">
      <c r="A25" s="721" t="s">
        <v>187</v>
      </c>
      <c r="B25" s="722" t="s">
        <v>188</v>
      </c>
      <c r="C25" s="723" t="s">
        <v>181</v>
      </c>
    </row>
    <row r="26" spans="1:3" ht="12.75">
      <c r="A26" s="712"/>
      <c r="C26" s="714"/>
    </row>
    <row r="27" spans="1:3" ht="21">
      <c r="A27" s="721" t="s">
        <v>209</v>
      </c>
      <c r="B27" s="722" t="s">
        <v>210</v>
      </c>
      <c r="C27" s="723" t="s">
        <v>180</v>
      </c>
    </row>
    <row r="28" spans="1:3" ht="12.75">
      <c r="A28" s="712"/>
      <c r="C28" s="714"/>
    </row>
    <row r="29" spans="1:3" ht="20.4">
      <c r="A29" s="718" t="s">
        <v>211</v>
      </c>
      <c r="B29" s="719" t="s">
        <v>212</v>
      </c>
      <c r="C29" s="720" t="s">
        <v>181</v>
      </c>
    </row>
    <row r="30" spans="1:3" ht="12.75">
      <c r="A30" s="712"/>
      <c r="C30" s="714"/>
    </row>
    <row r="31" spans="1:3" ht="20.4">
      <c r="A31" s="718" t="s">
        <v>213</v>
      </c>
      <c r="B31" s="719" t="s">
        <v>214</v>
      </c>
      <c r="C31" s="720" t="s">
        <v>181</v>
      </c>
    </row>
    <row r="32" spans="1:3" ht="12.75">
      <c r="A32" s="712"/>
      <c r="C32" s="714"/>
    </row>
    <row r="33" spans="1:3" ht="20.4">
      <c r="A33" s="718" t="s">
        <v>215</v>
      </c>
      <c r="B33" s="719" t="s">
        <v>216</v>
      </c>
      <c r="C33" s="720" t="s">
        <v>217</v>
      </c>
    </row>
    <row r="34" spans="1:3" ht="12.75">
      <c r="A34" s="712"/>
      <c r="C34" s="714"/>
    </row>
    <row r="35" spans="1:3" ht="20.4">
      <c r="A35" s="718" t="s">
        <v>218</v>
      </c>
      <c r="B35" s="719" t="s">
        <v>219</v>
      </c>
      <c r="C35" s="720" t="s">
        <v>181</v>
      </c>
    </row>
    <row r="36" spans="1:3" ht="12.75">
      <c r="A36" s="476"/>
      <c r="C36" s="476"/>
    </row>
    <row r="37" spans="1:3" ht="52.2">
      <c r="A37" s="476"/>
      <c r="B37" s="727" t="s">
        <v>220</v>
      </c>
      <c r="C37" s="476"/>
    </row>
    <row r="38" spans="1:3" ht="12.75">
      <c r="A38" s="476"/>
      <c r="C38" s="476"/>
    </row>
    <row r="39" spans="1:3" ht="20.4">
      <c r="A39" s="682"/>
      <c r="B39" s="683"/>
      <c r="C39" s="682"/>
    </row>
    <row r="40" spans="1:3" ht="12.75">
      <c r="A40" s="476"/>
      <c r="C40" s="476"/>
    </row>
    <row r="41" spans="1:3" ht="20.4">
      <c r="A41" s="682"/>
      <c r="B41" s="683"/>
      <c r="C41" s="682"/>
    </row>
    <row r="42" spans="1:3" ht="12.75">
      <c r="A42" s="476"/>
      <c r="C42" s="476"/>
    </row>
    <row r="43" spans="1:3" ht="20.4">
      <c r="A43" s="682"/>
      <c r="B43" s="683"/>
      <c r="C43" s="682"/>
    </row>
    <row r="44" spans="1:3" ht="12.75">
      <c r="A44" s="476"/>
      <c r="C44" s="476"/>
    </row>
    <row r="45" spans="1:3" ht="21">
      <c r="A45" s="681"/>
      <c r="B45" s="684"/>
      <c r="C45" s="681"/>
    </row>
    <row r="46" spans="1:3" ht="12.75">
      <c r="A46" s="476"/>
      <c r="C46" s="476"/>
    </row>
    <row r="47" spans="1:3" ht="21">
      <c r="A47" s="681"/>
      <c r="B47" s="684"/>
      <c r="C47" s="681"/>
    </row>
    <row r="48" spans="1:3" ht="12.75">
      <c r="A48" s="476"/>
      <c r="C48" s="476"/>
    </row>
    <row r="49" spans="1:3" ht="20.4">
      <c r="A49" s="682"/>
      <c r="B49" s="683"/>
      <c r="C49" s="682"/>
    </row>
    <row r="50" spans="1:3" ht="12.75">
      <c r="A50" s="476"/>
      <c r="C50" s="476"/>
    </row>
    <row r="51" spans="1:3" ht="20.4">
      <c r="A51" s="682"/>
      <c r="B51" s="683"/>
      <c r="C51" s="682"/>
    </row>
    <row r="52" spans="1:3" ht="12.75">
      <c r="A52" s="476"/>
      <c r="C52" s="476"/>
    </row>
    <row r="53" spans="1:3" ht="21">
      <c r="A53" s="681"/>
      <c r="B53" s="684"/>
      <c r="C53" s="681"/>
    </row>
    <row r="54" spans="1:3" ht="12.75">
      <c r="A54" s="476"/>
      <c r="C54" s="476"/>
    </row>
    <row r="55" spans="1:3" ht="20.4">
      <c r="A55" s="682"/>
      <c r="B55" s="683"/>
      <c r="C55" s="682"/>
    </row>
    <row r="56" spans="1:3" ht="12.75">
      <c r="A56" s="476"/>
      <c r="C56" s="476"/>
    </row>
    <row r="57" spans="1:3" ht="21">
      <c r="A57" s="681"/>
      <c r="B57" s="684"/>
      <c r="C57" s="681"/>
    </row>
  </sheetData>
  <sheetProtection password="D328" sheet="1" selectLockedCells="1"/>
  <mergeCells count="1">
    <mergeCell ref="A1:C1"/>
  </mergeCells>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72"/>
  <sheetViews>
    <sheetView showGridLines="0" tabSelected="1" zoomScale="90" zoomScaleNormal="90" workbookViewId="0" topLeftCell="A1">
      <selection activeCell="N5" sqref="N5:T5"/>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57421875" style="0" customWidth="1"/>
    <col min="16" max="16" width="6.8515625" style="0" customWidth="1"/>
    <col min="17" max="17" width="7.7109375" style="0" customWidth="1"/>
    <col min="18" max="20" width="5.7109375" style="0" customWidth="1"/>
    <col min="21" max="21" width="5.140625" style="0" customWidth="1"/>
    <col min="22" max="24" width="7.7109375" style="0" customWidth="1"/>
    <col min="26" max="26" width="6.7109375" style="0" customWidth="1"/>
    <col min="27" max="29" width="6.28125" style="0" customWidth="1"/>
    <col min="31" max="31" width="5.7109375" style="0" customWidth="1"/>
    <col min="32" max="32" width="3.00390625" style="0" customWidth="1"/>
    <col min="34" max="34" width="6.57421875" style="0" customWidth="1"/>
    <col min="35" max="35" width="1.1484375" style="0" hidden="1" customWidth="1"/>
    <col min="37" max="39" width="5.7109375" style="0" customWidth="1"/>
    <col min="41" max="41" width="3.57421875" style="0" customWidth="1"/>
    <col min="42" max="42" width="3.7109375" style="0" customWidth="1"/>
    <col min="43" max="44" width="7.7109375" style="0" customWidth="1"/>
    <col min="46" max="46" width="7.00390625" style="0" bestFit="1" customWidth="1"/>
    <col min="58" max="58" width="5.7109375" style="0" customWidth="1"/>
    <col min="59" max="59" width="3.8515625" style="0" customWidth="1"/>
    <col min="60" max="60" width="8.421875" style="0" customWidth="1"/>
    <col min="61" max="61" width="8.00390625" style="0" customWidth="1"/>
    <col min="62" max="62" width="8.140625" style="0" customWidth="1"/>
    <col min="63" max="63" width="7.42187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926" t="s">
        <v>190</v>
      </c>
      <c r="T1" s="926"/>
      <c r="U1" s="449" t="s">
        <v>127</v>
      </c>
      <c r="V1" s="223"/>
      <c r="W1" s="223"/>
      <c r="X1" s="191"/>
      <c r="Y1" s="223"/>
      <c r="Z1" s="223"/>
      <c r="AA1" s="223"/>
      <c r="AB1" s="191"/>
      <c r="AC1" s="191"/>
      <c r="AD1" s="191"/>
      <c r="AE1" s="191"/>
      <c r="AF1" s="191"/>
      <c r="AG1" s="191"/>
      <c r="AH1" s="191"/>
      <c r="AI1" s="191"/>
      <c r="AJ1" s="191"/>
      <c r="AK1" s="191"/>
      <c r="AL1" s="191"/>
      <c r="AM1" s="191"/>
      <c r="AN1" s="191"/>
      <c r="AO1" s="449" t="s">
        <v>127</v>
      </c>
      <c r="AP1" s="191"/>
      <c r="AQ1" s="191"/>
      <c r="AR1" s="191"/>
      <c r="AS1" s="191"/>
      <c r="AT1" s="191"/>
      <c r="AU1" s="191"/>
      <c r="AV1" s="191"/>
      <c r="AW1" s="191"/>
      <c r="AX1" s="191"/>
      <c r="AY1" s="191"/>
      <c r="AZ1" s="191"/>
      <c r="BA1" s="191"/>
      <c r="BB1" s="191"/>
      <c r="BC1" s="191"/>
      <c r="BD1" s="191"/>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G2" s="192"/>
      <c r="H2" s="192"/>
      <c r="I2" s="192"/>
      <c r="J2" s="192"/>
      <c r="K2" s="192"/>
      <c r="L2" s="957" t="s">
        <v>87</v>
      </c>
      <c r="M2" s="958"/>
      <c r="N2" s="958"/>
      <c r="O2" s="958"/>
      <c r="P2" s="959"/>
      <c r="Q2" s="860" t="s">
        <v>3</v>
      </c>
      <c r="R2" s="861"/>
      <c r="S2" s="616" t="s">
        <v>191</v>
      </c>
      <c r="T2" s="696" t="s">
        <v>183</v>
      </c>
      <c r="U2" s="449" t="s">
        <v>129</v>
      </c>
      <c r="V2" s="202"/>
      <c r="W2" s="202"/>
      <c r="X2" s="191"/>
      <c r="Y2" s="191"/>
      <c r="Z2" s="202"/>
      <c r="AA2" s="202"/>
      <c r="AB2" s="191"/>
      <c r="AC2" s="191"/>
      <c r="AD2" s="191"/>
      <c r="AE2" s="395"/>
      <c r="AF2" s="395"/>
      <c r="AG2" s="396"/>
      <c r="AH2" s="396"/>
      <c r="AI2" s="396"/>
      <c r="AJ2" s="396"/>
      <c r="AK2" s="396"/>
      <c r="AL2" s="396"/>
      <c r="AM2" s="191"/>
      <c r="AN2" s="191"/>
      <c r="AO2" s="449" t="s">
        <v>129</v>
      </c>
      <c r="AP2" s="192"/>
      <c r="AQ2" s="191"/>
      <c r="AR2" s="191"/>
      <c r="AS2" s="191"/>
      <c r="AT2" s="191"/>
      <c r="AU2" s="191"/>
      <c r="AV2" s="191"/>
      <c r="AW2" s="191"/>
      <c r="AX2" s="191"/>
      <c r="AY2" s="202"/>
      <c r="AZ2" s="191"/>
      <c r="BA2" s="191"/>
      <c r="BB2" s="202"/>
      <c r="BC2" s="202"/>
      <c r="BD2" s="202"/>
      <c r="BE2" s="202"/>
      <c r="BF2" s="202"/>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G3" s="192"/>
      <c r="H3" s="192"/>
      <c r="I3" s="192"/>
      <c r="J3" s="192"/>
      <c r="K3" s="192"/>
      <c r="L3" s="263" t="s">
        <v>89</v>
      </c>
      <c r="M3" s="264"/>
      <c r="N3" s="265" t="s">
        <v>5</v>
      </c>
      <c r="O3" s="266"/>
      <c r="P3" s="267" t="s">
        <v>85</v>
      </c>
      <c r="Q3" s="268"/>
      <c r="R3" s="269" t="s">
        <v>81</v>
      </c>
      <c r="S3" s="202"/>
      <c r="T3" s="200"/>
      <c r="U3" s="449" t="s">
        <v>128</v>
      </c>
      <c r="V3" s="202"/>
      <c r="W3" s="202"/>
      <c r="X3" s="191"/>
      <c r="Y3" s="191"/>
      <c r="Z3" s="202"/>
      <c r="AA3" s="202"/>
      <c r="AB3" s="191"/>
      <c r="AC3" s="191"/>
      <c r="AD3" s="191"/>
      <c r="AE3" s="226"/>
      <c r="AF3" s="226"/>
      <c r="AG3" s="191"/>
      <c r="AH3" s="191"/>
      <c r="AI3" s="191"/>
      <c r="AJ3" s="191"/>
      <c r="AK3" s="191"/>
      <c r="AL3" s="191"/>
      <c r="AM3" s="191"/>
      <c r="AN3" s="227"/>
      <c r="AO3" s="449" t="s">
        <v>128</v>
      </c>
      <c r="AQ3" s="192"/>
      <c r="AR3" s="192"/>
      <c r="AS3" s="192"/>
      <c r="AT3" s="192"/>
      <c r="AU3" s="192"/>
      <c r="AV3" s="191"/>
      <c r="AW3" s="191"/>
      <c r="AX3" s="226"/>
      <c r="AY3" s="191"/>
      <c r="AZ3" s="191"/>
      <c r="BA3" s="191"/>
      <c r="BB3" s="191"/>
      <c r="BC3" s="191"/>
      <c r="BD3" s="191"/>
      <c r="BE3" s="227"/>
      <c r="BF3" s="227"/>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G4" s="192"/>
      <c r="H4" s="192"/>
      <c r="I4" s="192"/>
      <c r="J4" s="192"/>
      <c r="K4" s="192"/>
      <c r="L4" s="451" t="s">
        <v>6</v>
      </c>
      <c r="M4" s="260"/>
      <c r="N4" s="853">
        <v>2023</v>
      </c>
      <c r="O4" s="854"/>
      <c r="P4" s="450">
        <v>0.001</v>
      </c>
      <c r="Q4" s="258" t="s">
        <v>70</v>
      </c>
      <c r="R4" s="860" t="s">
        <v>97</v>
      </c>
      <c r="S4" s="861"/>
      <c r="T4" s="960"/>
      <c r="U4" s="226" t="str">
        <f>+D5</f>
        <v>State Form 53343 (R7 / 4-24)</v>
      </c>
      <c r="V4" s="202"/>
      <c r="W4" s="202"/>
      <c r="X4" s="191"/>
      <c r="Y4" s="191"/>
      <c r="AA4" s="191"/>
      <c r="AB4" s="191"/>
      <c r="AC4" s="191"/>
      <c r="AD4" s="191"/>
      <c r="AE4" s="191"/>
      <c r="AF4" s="191"/>
      <c r="AG4" s="193" t="s">
        <v>195</v>
      </c>
      <c r="AH4" s="191"/>
      <c r="AI4" s="191"/>
      <c r="AJ4" s="191"/>
      <c r="AK4" s="202"/>
      <c r="AL4" s="202"/>
      <c r="AM4" s="202"/>
      <c r="AN4" s="191"/>
      <c r="AO4" s="226" t="str">
        <f>+D5</f>
        <v>State Form 53343 (R7 / 4-24)</v>
      </c>
      <c r="AQ4" s="192"/>
      <c r="AR4" s="192"/>
      <c r="AS4" s="192"/>
      <c r="AT4" s="192"/>
      <c r="AU4" s="193"/>
      <c r="AV4" s="191"/>
      <c r="AW4" s="191"/>
      <c r="AX4" s="191"/>
      <c r="AY4" s="191"/>
      <c r="AZ4" s="202"/>
      <c r="BA4" s="202"/>
      <c r="BB4" s="191"/>
      <c r="BC4" s="191"/>
      <c r="BD4" s="191"/>
      <c r="BE4" s="191"/>
      <c r="BF4" s="191"/>
      <c r="BG4" s="737" t="str">
        <f>+$D$5</f>
        <v>State Form 53343 (R7 / 4-24)</v>
      </c>
      <c r="BH4" s="191"/>
      <c r="BI4" s="191"/>
      <c r="BJ4" s="191"/>
      <c r="BK4" s="191"/>
      <c r="BL4" s="191"/>
      <c r="BM4" s="191"/>
      <c r="BN4" s="191"/>
      <c r="BO4" s="191"/>
      <c r="BP4" s="191"/>
      <c r="BQ4" s="191"/>
      <c r="BR4" s="202"/>
      <c r="BS4" s="202"/>
      <c r="BT4" s="191"/>
      <c r="BU4" s="191"/>
      <c r="BV4" s="191"/>
      <c r="BW4" s="191"/>
    </row>
    <row r="5" spans="1:75" ht="16.2" thickBot="1">
      <c r="A5" s="191"/>
      <c r="B5" s="191"/>
      <c r="C5" s="191"/>
      <c r="D5" s="226" t="s">
        <v>231</v>
      </c>
      <c r="E5" s="226"/>
      <c r="G5" s="192"/>
      <c r="H5" s="192"/>
      <c r="I5" s="192"/>
      <c r="J5" s="192"/>
      <c r="K5" s="193" t="str">
        <f>CONCATENATE("1/1/",N4)</f>
        <v>1/1/2023</v>
      </c>
      <c r="L5" s="858" t="s">
        <v>130</v>
      </c>
      <c r="M5" s="859"/>
      <c r="N5" s="949" t="s">
        <v>96</v>
      </c>
      <c r="O5" s="949"/>
      <c r="P5" s="949"/>
      <c r="Q5" s="949"/>
      <c r="R5" s="949"/>
      <c r="S5" s="949"/>
      <c r="T5" s="950"/>
      <c r="U5" s="455" t="s">
        <v>1</v>
      </c>
      <c r="V5" s="197"/>
      <c r="W5" s="197"/>
      <c r="X5" s="456"/>
      <c r="Y5" s="457" t="s">
        <v>2</v>
      </c>
      <c r="Z5" s="458"/>
      <c r="AA5" s="951" t="s">
        <v>4</v>
      </c>
      <c r="AB5" s="952"/>
      <c r="AC5" s="459" t="s">
        <v>5</v>
      </c>
      <c r="AD5" s="191"/>
      <c r="AE5" s="191"/>
      <c r="AF5" s="191"/>
      <c r="AG5" s="193"/>
      <c r="AH5" s="191"/>
      <c r="AI5" s="191"/>
      <c r="AJ5" s="191"/>
      <c r="AK5" s="191"/>
      <c r="AL5" s="191"/>
      <c r="AM5" s="191"/>
      <c r="AN5" s="191"/>
      <c r="AO5" s="462" t="s">
        <v>1</v>
      </c>
      <c r="AP5" s="463"/>
      <c r="AQ5" s="464"/>
      <c r="AR5" s="465"/>
      <c r="AS5" s="457" t="s">
        <v>2</v>
      </c>
      <c r="AT5" s="197"/>
      <c r="AU5" s="457" t="s">
        <v>4</v>
      </c>
      <c r="AV5" s="197"/>
      <c r="AW5" s="459" t="s">
        <v>5</v>
      </c>
      <c r="AX5" s="191"/>
      <c r="AY5" s="191"/>
      <c r="AZ5" s="191"/>
      <c r="BA5" s="191"/>
      <c r="BB5" s="191"/>
      <c r="BC5" s="191"/>
      <c r="BD5" s="191"/>
      <c r="BE5" s="191"/>
      <c r="BF5" s="191"/>
      <c r="BG5" s="462" t="s">
        <v>1</v>
      </c>
      <c r="BH5" s="465"/>
      <c r="BI5" s="457" t="s">
        <v>2</v>
      </c>
      <c r="BJ5" s="197"/>
      <c r="BK5" s="457" t="s">
        <v>4</v>
      </c>
      <c r="BL5" s="197"/>
      <c r="BM5" s="459" t="s">
        <v>5</v>
      </c>
      <c r="BN5" s="191"/>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January</v>
      </c>
      <c r="AB6" s="826"/>
      <c r="AC6" s="406">
        <f>+N4</f>
        <v>2023</v>
      </c>
      <c r="AD6" s="191"/>
      <c r="AE6" s="827"/>
      <c r="AF6" s="827"/>
      <c r="AG6" s="919"/>
      <c r="AH6" s="919"/>
      <c r="AI6" s="919"/>
      <c r="AJ6" s="919"/>
      <c r="AK6" s="919"/>
      <c r="AL6" s="919"/>
      <c r="AM6" s="920"/>
      <c r="AN6" s="227"/>
      <c r="AO6" s="825" t="str">
        <f>+L2</f>
        <v>Exampleville</v>
      </c>
      <c r="AP6" s="917"/>
      <c r="AQ6" s="918"/>
      <c r="AR6" s="826"/>
      <c r="AS6" s="221" t="str">
        <f>+Q2</f>
        <v>IN0000000</v>
      </c>
      <c r="AT6" s="217"/>
      <c r="AU6" s="221" t="str">
        <f>+L4</f>
        <v>January</v>
      </c>
      <c r="AV6" s="217"/>
      <c r="AW6" s="406">
        <f>+N4</f>
        <v>2023</v>
      </c>
      <c r="AX6" s="827"/>
      <c r="AY6" s="828"/>
      <c r="AZ6" s="828"/>
      <c r="BA6" s="828"/>
      <c r="BB6" s="828"/>
      <c r="BC6" s="828"/>
      <c r="BD6" s="191"/>
      <c r="BE6" s="227"/>
      <c r="BF6" s="227"/>
      <c r="BG6" s="825" t="str">
        <f>AO6</f>
        <v>Exampleville</v>
      </c>
      <c r="BH6" s="826"/>
      <c r="BI6" s="221" t="str">
        <f>AS6</f>
        <v>IN0000000</v>
      </c>
      <c r="BJ6" s="217"/>
      <c r="BK6" s="221" t="str">
        <f>AU6</f>
        <v>January</v>
      </c>
      <c r="BL6" s="217"/>
      <c r="BM6" s="406">
        <f>AW6</f>
        <v>2023</v>
      </c>
      <c r="BN6" s="827"/>
      <c r="BO6" s="827"/>
      <c r="BP6" s="827"/>
      <c r="BQ6" s="828"/>
      <c r="BR6" s="828"/>
      <c r="BS6" s="828"/>
      <c r="BT6" s="828"/>
      <c r="BU6" s="828"/>
      <c r="BV6" s="227"/>
      <c r="BW6" s="227"/>
    </row>
    <row r="7" spans="2:75" ht="13.8" thickBot="1">
      <c r="B7" s="191"/>
      <c r="C7" s="191"/>
      <c r="D7" s="191"/>
      <c r="E7" s="191"/>
      <c r="F7" s="191"/>
      <c r="G7" s="191"/>
      <c r="H7" s="191"/>
      <c r="I7" s="191"/>
      <c r="J7" s="191"/>
      <c r="K7" s="191"/>
      <c r="L7" s="937" t="s">
        <v>88</v>
      </c>
      <c r="M7" s="938"/>
      <c r="N7" s="938"/>
      <c r="O7" s="938"/>
      <c r="P7" s="281" t="s">
        <v>84</v>
      </c>
      <c r="Q7" s="935">
        <v>9999</v>
      </c>
      <c r="R7" s="936"/>
      <c r="S7" s="942">
        <v>37072</v>
      </c>
      <c r="T7" s="943"/>
      <c r="U7" s="466"/>
      <c r="V7" s="461"/>
      <c r="W7" s="461"/>
      <c r="X7" s="409"/>
      <c r="Y7" s="222"/>
      <c r="Z7" s="222"/>
      <c r="AA7" s="222"/>
      <c r="AB7" s="222"/>
      <c r="AC7" s="230"/>
      <c r="AD7" s="222"/>
      <c r="AE7" s="921"/>
      <c r="AF7" s="921"/>
      <c r="AG7" s="921"/>
      <c r="AH7" s="921"/>
      <c r="AI7" s="921"/>
      <c r="AJ7" s="921"/>
      <c r="AK7" s="921"/>
      <c r="AL7" s="921"/>
      <c r="AM7" s="922"/>
      <c r="AN7" s="222"/>
      <c r="AO7" s="466"/>
      <c r="AP7" s="408"/>
      <c r="AQ7" s="222"/>
      <c r="AR7" s="409"/>
      <c r="AS7" s="222"/>
      <c r="AT7" s="222"/>
      <c r="AU7" s="222"/>
      <c r="AV7" s="214"/>
      <c r="AW7" s="410"/>
      <c r="AX7" s="829"/>
      <c r="AY7" s="829"/>
      <c r="AZ7" s="829"/>
      <c r="BA7" s="829"/>
      <c r="BB7" s="829"/>
      <c r="BC7" s="829"/>
      <c r="BD7" s="222"/>
      <c r="BE7" s="215"/>
      <c r="BF7" s="222"/>
      <c r="BG7" s="407"/>
      <c r="BH7" s="216"/>
      <c r="BI7" s="738" t="s">
        <v>221</v>
      </c>
      <c r="BJ7" s="409"/>
      <c r="BK7" s="222"/>
      <c r="BL7" s="214"/>
      <c r="BM7" s="410"/>
      <c r="BN7" s="829"/>
      <c r="BO7" s="829"/>
      <c r="BP7" s="829"/>
      <c r="BQ7" s="829"/>
      <c r="BR7" s="829"/>
      <c r="BS7" s="829"/>
      <c r="BT7" s="829"/>
      <c r="BU7" s="829"/>
      <c r="BV7" s="215"/>
      <c r="BW7" s="222"/>
    </row>
    <row r="8" spans="1:75" ht="12.75" customHeight="1">
      <c r="A8" s="248"/>
      <c r="B8" s="249"/>
      <c r="C8" s="894" t="s">
        <v>79</v>
      </c>
      <c r="D8" s="862" t="s">
        <v>103</v>
      </c>
      <c r="E8" s="862" t="s">
        <v>189</v>
      </c>
      <c r="F8" s="246" t="s">
        <v>64</v>
      </c>
      <c r="G8" s="899" t="s">
        <v>80</v>
      </c>
      <c r="H8" s="885" t="s">
        <v>196</v>
      </c>
      <c r="I8" s="571" t="s">
        <v>8</v>
      </c>
      <c r="J8" s="571"/>
      <c r="K8" s="571"/>
      <c r="L8" s="572" t="s">
        <v>9</v>
      </c>
      <c r="M8" s="571"/>
      <c r="N8" s="571"/>
      <c r="O8" s="571"/>
      <c r="P8" s="571"/>
      <c r="Q8" s="571"/>
      <c r="R8" s="571"/>
      <c r="S8" s="571"/>
      <c r="T8" s="7"/>
      <c r="U8" s="254" t="s">
        <v>10</v>
      </c>
      <c r="V8" s="888" t="s">
        <v>126</v>
      </c>
      <c r="W8" s="889"/>
      <c r="X8" s="889"/>
      <c r="Y8" s="890"/>
      <c r="Z8" s="939" t="s">
        <v>125</v>
      </c>
      <c r="AA8" s="894" t="s">
        <v>10</v>
      </c>
      <c r="AB8" s="894" t="s">
        <v>10</v>
      </c>
      <c r="AC8" s="923" t="s">
        <v>124</v>
      </c>
      <c r="AD8" s="692" t="s">
        <v>113</v>
      </c>
      <c r="AE8" s="693"/>
      <c r="AF8" s="927"/>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574" t="s">
        <v>10</v>
      </c>
      <c r="BH8" s="830" t="s">
        <v>222</v>
      </c>
      <c r="BI8" s="831"/>
      <c r="BJ8" s="831"/>
      <c r="BK8" s="832"/>
      <c r="BL8" s="833" t="s">
        <v>10</v>
      </c>
      <c r="BM8" s="836" t="s">
        <v>10</v>
      </c>
      <c r="BN8" s="816" t="s">
        <v>10</v>
      </c>
      <c r="BO8" s="816" t="s">
        <v>10</v>
      </c>
      <c r="BP8" s="816" t="s">
        <v>10</v>
      </c>
      <c r="BQ8" s="816" t="s">
        <v>10</v>
      </c>
      <c r="BR8" s="816" t="s">
        <v>10</v>
      </c>
      <c r="BS8" s="816" t="s">
        <v>10</v>
      </c>
      <c r="BT8" s="816" t="s">
        <v>10</v>
      </c>
      <c r="BU8" s="816" t="s">
        <v>10</v>
      </c>
      <c r="BV8" s="816" t="s">
        <v>10</v>
      </c>
      <c r="BW8" s="819" t="s">
        <v>10</v>
      </c>
    </row>
    <row r="9" spans="1:75" ht="12.75" customHeight="1" thickBot="1">
      <c r="A9" s="250"/>
      <c r="B9" s="251"/>
      <c r="C9" s="895"/>
      <c r="D9" s="863"/>
      <c r="E9" s="863"/>
      <c r="F9" s="247">
        <f>SUM(F14:F44)</f>
        <v>0</v>
      </c>
      <c r="G9" s="900"/>
      <c r="H9" s="886"/>
      <c r="I9" s="577" t="s">
        <v>15</v>
      </c>
      <c r="J9" s="577"/>
      <c r="K9" s="577"/>
      <c r="L9" s="578" t="s">
        <v>10</v>
      </c>
      <c r="M9" s="577"/>
      <c r="N9" s="577"/>
      <c r="O9" s="577"/>
      <c r="P9" s="577"/>
      <c r="Q9" s="577"/>
      <c r="R9" s="577"/>
      <c r="S9" s="577"/>
      <c r="T9" s="9"/>
      <c r="U9" s="255" t="s">
        <v>10</v>
      </c>
      <c r="V9" s="891"/>
      <c r="W9" s="892"/>
      <c r="X9" s="892"/>
      <c r="Y9" s="893"/>
      <c r="Z9" s="940"/>
      <c r="AA9" s="897"/>
      <c r="AB9" s="897"/>
      <c r="AC9" s="924"/>
      <c r="AD9" s="694" t="s">
        <v>114</v>
      </c>
      <c r="AE9" s="579"/>
      <c r="AF9" s="928"/>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
        <v>63</v>
      </c>
      <c r="BF9" s="588"/>
      <c r="BG9" s="739"/>
      <c r="BH9" s="822" t="s">
        <v>43</v>
      </c>
      <c r="BI9" s="823"/>
      <c r="BJ9" s="822" t="s">
        <v>223</v>
      </c>
      <c r="BK9" s="823"/>
      <c r="BL9" s="834"/>
      <c r="BM9" s="837"/>
      <c r="BN9" s="817"/>
      <c r="BO9" s="817"/>
      <c r="BP9" s="817"/>
      <c r="BQ9" s="817"/>
      <c r="BR9" s="817"/>
      <c r="BS9" s="817"/>
      <c r="BT9" s="817"/>
      <c r="BU9" s="817"/>
      <c r="BV9" s="817"/>
      <c r="BW9" s="820"/>
    </row>
    <row r="10" spans="1:75" ht="109.5" customHeight="1" thickBot="1">
      <c r="A10" s="252" t="s">
        <v>17</v>
      </c>
      <c r="B10" s="253" t="s">
        <v>18</v>
      </c>
      <c r="C10" s="896"/>
      <c r="D10" s="864"/>
      <c r="E10" s="864"/>
      <c r="F10" s="591" t="s">
        <v>19</v>
      </c>
      <c r="G10" s="901"/>
      <c r="H10" s="887"/>
      <c r="I10" s="592" t="s">
        <v>92</v>
      </c>
      <c r="J10" s="16" t="s">
        <v>71</v>
      </c>
      <c r="K10" s="16" t="s">
        <v>71</v>
      </c>
      <c r="L10" s="593" t="s">
        <v>102</v>
      </c>
      <c r="M10" s="594" t="s">
        <v>65</v>
      </c>
      <c r="N10" s="594" t="s">
        <v>20</v>
      </c>
      <c r="O10" s="595" t="s">
        <v>28</v>
      </c>
      <c r="P10" s="594" t="s">
        <v>21</v>
      </c>
      <c r="Q10" s="594" t="s">
        <v>29</v>
      </c>
      <c r="R10" s="594" t="s">
        <v>22</v>
      </c>
      <c r="S10" s="594" t="s">
        <v>23</v>
      </c>
      <c r="T10" s="18"/>
      <c r="U10" s="256" t="s">
        <v>17</v>
      </c>
      <c r="V10" s="598" t="s">
        <v>109</v>
      </c>
      <c r="W10" s="599" t="s">
        <v>110</v>
      </c>
      <c r="X10" s="600" t="s">
        <v>111</v>
      </c>
      <c r="Y10" s="601" t="s">
        <v>112</v>
      </c>
      <c r="Z10" s="941"/>
      <c r="AA10" s="898"/>
      <c r="AB10" s="898"/>
      <c r="AC10" s="925"/>
      <c r="AD10" s="593" t="s">
        <v>108</v>
      </c>
      <c r="AE10" s="416" t="s">
        <v>10</v>
      </c>
      <c r="AF10" s="654"/>
      <c r="AG10" s="695" t="s">
        <v>26</v>
      </c>
      <c r="AH10" s="695" t="s">
        <v>25</v>
      </c>
      <c r="AI10" s="603" t="s">
        <v>66</v>
      </c>
      <c r="AJ10" s="594" t="s">
        <v>27</v>
      </c>
      <c r="AK10" s="594" t="s">
        <v>104</v>
      </c>
      <c r="AL10" s="594" t="s">
        <v>105</v>
      </c>
      <c r="AM10" s="595" t="s">
        <v>24</v>
      </c>
      <c r="AN10" s="19"/>
      <c r="AO10" s="605" t="s">
        <v>17</v>
      </c>
      <c r="AP10" s="606" t="s">
        <v>18</v>
      </c>
      <c r="AQ10" s="602" t="s">
        <v>94</v>
      </c>
      <c r="AR10" s="596" t="s">
        <v>72</v>
      </c>
      <c r="AS10" s="602" t="s">
        <v>20</v>
      </c>
      <c r="AT10" s="594" t="s">
        <v>73</v>
      </c>
      <c r="AU10" s="607" t="s">
        <v>28</v>
      </c>
      <c r="AV10" s="596" t="s">
        <v>74</v>
      </c>
      <c r="AW10" s="602" t="s">
        <v>21</v>
      </c>
      <c r="AX10" s="594" t="s">
        <v>75</v>
      </c>
      <c r="AY10" s="600" t="s">
        <v>29</v>
      </c>
      <c r="AZ10" s="596" t="s">
        <v>76</v>
      </c>
      <c r="BA10" s="602" t="s">
        <v>23</v>
      </c>
      <c r="BB10" s="608" t="s">
        <v>77</v>
      </c>
      <c r="BC10" s="600" t="s">
        <v>93</v>
      </c>
      <c r="BD10" s="596" t="s">
        <v>78</v>
      </c>
      <c r="BE10" s="115" t="s">
        <v>100</v>
      </c>
      <c r="BF10" s="116"/>
      <c r="BG10" s="782" t="s">
        <v>17</v>
      </c>
      <c r="BH10" s="796" t="s">
        <v>22</v>
      </c>
      <c r="BI10" s="797" t="s">
        <v>226</v>
      </c>
      <c r="BJ10" s="742" t="s">
        <v>224</v>
      </c>
      <c r="BK10" s="743" t="s">
        <v>225</v>
      </c>
      <c r="BL10" s="835"/>
      <c r="BM10" s="838"/>
      <c r="BN10" s="818"/>
      <c r="BO10" s="818"/>
      <c r="BP10" s="818"/>
      <c r="BQ10" s="818"/>
      <c r="BR10" s="818"/>
      <c r="BS10" s="818"/>
      <c r="BT10" s="818"/>
      <c r="BU10" s="818"/>
      <c r="BV10" s="818"/>
      <c r="BW10" s="821"/>
    </row>
    <row r="11" spans="1:75" ht="9.9" customHeight="1">
      <c r="A11" s="317">
        <v>29</v>
      </c>
      <c r="B11" s="318" t="str">
        <f>TEXT(CONCATENATE("12/29/",N4-1),"DDD")</f>
        <v>Thu</v>
      </c>
      <c r="C11" s="865" t="s">
        <v>99</v>
      </c>
      <c r="D11" s="866"/>
      <c r="E11" s="866"/>
      <c r="F11" s="866"/>
      <c r="G11" s="866"/>
      <c r="H11" s="866"/>
      <c r="I11" s="867"/>
      <c r="J11" s="867"/>
      <c r="K11" s="868"/>
      <c r="L11" s="320"/>
      <c r="M11" s="348"/>
      <c r="N11" s="348"/>
      <c r="O11" s="348"/>
      <c r="P11" s="348"/>
      <c r="Q11" s="348"/>
      <c r="R11" s="348"/>
      <c r="S11" s="348"/>
      <c r="T11" s="349"/>
      <c r="U11" s="350"/>
      <c r="V11" s="420"/>
      <c r="W11" s="421"/>
      <c r="X11" s="422"/>
      <c r="Y11" s="423"/>
      <c r="Z11" s="353"/>
      <c r="AA11" s="354"/>
      <c r="AB11" s="354"/>
      <c r="AC11" s="352"/>
      <c r="AD11" s="351"/>
      <c r="AE11" s="352"/>
      <c r="AF11" s="654"/>
      <c r="AG11" s="653"/>
      <c r="AH11" s="354"/>
      <c r="AI11" s="356"/>
      <c r="AJ11" s="354"/>
      <c r="AK11" s="354"/>
      <c r="AL11" s="354"/>
      <c r="AM11" s="354"/>
      <c r="AN11" s="352"/>
      <c r="AO11" s="389">
        <f>+A11</f>
        <v>29</v>
      </c>
      <c r="AP11" s="390" t="str">
        <f>+B11</f>
        <v>Thu</v>
      </c>
      <c r="AQ11" s="320"/>
      <c r="AR11" s="349"/>
      <c r="AS11" s="320"/>
      <c r="AT11" s="348"/>
      <c r="AU11" s="361" t="str">
        <f ca="1">IF(CELL("type",AS11)="L","",IF(AS11*($AQ11)=0,"",+$AQ11*AS11*8.345))</f>
        <v/>
      </c>
      <c r="AV11" s="349"/>
      <c r="AW11" s="320"/>
      <c r="AX11" s="348"/>
      <c r="AY11" s="361" t="str">
        <f ca="1">IF(CELL("type",AW11)="L","",IF(AW11*($AQ11)=0,"",+$AQ11*AW11*8.345))</f>
        <v/>
      </c>
      <c r="AZ11" s="349"/>
      <c r="BA11" s="320"/>
      <c r="BB11" s="362"/>
      <c r="BC11" s="361" t="str">
        <f ca="1">IF(CELL("type",BA11)="L","",IF(BA11*($AQ11)=0,"",+$AQ11*BA11*8.345))</f>
        <v/>
      </c>
      <c r="BD11" s="349"/>
      <c r="BE11" s="322"/>
      <c r="BF11" s="323"/>
      <c r="BG11" s="744">
        <f>AO11</f>
        <v>29</v>
      </c>
      <c r="BH11" s="745"/>
      <c r="BI11" s="746" t="str">
        <f ca="1">IF(CELL("type",BH11)="L","",IF(BH11*($K11+$AQ11)=0,"",IF($AQ11&gt;0,+$AQ11*BH11*8.345,$K11*BH11*8.345)))</f>
        <v/>
      </c>
      <c r="BJ11" s="747"/>
      <c r="BK11" s="746" t="str">
        <f ca="1">IF(CELL("type",BJ11)="L","",IF(BJ11*($K11+$AQ11)=0,"",IF($AQ11&gt;0,+$AQ11*BJ11*8.345,$K11*BJ11*8.345)))</f>
        <v/>
      </c>
      <c r="BL11" s="747"/>
      <c r="BM11" s="747"/>
      <c r="BN11" s="745"/>
      <c r="BO11" s="745"/>
      <c r="BP11" s="745"/>
      <c r="BQ11" s="745"/>
      <c r="BR11" s="745"/>
      <c r="BS11" s="745"/>
      <c r="BT11" s="745"/>
      <c r="BU11" s="745"/>
      <c r="BV11" s="745"/>
      <c r="BW11" s="748"/>
    </row>
    <row r="12" spans="1:75" ht="9.9" customHeight="1">
      <c r="A12" s="317">
        <v>30</v>
      </c>
      <c r="B12" s="318" t="str">
        <f>TEXT(CONCATENATE("12/30/",N4-1),"DDD")</f>
        <v>Fri</v>
      </c>
      <c r="C12" s="869"/>
      <c r="D12" s="870"/>
      <c r="E12" s="870"/>
      <c r="F12" s="870"/>
      <c r="G12" s="870"/>
      <c r="H12" s="870"/>
      <c r="I12" s="871"/>
      <c r="J12" s="871"/>
      <c r="K12" s="872"/>
      <c r="L12" s="320"/>
      <c r="M12" s="348"/>
      <c r="N12" s="348"/>
      <c r="O12" s="348"/>
      <c r="P12" s="348"/>
      <c r="Q12" s="348"/>
      <c r="R12" s="348"/>
      <c r="S12" s="348"/>
      <c r="T12" s="349"/>
      <c r="U12" s="350"/>
      <c r="V12" s="351"/>
      <c r="W12" s="354"/>
      <c r="X12" s="355"/>
      <c r="Y12" s="352"/>
      <c r="Z12" s="353"/>
      <c r="AA12" s="354"/>
      <c r="AB12" s="354"/>
      <c r="AC12" s="352"/>
      <c r="AD12" s="351"/>
      <c r="AE12" s="352"/>
      <c r="AF12" s="654"/>
      <c r="AG12" s="653"/>
      <c r="AH12" s="354"/>
      <c r="AI12" s="356"/>
      <c r="AJ12" s="354"/>
      <c r="AK12" s="354"/>
      <c r="AL12" s="354"/>
      <c r="AM12" s="354"/>
      <c r="AN12" s="352"/>
      <c r="AO12" s="389">
        <f>+A12</f>
        <v>30</v>
      </c>
      <c r="AP12" s="390" t="str">
        <f aca="true" t="shared" si="0" ref="AP12:AP44">+B12</f>
        <v>Fri</v>
      </c>
      <c r="AQ12" s="320"/>
      <c r="AR12" s="349"/>
      <c r="AS12" s="320"/>
      <c r="AT12" s="348"/>
      <c r="AU12" s="361" t="str">
        <f ca="1">IF(CELL("type",AS12)="L","",IF(AS12*($AQ12)=0,"",+$AQ12*AS12*8.345))</f>
        <v/>
      </c>
      <c r="AV12" s="349"/>
      <c r="AW12" s="320"/>
      <c r="AX12" s="348"/>
      <c r="AY12" s="361" t="str">
        <f ca="1">IF(CELL("type",AW12)="L","",IF(AW12*($AQ12)=0,"",+$AQ12*AW12*8.345))</f>
        <v/>
      </c>
      <c r="AZ12" s="349"/>
      <c r="BA12" s="320"/>
      <c r="BB12" s="362"/>
      <c r="BC12" s="361" t="str">
        <f ca="1">IF(CELL("type",BA12)="L","",IF(BA12*($AQ12)=0,"",+$AQ12*BA12*8.345))</f>
        <v/>
      </c>
      <c r="BD12" s="349"/>
      <c r="BE12" s="322"/>
      <c r="BF12" s="323"/>
      <c r="BG12" s="744">
        <f aca="true" t="shared" si="1" ref="BG12:BG44">AO12</f>
        <v>30</v>
      </c>
      <c r="BH12" s="745"/>
      <c r="BI12" s="749" t="str">
        <f aca="true" t="shared" si="2" ref="BI12:BI44">IF(CELL("type",BH12)="L","",IF(BH12*($K12+$AQ12)=0,"",IF($AQ12&gt;0,+$AQ12*BH12*8.345,$K12*BH12*8.345)))</f>
        <v/>
      </c>
      <c r="BJ12" s="747"/>
      <c r="BK12" s="749" t="str">
        <f aca="true" t="shared" si="3" ref="BK12:BK44">IF(CELL("type",BJ12)="L","",IF(BJ12*($K12+$AQ12)=0,"",IF($AQ12&gt;0,+$AQ12*BJ12*8.345,$K12*BJ12*8.345)))</f>
        <v/>
      </c>
      <c r="BL12" s="747"/>
      <c r="BM12" s="747"/>
      <c r="BN12" s="745"/>
      <c r="BO12" s="745"/>
      <c r="BP12" s="745"/>
      <c r="BQ12" s="745"/>
      <c r="BR12" s="745"/>
      <c r="BS12" s="745"/>
      <c r="BT12" s="745"/>
      <c r="BU12" s="745"/>
      <c r="BV12" s="745"/>
      <c r="BW12" s="748"/>
    </row>
    <row r="13" spans="1:75" ht="9.9" customHeight="1">
      <c r="A13" s="317">
        <v>31</v>
      </c>
      <c r="B13" s="318" t="str">
        <f>TEXT(CONCATENATE("12/31/",N4-1),"DDD")</f>
        <v>Sat</v>
      </c>
      <c r="C13" s="873"/>
      <c r="D13" s="874"/>
      <c r="E13" s="874"/>
      <c r="F13" s="874"/>
      <c r="G13" s="874"/>
      <c r="H13" s="874"/>
      <c r="I13" s="875"/>
      <c r="J13" s="875"/>
      <c r="K13" s="876"/>
      <c r="L13" s="320"/>
      <c r="M13" s="348"/>
      <c r="N13" s="348"/>
      <c r="O13" s="348"/>
      <c r="P13" s="348"/>
      <c r="Q13" s="348"/>
      <c r="R13" s="348"/>
      <c r="S13" s="348"/>
      <c r="T13" s="349"/>
      <c r="U13" s="350"/>
      <c r="V13" s="351"/>
      <c r="W13" s="354"/>
      <c r="X13" s="355"/>
      <c r="Y13" s="352"/>
      <c r="Z13" s="353"/>
      <c r="AA13" s="354"/>
      <c r="AB13" s="354"/>
      <c r="AC13" s="352"/>
      <c r="AD13" s="351"/>
      <c r="AE13" s="352"/>
      <c r="AF13" s="648"/>
      <c r="AG13" s="653"/>
      <c r="AH13" s="354"/>
      <c r="AI13" s="356"/>
      <c r="AJ13" s="354"/>
      <c r="AK13" s="354"/>
      <c r="AL13" s="354"/>
      <c r="AM13" s="354"/>
      <c r="AN13" s="352"/>
      <c r="AO13" s="389">
        <f>+A13</f>
        <v>31</v>
      </c>
      <c r="AP13" s="390" t="str">
        <f t="shared" si="0"/>
        <v>Sat</v>
      </c>
      <c r="AQ13" s="320"/>
      <c r="AR13" s="349"/>
      <c r="AS13" s="320"/>
      <c r="AT13" s="348"/>
      <c r="AU13" s="361" t="str">
        <f ca="1">IF(CELL("type",AS13)="L","",IF(AS13*($AQ13)=0,"",+$AQ13*AS13*8.345))</f>
        <v/>
      </c>
      <c r="AV13" s="349"/>
      <c r="AW13" s="320"/>
      <c r="AX13" s="348"/>
      <c r="AY13" s="361" t="str">
        <f ca="1">IF(CELL("type",AW13)="L","",IF(AW13*($AQ13)=0,"",+$AQ13*AW13*8.345))</f>
        <v/>
      </c>
      <c r="AZ13" s="349"/>
      <c r="BA13" s="320"/>
      <c r="BB13" s="362"/>
      <c r="BC13" s="361" t="str">
        <f ca="1">IF(CELL("type",BA13)="L","",IF(BA13*($AQ13)=0,"",+$AQ13*BA13*8.345))</f>
        <v/>
      </c>
      <c r="BD13" s="349"/>
      <c r="BE13" s="322"/>
      <c r="BF13" s="323"/>
      <c r="BG13" s="744">
        <f t="shared" si="1"/>
        <v>31</v>
      </c>
      <c r="BH13" s="745"/>
      <c r="BI13" s="749" t="str">
        <f ca="1" t="shared" si="2"/>
        <v/>
      </c>
      <c r="BJ13" s="747"/>
      <c r="BK13" s="749" t="str">
        <f ca="1" t="shared" si="3"/>
        <v/>
      </c>
      <c r="BL13" s="747"/>
      <c r="BM13" s="747"/>
      <c r="BN13" s="745"/>
      <c r="BO13" s="745"/>
      <c r="BP13" s="745"/>
      <c r="BQ13" s="745"/>
      <c r="BR13" s="745"/>
      <c r="BS13" s="745"/>
      <c r="BT13" s="745"/>
      <c r="BU13" s="745"/>
      <c r="BV13" s="745"/>
      <c r="BW13" s="748"/>
    </row>
    <row r="14" spans="1:75" ht="14.4" customHeight="1">
      <c r="A14" s="203">
        <v>1</v>
      </c>
      <c r="B14" s="204" t="str">
        <f>TEXT(K$5+A14-1,"DDD")</f>
        <v>Sun</v>
      </c>
      <c r="C14" s="25"/>
      <c r="D14" s="445"/>
      <c r="E14" s="445"/>
      <c r="F14" s="26"/>
      <c r="G14" s="27"/>
      <c r="H14" s="28"/>
      <c r="I14" s="29"/>
      <c r="J14" s="30"/>
      <c r="K14" s="26"/>
      <c r="L14" s="446"/>
      <c r="M14" s="282"/>
      <c r="N14" s="424"/>
      <c r="O14" s="34" t="str">
        <f>IF(N14*$L14=0,"",+$L14*N14*8.34)</f>
        <v/>
      </c>
      <c r="P14" s="30"/>
      <c r="Q14" s="34" t="str">
        <f>IF(P14*$L14=0,"",+$L14*P14*8.34)</f>
        <v/>
      </c>
      <c r="R14" s="30"/>
      <c r="S14" s="30"/>
      <c r="T14" s="32"/>
      <c r="U14" s="209">
        <f aca="true" t="shared" si="4" ref="U14:U44">+A14</f>
        <v>1</v>
      </c>
      <c r="V14" s="31"/>
      <c r="W14" s="424"/>
      <c r="X14" s="442" t="str">
        <f ca="1">IF(CELL("type",W14)="L","",IF(AQ14*W14&gt;0,+AQ14/W14,""))</f>
        <v/>
      </c>
      <c r="Y14" s="32"/>
      <c r="Z14" s="417"/>
      <c r="AA14" s="282"/>
      <c r="AB14" s="30"/>
      <c r="AC14" s="32"/>
      <c r="AD14" s="31"/>
      <c r="AE14" s="32"/>
      <c r="AF14" s="649"/>
      <c r="AG14" s="29"/>
      <c r="AH14" s="30"/>
      <c r="AI14" t="str">
        <f aca="true" t="shared" si="5" ref="AI14:AI44">IF(CELL("type",AJ14)="b","",IF(AJ14="tntc",63200,IF(AJ14=0,1,AJ14)))</f>
        <v/>
      </c>
      <c r="AJ14" s="30"/>
      <c r="AK14" s="282"/>
      <c r="AL14" s="282"/>
      <c r="AM14" s="282"/>
      <c r="AN14" s="32"/>
      <c r="AO14" s="203">
        <f aca="true" t="shared" si="6" ref="AO14:AO44">+A14</f>
        <v>1</v>
      </c>
      <c r="AP14" s="390" t="str">
        <f t="shared" si="0"/>
        <v>Sun</v>
      </c>
      <c r="AQ14" s="31"/>
      <c r="AR14" s="357"/>
      <c r="AS14" s="31"/>
      <c r="AT14" s="359"/>
      <c r="AU14" s="60" t="str">
        <f ca="1">IF(CELL("type",AS14)="L","",IF(AS14*($AQ14)=0,"",+$AQ14*AS14*8.345))</f>
        <v/>
      </c>
      <c r="AV14" s="357"/>
      <c r="AW14" s="31"/>
      <c r="AX14" s="359"/>
      <c r="AY14" s="60" t="str">
        <f ca="1">IF(CELL("type",AW14)="L","",IF(AW14*($AQ14)=0,"",+$AQ14*AW14*8.345))</f>
        <v/>
      </c>
      <c r="AZ14" s="357"/>
      <c r="BA14" s="31"/>
      <c r="BB14" s="359"/>
      <c r="BC14" s="60" t="str">
        <f ca="1">IF(CELL("type",BA14)="L","",IF(BA14*($AQ14)=0,"",+$AQ14*BA14*8.345))</f>
        <v/>
      </c>
      <c r="BD14" s="357"/>
      <c r="BE14" s="31"/>
      <c r="BF14" s="32"/>
      <c r="BG14" s="744">
        <f t="shared" si="1"/>
        <v>1</v>
      </c>
      <c r="BH14" s="30"/>
      <c r="BI14" s="749" t="str">
        <f ca="1" t="shared" si="2"/>
        <v/>
      </c>
      <c r="BJ14" s="29"/>
      <c r="BK14" s="749" t="str">
        <f ca="1" t="shared" si="3"/>
        <v/>
      </c>
      <c r="BL14" s="29"/>
      <c r="BM14" s="30"/>
      <c r="BN14" s="30"/>
      <c r="BO14" s="30"/>
      <c r="BP14" s="30"/>
      <c r="BQ14" s="30"/>
      <c r="BR14" s="30"/>
      <c r="BS14" s="30"/>
      <c r="BT14" s="30"/>
      <c r="BU14" s="30"/>
      <c r="BV14" s="30"/>
      <c r="BW14" s="32"/>
    </row>
    <row r="15" spans="1:75" ht="14.4" customHeight="1">
      <c r="A15" s="205">
        <v>2</v>
      </c>
      <c r="B15" s="204" t="str">
        <f aca="true" t="shared" si="7" ref="B15:B44">TEXT(K$5+A15-1,"DDD")</f>
        <v>Mon</v>
      </c>
      <c r="C15" s="37"/>
      <c r="D15" s="37"/>
      <c r="E15" s="37"/>
      <c r="F15" s="38"/>
      <c r="G15" s="39"/>
      <c r="H15" s="40"/>
      <c r="I15" s="41"/>
      <c r="J15" s="37"/>
      <c r="K15" s="38"/>
      <c r="L15" s="42"/>
      <c r="M15" s="283"/>
      <c r="N15" s="445"/>
      <c r="O15" s="34" t="str">
        <f>IF(N15*$L15=0,"",+$L15*N15*8.34)</f>
        <v/>
      </c>
      <c r="P15" s="37"/>
      <c r="Q15" s="34" t="str">
        <f>IF(P15*$L15=0,"",+$L15*P15*8.34)</f>
        <v/>
      </c>
      <c r="R15" s="37"/>
      <c r="S15" s="37"/>
      <c r="T15" s="43"/>
      <c r="U15" s="211">
        <f t="shared" si="4"/>
        <v>2</v>
      </c>
      <c r="V15" s="42"/>
      <c r="W15" s="37"/>
      <c r="X15" s="443" t="str">
        <f aca="true" t="shared" si="8" ref="X15:X44">IF(CELL("type",W15)="L","",IF(AQ15*W15&gt;0,+AQ15/W15,""))</f>
        <v/>
      </c>
      <c r="Y15" s="43"/>
      <c r="Z15" s="417"/>
      <c r="AA15" s="283"/>
      <c r="AB15" s="37"/>
      <c r="AC15" s="43"/>
      <c r="AD15" s="42"/>
      <c r="AE15" s="43"/>
      <c r="AF15" s="649"/>
      <c r="AG15" s="41"/>
      <c r="AH15" s="37"/>
      <c r="AI15" t="str">
        <f ca="1" t="shared" si="5"/>
        <v/>
      </c>
      <c r="AJ15" s="37"/>
      <c r="AK15" s="283"/>
      <c r="AL15" s="283"/>
      <c r="AM15" s="283"/>
      <c r="AN15" s="43"/>
      <c r="AO15" s="205">
        <f t="shared" si="6"/>
        <v>2</v>
      </c>
      <c r="AP15" s="390" t="str">
        <f t="shared" si="0"/>
        <v>Mon</v>
      </c>
      <c r="AQ15" s="42"/>
      <c r="AR15" s="358"/>
      <c r="AS15" s="42"/>
      <c r="AT15" s="360"/>
      <c r="AU15" s="118" t="str">
        <f aca="true" t="shared" si="9" ref="AU15:AU44">IF(CELL("type",AS15)="L","",IF(AS15*($AQ15)=0,"",+$AQ15*AS15*8.345))</f>
        <v/>
      </c>
      <c r="AV15" s="358"/>
      <c r="AW15" s="42"/>
      <c r="AX15" s="360"/>
      <c r="AY15" s="118" t="str">
        <f aca="true" t="shared" si="10" ref="AY15:AY44">IF(CELL("type",AW15)="L","",IF(AW15*($AQ15)=0,"",+$AQ15*AW15*8.345))</f>
        <v/>
      </c>
      <c r="AZ15" s="358"/>
      <c r="BA15" s="42"/>
      <c r="BB15" s="360"/>
      <c r="BC15" s="118" t="str">
        <f aca="true" t="shared" si="11" ref="BC15:BC44">IF(CELL("type",BA15)="L","",IF(BA15*($AQ15)=0,"",+$AQ15*BA15*8.345))</f>
        <v/>
      </c>
      <c r="BD15" s="358"/>
      <c r="BE15" s="42"/>
      <c r="BF15" s="43"/>
      <c r="BG15" s="744">
        <f t="shared" si="1"/>
        <v>2</v>
      </c>
      <c r="BH15" s="37"/>
      <c r="BI15" s="749" t="str">
        <f ca="1" t="shared" si="2"/>
        <v/>
      </c>
      <c r="BJ15" s="41"/>
      <c r="BK15" s="749" t="str">
        <f ca="1" t="shared" si="3"/>
        <v/>
      </c>
      <c r="BL15" s="41"/>
      <c r="BM15" s="445"/>
      <c r="BN15" s="37"/>
      <c r="BO15" s="37"/>
      <c r="BP15" s="37"/>
      <c r="BQ15" s="445"/>
      <c r="BR15" s="37"/>
      <c r="BS15" s="445"/>
      <c r="BT15" s="37"/>
      <c r="BU15" s="445"/>
      <c r="BV15" s="445"/>
      <c r="BW15" s="43"/>
    </row>
    <row r="16" spans="1:75" ht="14.4" customHeight="1">
      <c r="A16" s="205">
        <v>3</v>
      </c>
      <c r="B16" s="204" t="str">
        <f t="shared" si="7"/>
        <v>Tue</v>
      </c>
      <c r="C16" s="37"/>
      <c r="D16" s="37"/>
      <c r="E16" s="37"/>
      <c r="F16" s="38"/>
      <c r="G16" s="39"/>
      <c r="H16" s="40"/>
      <c r="I16" s="41"/>
      <c r="J16" s="37"/>
      <c r="K16" s="38"/>
      <c r="L16" s="42"/>
      <c r="M16" s="283"/>
      <c r="N16" s="37"/>
      <c r="O16" s="34" t="str">
        <f aca="true" t="shared" si="12" ref="O16:Q44">IF(N16*$L16=0,"",+$L16*N16*8.34)</f>
        <v/>
      </c>
      <c r="P16" s="37"/>
      <c r="Q16" s="34" t="str">
        <f t="shared" si="12"/>
        <v/>
      </c>
      <c r="R16" s="37"/>
      <c r="S16" s="37"/>
      <c r="T16" s="43"/>
      <c r="U16" s="211">
        <f t="shared" si="4"/>
        <v>3</v>
      </c>
      <c r="V16" s="42"/>
      <c r="W16" s="37"/>
      <c r="X16" s="443" t="str">
        <f ca="1" t="shared" si="8"/>
        <v/>
      </c>
      <c r="Y16" s="43"/>
      <c r="Z16" s="418"/>
      <c r="AA16" s="283"/>
      <c r="AB16" s="37"/>
      <c r="AC16" s="43"/>
      <c r="AD16" s="42"/>
      <c r="AE16" s="43"/>
      <c r="AF16" s="649"/>
      <c r="AG16" s="41"/>
      <c r="AH16" s="37"/>
      <c r="AI16" t="str">
        <f ca="1" t="shared" si="5"/>
        <v/>
      </c>
      <c r="AJ16" s="37"/>
      <c r="AK16" s="283"/>
      <c r="AL16" s="283"/>
      <c r="AM16" s="283"/>
      <c r="AN16" s="43"/>
      <c r="AO16" s="205">
        <f t="shared" si="6"/>
        <v>3</v>
      </c>
      <c r="AP16" s="390" t="str">
        <f t="shared" si="0"/>
        <v>Tue</v>
      </c>
      <c r="AQ16" s="42"/>
      <c r="AR16" s="319"/>
      <c r="AS16" s="42"/>
      <c r="AT16" s="321"/>
      <c r="AU16" s="118" t="str">
        <f ca="1" t="shared" si="9"/>
        <v/>
      </c>
      <c r="AV16" s="358"/>
      <c r="AW16" s="42"/>
      <c r="AX16" s="360"/>
      <c r="AY16" s="118" t="str">
        <f ca="1" t="shared" si="10"/>
        <v/>
      </c>
      <c r="AZ16" s="358"/>
      <c r="BA16" s="42"/>
      <c r="BB16" s="360"/>
      <c r="BC16" s="118" t="str">
        <f ca="1" t="shared" si="11"/>
        <v/>
      </c>
      <c r="BD16" s="358"/>
      <c r="BE16" s="42"/>
      <c r="BF16" s="43"/>
      <c r="BG16" s="744">
        <f t="shared" si="1"/>
        <v>3</v>
      </c>
      <c r="BH16" s="37"/>
      <c r="BI16" s="749" t="str">
        <f ca="1" t="shared" si="2"/>
        <v/>
      </c>
      <c r="BJ16" s="41"/>
      <c r="BK16" s="749" t="str">
        <f ca="1" t="shared" si="3"/>
        <v/>
      </c>
      <c r="BL16" s="41"/>
      <c r="BM16" s="445"/>
      <c r="BN16" s="37"/>
      <c r="BO16" s="37"/>
      <c r="BP16" s="37"/>
      <c r="BQ16" s="445"/>
      <c r="BR16" s="37"/>
      <c r="BS16" s="445"/>
      <c r="BT16" s="37"/>
      <c r="BU16" s="445"/>
      <c r="BV16" s="445"/>
      <c r="BW16" s="43"/>
    </row>
    <row r="17" spans="1:75" ht="14.4" customHeight="1">
      <c r="A17" s="205">
        <v>4</v>
      </c>
      <c r="B17" s="204" t="str">
        <f t="shared" si="7"/>
        <v>Wed</v>
      </c>
      <c r="C17" s="37"/>
      <c r="D17" s="38"/>
      <c r="E17" s="38"/>
      <c r="F17" s="38"/>
      <c r="G17" s="39"/>
      <c r="H17" s="40"/>
      <c r="I17" s="41"/>
      <c r="J17" s="37"/>
      <c r="K17" s="38"/>
      <c r="L17" s="42"/>
      <c r="M17" s="283"/>
      <c r="N17" s="37"/>
      <c r="O17" s="34" t="str">
        <f t="shared" si="12"/>
        <v/>
      </c>
      <c r="P17" s="37"/>
      <c r="Q17" s="34" t="str">
        <f t="shared" si="12"/>
        <v/>
      </c>
      <c r="R17" s="37"/>
      <c r="S17" s="37"/>
      <c r="T17" s="43"/>
      <c r="U17" s="211">
        <f t="shared" si="4"/>
        <v>4</v>
      </c>
      <c r="V17" s="42"/>
      <c r="W17" s="37"/>
      <c r="X17" s="443" t="str">
        <f ca="1" t="shared" si="8"/>
        <v/>
      </c>
      <c r="Y17" s="43"/>
      <c r="Z17" s="418"/>
      <c r="AA17" s="283"/>
      <c r="AB17" s="37"/>
      <c r="AC17" s="43"/>
      <c r="AD17" s="42"/>
      <c r="AE17" s="43"/>
      <c r="AF17" s="649"/>
      <c r="AG17" s="41"/>
      <c r="AH17" s="37"/>
      <c r="AI17" t="str">
        <f ca="1" t="shared" si="5"/>
        <v/>
      </c>
      <c r="AJ17" s="37"/>
      <c r="AK17" s="283"/>
      <c r="AL17" s="283"/>
      <c r="AM17" s="283"/>
      <c r="AN17" s="43"/>
      <c r="AO17" s="205">
        <f t="shared" si="6"/>
        <v>4</v>
      </c>
      <c r="AP17" s="390" t="str">
        <f t="shared" si="0"/>
        <v>Wed</v>
      </c>
      <c r="AQ17" s="42"/>
      <c r="AR17" s="35" t="str">
        <f>IF(+$B17="Sat",IF(SUM(AQ11:AQ17)&gt;0,AVERAGE(AQ11:AQ17)," "),"")</f>
        <v/>
      </c>
      <c r="AS17" s="42"/>
      <c r="AT17" s="60" t="str">
        <f>IF(+$B17="Sat",IF(SUM(AS11:AS17)&gt;0,AVERAGE(AS11:AS17)," "),"")</f>
        <v/>
      </c>
      <c r="AU17" s="118" t="str">
        <f ca="1" t="shared" si="9"/>
        <v/>
      </c>
      <c r="AV17" s="46" t="str">
        <f>IF(+$B17="Sat",IF(SUM(AU11:AU17)&gt;0,AVERAGE(AU11:AU17)," "),"")</f>
        <v/>
      </c>
      <c r="AW17" s="42"/>
      <c r="AX17" s="60" t="str">
        <f>IF(+$B17="Sat",IF(SUM(AW11:AW17)&gt;0,AVERAGE(AW11:AW17)," "),"")</f>
        <v/>
      </c>
      <c r="AY17" s="118" t="str">
        <f ca="1" t="shared" si="10"/>
        <v/>
      </c>
      <c r="AZ17" s="46" t="str">
        <f>IF(+$B17="Sat",IF(SUM(AY11:AY17)&gt;0,AVERAGE(AY11:AY17)," "),"")</f>
        <v/>
      </c>
      <c r="BA17" s="42"/>
      <c r="BB17" s="60" t="str">
        <f>IF(+$B17="Sat",IF(SUM(BA11:BA17)&gt;0,AVERAGE(BA11:BA17)," "),"")</f>
        <v/>
      </c>
      <c r="BC17" s="118" t="str">
        <f ca="1" t="shared" si="11"/>
        <v/>
      </c>
      <c r="BD17" s="46" t="str">
        <f>IF(+$B17="Sat",IF(SUM(BC11:BC17)&gt;0,AVERAGE(BC11:BC17)," "),"")</f>
        <v/>
      </c>
      <c r="BE17" s="42"/>
      <c r="BF17" s="43"/>
      <c r="BG17" s="744">
        <f t="shared" si="1"/>
        <v>4</v>
      </c>
      <c r="BH17" s="37"/>
      <c r="BI17" s="749" t="str">
        <f ca="1" t="shared" si="2"/>
        <v/>
      </c>
      <c r="BJ17" s="41"/>
      <c r="BK17" s="749" t="str">
        <f ca="1" t="shared" si="3"/>
        <v/>
      </c>
      <c r="BL17" s="41"/>
      <c r="BM17" s="445"/>
      <c r="BN17" s="37"/>
      <c r="BO17" s="37"/>
      <c r="BP17" s="37"/>
      <c r="BQ17" s="445"/>
      <c r="BR17" s="37"/>
      <c r="BS17" s="445"/>
      <c r="BT17" s="37"/>
      <c r="BU17" s="445"/>
      <c r="BV17" s="445"/>
      <c r="BW17" s="43"/>
    </row>
    <row r="18" spans="1:75" ht="14.4" customHeight="1" thickBot="1">
      <c r="A18" s="206">
        <v>5</v>
      </c>
      <c r="B18" s="207" t="str">
        <f t="shared" si="7"/>
        <v>Thu</v>
      </c>
      <c r="C18" s="47"/>
      <c r="D18" s="48"/>
      <c r="E18" s="48"/>
      <c r="F18" s="48"/>
      <c r="G18" s="49"/>
      <c r="H18" s="50"/>
      <c r="I18" s="51"/>
      <c r="J18" s="47"/>
      <c r="K18" s="48"/>
      <c r="L18" s="52"/>
      <c r="M18" s="284"/>
      <c r="N18" s="47"/>
      <c r="O18" s="56" t="str">
        <f t="shared" si="12"/>
        <v/>
      </c>
      <c r="P18" s="47"/>
      <c r="Q18" s="56" t="str">
        <f t="shared" si="12"/>
        <v/>
      </c>
      <c r="R18" s="47"/>
      <c r="S18" s="47"/>
      <c r="T18" s="53"/>
      <c r="U18" s="213">
        <f t="shared" si="4"/>
        <v>5</v>
      </c>
      <c r="V18" s="52"/>
      <c r="W18" s="47"/>
      <c r="X18" s="444" t="str">
        <f ca="1" t="shared" si="8"/>
        <v/>
      </c>
      <c r="Y18" s="53"/>
      <c r="Z18" s="419"/>
      <c r="AA18" s="284"/>
      <c r="AB18" s="47"/>
      <c r="AC18" s="53"/>
      <c r="AD18" s="52"/>
      <c r="AE18" s="53"/>
      <c r="AF18" s="685"/>
      <c r="AG18" s="51"/>
      <c r="AH18" s="47"/>
      <c r="AI18" t="str">
        <f ca="1" t="shared" si="5"/>
        <v/>
      </c>
      <c r="AJ18" s="47"/>
      <c r="AK18" s="284"/>
      <c r="AL18" s="284"/>
      <c r="AM18" s="284"/>
      <c r="AN18" s="53"/>
      <c r="AO18" s="206">
        <f t="shared" si="6"/>
        <v>5</v>
      </c>
      <c r="AP18" s="391" t="str">
        <f t="shared" si="0"/>
        <v>Thu</v>
      </c>
      <c r="AQ18" s="52"/>
      <c r="AR18" s="57" t="str">
        <f>IF(+$B18="Sat",IF(SUM(AQ12:AQ18)&gt;0,AVERAGE(AQ12:AQ18)," "),"")</f>
        <v/>
      </c>
      <c r="AS18" s="52"/>
      <c r="AT18" s="56" t="str">
        <f>IF(+$B18="Sat",IF(SUM(AS12:AS18)&gt;0,AVERAGE(AS12:AS18)," "),"")</f>
        <v/>
      </c>
      <c r="AU18" s="58" t="str">
        <f ca="1" t="shared" si="9"/>
        <v/>
      </c>
      <c r="AV18" s="57" t="str">
        <f>IF(+$B18="Sat",IF(SUM(AU12:AU18)&gt;0,AVERAGE(AU12:AU18)," "),"")</f>
        <v/>
      </c>
      <c r="AW18" s="52"/>
      <c r="AX18" s="56" t="str">
        <f>IF(+$B18="Sat",IF(SUM(AW12:AW18)&gt;0,AVERAGE(AW12:AW18)," "),"")</f>
        <v/>
      </c>
      <c r="AY18" s="58" t="str">
        <f ca="1" t="shared" si="10"/>
        <v/>
      </c>
      <c r="AZ18" s="57" t="str">
        <f>IF(+$B18="Sat",IF(SUM(AY12:AY18)&gt;0,AVERAGE(AY12:AY18)," "),"")</f>
        <v/>
      </c>
      <c r="BA18" s="52"/>
      <c r="BB18" s="56" t="str">
        <f>IF(+$B18="Sat",IF(SUM(BA12:BA18)&gt;0,AVERAGE(BA12:BA18)," "),"")</f>
        <v/>
      </c>
      <c r="BC18" s="58" t="str">
        <f ca="1" t="shared" si="11"/>
        <v/>
      </c>
      <c r="BD18" s="57" t="str">
        <f>IF(+$B18="Sat",IF(SUM(BC12:BC18)&gt;0,AVERAGE(BC12:BC18)," "),"")</f>
        <v/>
      </c>
      <c r="BE18" s="52"/>
      <c r="BF18" s="53"/>
      <c r="BG18" s="779">
        <f t="shared" si="1"/>
        <v>5</v>
      </c>
      <c r="BH18" s="47"/>
      <c r="BI18" s="750" t="str">
        <f ca="1" t="shared" si="2"/>
        <v/>
      </c>
      <c r="BJ18" s="51"/>
      <c r="BK18" s="750" t="str">
        <f ca="1" t="shared" si="3"/>
        <v/>
      </c>
      <c r="BL18" s="51"/>
      <c r="BM18" s="751"/>
      <c r="BN18" s="47"/>
      <c r="BO18" s="47"/>
      <c r="BP18" s="47"/>
      <c r="BQ18" s="751"/>
      <c r="BR18" s="47"/>
      <c r="BS18" s="751"/>
      <c r="BT18" s="47"/>
      <c r="BU18" s="751"/>
      <c r="BV18" s="751"/>
      <c r="BW18" s="53"/>
    </row>
    <row r="19" spans="1:75" ht="14.4" customHeight="1">
      <c r="A19" s="203">
        <v>6</v>
      </c>
      <c r="B19" s="208" t="str">
        <f t="shared" si="7"/>
        <v>Fri</v>
      </c>
      <c r="C19" s="30"/>
      <c r="D19" s="26"/>
      <c r="E19" s="26"/>
      <c r="F19" s="26"/>
      <c r="G19" s="27"/>
      <c r="H19" s="28"/>
      <c r="I19" s="29"/>
      <c r="J19" s="30"/>
      <c r="K19" s="26"/>
      <c r="L19" s="31"/>
      <c r="M19" s="282"/>
      <c r="N19" s="30"/>
      <c r="O19" s="34" t="str">
        <f t="shared" si="12"/>
        <v/>
      </c>
      <c r="P19" s="30"/>
      <c r="Q19" s="34" t="str">
        <f t="shared" si="12"/>
        <v/>
      </c>
      <c r="R19" s="30"/>
      <c r="S19" s="30"/>
      <c r="T19" s="32"/>
      <c r="U19" s="209">
        <f t="shared" si="4"/>
        <v>6</v>
      </c>
      <c r="V19" s="31"/>
      <c r="W19" s="30"/>
      <c r="X19" s="442" t="str">
        <f ca="1" t="shared" si="8"/>
        <v/>
      </c>
      <c r="Y19" s="32"/>
      <c r="Z19" s="417"/>
      <c r="AA19" s="282"/>
      <c r="AB19" s="30"/>
      <c r="AC19" s="32"/>
      <c r="AD19" s="31"/>
      <c r="AE19" s="32"/>
      <c r="AF19" s="686"/>
      <c r="AG19" s="29"/>
      <c r="AH19" s="30"/>
      <c r="AI19" t="str">
        <f ca="1" t="shared" si="5"/>
        <v/>
      </c>
      <c r="AJ19" s="30"/>
      <c r="AK19" s="282"/>
      <c r="AL19" s="282"/>
      <c r="AM19" s="282"/>
      <c r="AN19" s="32"/>
      <c r="AO19" s="203">
        <f t="shared" si="6"/>
        <v>6</v>
      </c>
      <c r="AP19" s="390" t="str">
        <f t="shared" si="0"/>
        <v>Fri</v>
      </c>
      <c r="AQ19" s="31"/>
      <c r="AR19" s="46" t="str">
        <f>IF(+$B19="Sat",IF(SUM(AQ13:AQ19)&gt;0,AVERAGE(AQ13:AQ19)," "),"")</f>
        <v/>
      </c>
      <c r="AS19" s="31"/>
      <c r="AT19" s="34" t="str">
        <f>IF(+$B19="Sat",IF(SUM(AS13:AS19)&gt;0,AVERAGE(AS13:AS19)," "),"")</f>
        <v/>
      </c>
      <c r="AU19" s="36" t="str">
        <f ca="1" t="shared" si="9"/>
        <v/>
      </c>
      <c r="AV19" s="46" t="str">
        <f>IF(+$B19="Sat",IF(SUM(AU13:AU19)&gt;0,AVERAGE(AU13:AU19)," "),"")</f>
        <v/>
      </c>
      <c r="AW19" s="31"/>
      <c r="AX19" s="34" t="str">
        <f>IF(+$B19="Sat",IF(SUM(AW13:AW19)&gt;0,AVERAGE(AW13:AW19)," "),"")</f>
        <v/>
      </c>
      <c r="AY19" s="36" t="str">
        <f ca="1" t="shared" si="10"/>
        <v/>
      </c>
      <c r="AZ19" s="46" t="str">
        <f>IF(+$B19="Sat",IF(SUM(AY13:AY19)&gt;0,AVERAGE(AY13:AY19)," "),"")</f>
        <v/>
      </c>
      <c r="BA19" s="31"/>
      <c r="BB19" s="34" t="str">
        <f>IF(+$B19="Sat",IF(SUM(BA13:BA19)&gt;0,AVERAGE(BA13:BA19)," "),"")</f>
        <v/>
      </c>
      <c r="BC19" s="36" t="str">
        <f ca="1" t="shared" si="11"/>
        <v/>
      </c>
      <c r="BD19" s="46" t="str">
        <f>IF(+$B19="Sat",IF(SUM(BC13:BC19)&gt;0,AVERAGE(BC13:BC19)," "),"")</f>
        <v/>
      </c>
      <c r="BE19" s="31"/>
      <c r="BF19" s="32"/>
      <c r="BG19" s="780">
        <f t="shared" si="1"/>
        <v>6</v>
      </c>
      <c r="BH19" s="30"/>
      <c r="BI19" s="752" t="str">
        <f ca="1" t="shared" si="2"/>
        <v/>
      </c>
      <c r="BJ19" s="29"/>
      <c r="BK19" s="752" t="str">
        <f ca="1" t="shared" si="3"/>
        <v/>
      </c>
      <c r="BL19" s="29"/>
      <c r="BM19" s="25"/>
      <c r="BN19" s="30"/>
      <c r="BO19" s="29"/>
      <c r="BP19" s="29"/>
      <c r="BQ19" s="25"/>
      <c r="BR19" s="30"/>
      <c r="BS19" s="25"/>
      <c r="BT19" s="30"/>
      <c r="BU19" s="25"/>
      <c r="BV19" s="25"/>
      <c r="BW19" s="32"/>
    </row>
    <row r="20" spans="1:75" ht="14.4" customHeight="1">
      <c r="A20" s="205">
        <v>7</v>
      </c>
      <c r="B20" s="204" t="str">
        <f t="shared" si="7"/>
        <v>Sat</v>
      </c>
      <c r="C20" s="37"/>
      <c r="D20" s="38"/>
      <c r="E20" s="38"/>
      <c r="F20" s="38"/>
      <c r="G20" s="39"/>
      <c r="H20" s="40"/>
      <c r="I20" s="41"/>
      <c r="J20" s="37"/>
      <c r="K20" s="38"/>
      <c r="L20" s="42"/>
      <c r="M20" s="283"/>
      <c r="N20" s="37"/>
      <c r="O20" s="34" t="str">
        <f t="shared" si="12"/>
        <v/>
      </c>
      <c r="P20" s="37"/>
      <c r="Q20" s="34" t="str">
        <f t="shared" si="12"/>
        <v/>
      </c>
      <c r="R20" s="37"/>
      <c r="S20" s="37"/>
      <c r="T20" s="43"/>
      <c r="U20" s="211">
        <f t="shared" si="4"/>
        <v>7</v>
      </c>
      <c r="V20" s="42"/>
      <c r="W20" s="37"/>
      <c r="X20" s="443" t="str">
        <f ca="1">IF(CELL("type",W20)="L","",IF(AQ20*W20&gt;0,+AQ20/W20,""))</f>
        <v/>
      </c>
      <c r="Y20" s="43"/>
      <c r="Z20" s="418"/>
      <c r="AA20" s="283"/>
      <c r="AB20" s="37"/>
      <c r="AC20" s="43"/>
      <c r="AD20" s="42"/>
      <c r="AE20" s="43"/>
      <c r="AF20" s="649"/>
      <c r="AG20" s="41"/>
      <c r="AH20" s="37"/>
      <c r="AI20" t="str">
        <f ca="1" t="shared" si="5"/>
        <v/>
      </c>
      <c r="AJ20" s="37"/>
      <c r="AK20" s="283"/>
      <c r="AL20" s="283"/>
      <c r="AM20" s="283"/>
      <c r="AN20" s="43"/>
      <c r="AO20" s="205">
        <f t="shared" si="6"/>
        <v>7</v>
      </c>
      <c r="AP20" s="390" t="str">
        <f t="shared" si="0"/>
        <v>Sat</v>
      </c>
      <c r="AQ20" s="42"/>
      <c r="AR20" s="35" t="str">
        <f>IF(+$B20="Sat",IF(SUM(AQ14:AQ20)&gt;0,AVERAGE(AQ14:AQ20)," "),"")</f>
        <v xml:space="preserve"> </v>
      </c>
      <c r="AS20" s="42"/>
      <c r="AT20" s="60" t="str">
        <f>IF(+$B20="Sat",IF(SUM(AS14:AS20)&gt;0,AVERAGE(AS14:AS20)," "),"")</f>
        <v xml:space="preserve"> </v>
      </c>
      <c r="AU20" s="36" t="str">
        <f ca="1" t="shared" si="9"/>
        <v/>
      </c>
      <c r="AV20" s="46" t="str">
        <f ca="1">IF(+$B20="Sat",IF(SUM(AU14:AU20)&gt;0,AVERAGE(AU14:AU20)," "),"")</f>
        <v xml:space="preserve"> </v>
      </c>
      <c r="AW20" s="42"/>
      <c r="AX20" s="60" t="str">
        <f aca="true" t="shared" si="13" ref="AX20:AX43">IF(+$B20="Sat",IF(SUM(AW14:AW20)&gt;0,AVERAGE(AW14:AW20)," "),"")</f>
        <v xml:space="preserve"> </v>
      </c>
      <c r="AY20" s="36" t="str">
        <f ca="1" t="shared" si="10"/>
        <v/>
      </c>
      <c r="AZ20" s="35" t="str">
        <f aca="true" t="shared" si="14" ref="AZ20:AZ43">IF(+$B20="Sat",IF(SUM(AY14:AY20)&gt;0,AVERAGE(AY14:AY20)," "),"")</f>
        <v xml:space="preserve"> </v>
      </c>
      <c r="BA20" s="42"/>
      <c r="BB20" s="61" t="str">
        <f aca="true" t="shared" si="15" ref="BB20:BB43">IF(+$B20="Sat",IF(SUM(BA14:BA20)&gt;0,AVERAGE(BA14:BA20)," "),"")</f>
        <v xml:space="preserve"> </v>
      </c>
      <c r="BC20" s="36" t="str">
        <f ca="1" t="shared" si="11"/>
        <v/>
      </c>
      <c r="BD20" s="35" t="str">
        <f aca="true" t="shared" si="16" ref="BD20:BD43">IF(+$B20="Sat",IF(SUM(BC14:BC20)&gt;0,AVERAGE(BC14:BC20)," "),"")</f>
        <v xml:space="preserve"> </v>
      </c>
      <c r="BE20" s="42"/>
      <c r="BF20" s="43"/>
      <c r="BG20" s="744">
        <f t="shared" si="1"/>
        <v>7</v>
      </c>
      <c r="BH20" s="37"/>
      <c r="BI20" s="749" t="str">
        <f ca="1" t="shared" si="2"/>
        <v/>
      </c>
      <c r="BJ20" s="41"/>
      <c r="BK20" s="749" t="str">
        <f ca="1" t="shared" si="3"/>
        <v/>
      </c>
      <c r="BL20" s="41"/>
      <c r="BM20" s="25"/>
      <c r="BN20" s="37"/>
      <c r="BO20" s="29"/>
      <c r="BP20" s="29"/>
      <c r="BQ20" s="25"/>
      <c r="BR20" s="37"/>
      <c r="BS20" s="25"/>
      <c r="BT20" s="38"/>
      <c r="BU20" s="424"/>
      <c r="BV20" s="25"/>
      <c r="BW20" s="43"/>
    </row>
    <row r="21" spans="1:75" ht="14.4" customHeight="1">
      <c r="A21" s="205">
        <v>8</v>
      </c>
      <c r="B21" s="204" t="str">
        <f t="shared" si="7"/>
        <v>Sun</v>
      </c>
      <c r="C21" s="37"/>
      <c r="D21" s="38"/>
      <c r="E21" s="38"/>
      <c r="F21" s="38"/>
      <c r="G21" s="39"/>
      <c r="H21" s="40"/>
      <c r="I21" s="41"/>
      <c r="J21" s="37"/>
      <c r="K21" s="38"/>
      <c r="L21" s="42"/>
      <c r="M21" s="283"/>
      <c r="N21" s="37"/>
      <c r="O21" s="34" t="str">
        <f t="shared" si="12"/>
        <v/>
      </c>
      <c r="P21" s="37"/>
      <c r="Q21" s="34" t="str">
        <f t="shared" si="12"/>
        <v/>
      </c>
      <c r="R21" s="37"/>
      <c r="S21" s="37"/>
      <c r="T21" s="43"/>
      <c r="U21" s="211">
        <f t="shared" si="4"/>
        <v>8</v>
      </c>
      <c r="V21" s="42"/>
      <c r="W21" s="37"/>
      <c r="X21" s="443" t="str">
        <f ca="1" t="shared" si="8"/>
        <v/>
      </c>
      <c r="Y21" s="43"/>
      <c r="Z21" s="418"/>
      <c r="AA21" s="283"/>
      <c r="AB21" s="37"/>
      <c r="AC21" s="43"/>
      <c r="AD21" s="42"/>
      <c r="AE21" s="43"/>
      <c r="AF21" s="649"/>
      <c r="AG21" s="41"/>
      <c r="AH21" s="37"/>
      <c r="AI21" t="str">
        <f ca="1" t="shared" si="5"/>
        <v/>
      </c>
      <c r="AJ21" s="37"/>
      <c r="AK21" s="283"/>
      <c r="AL21" s="283"/>
      <c r="AM21" s="283"/>
      <c r="AN21" s="43"/>
      <c r="AO21" s="205">
        <f t="shared" si="6"/>
        <v>8</v>
      </c>
      <c r="AP21" s="390" t="str">
        <f t="shared" si="0"/>
        <v>Sun</v>
      </c>
      <c r="AQ21" s="42"/>
      <c r="AR21" s="35" t="str">
        <f aca="true" t="shared" si="17" ref="AR21:AR43">IF(+$B21="Sat",IF(SUM(AQ15:AQ21)&gt;0,AVERAGE(AQ15:AQ21)," "),"")</f>
        <v/>
      </c>
      <c r="AS21" s="42"/>
      <c r="AT21" s="60" t="str">
        <f aca="true" t="shared" si="18" ref="AT21:AV43">IF(+$B21="Sat",IF(SUM(AS15:AS21)&gt;0,AVERAGE(AS15:AS21)," "),"")</f>
        <v/>
      </c>
      <c r="AU21" s="36" t="str">
        <f ca="1" t="shared" si="9"/>
        <v/>
      </c>
      <c r="AV21" s="46" t="str">
        <f t="shared" si="18"/>
        <v/>
      </c>
      <c r="AW21" s="42"/>
      <c r="AX21" s="60" t="str">
        <f t="shared" si="13"/>
        <v/>
      </c>
      <c r="AY21" s="36" t="str">
        <f ca="1" t="shared" si="10"/>
        <v/>
      </c>
      <c r="AZ21" s="35" t="str">
        <f t="shared" si="14"/>
        <v/>
      </c>
      <c r="BA21" s="42"/>
      <c r="BB21" s="61" t="str">
        <f t="shared" si="15"/>
        <v/>
      </c>
      <c r="BC21" s="36" t="str">
        <f ca="1" t="shared" si="11"/>
        <v/>
      </c>
      <c r="BD21" s="35" t="str">
        <f t="shared" si="16"/>
        <v/>
      </c>
      <c r="BE21" s="42"/>
      <c r="BF21" s="43"/>
      <c r="BG21" s="744">
        <f t="shared" si="1"/>
        <v>8</v>
      </c>
      <c r="BH21" s="37"/>
      <c r="BI21" s="749" t="str">
        <f ca="1" t="shared" si="2"/>
        <v/>
      </c>
      <c r="BJ21" s="41"/>
      <c r="BK21" s="749" t="str">
        <f ca="1" t="shared" si="3"/>
        <v/>
      </c>
      <c r="BL21" s="41"/>
      <c r="BM21" s="25"/>
      <c r="BN21" s="37"/>
      <c r="BO21" s="29"/>
      <c r="BP21" s="29"/>
      <c r="BQ21" s="25"/>
      <c r="BR21" s="37"/>
      <c r="BS21" s="25"/>
      <c r="BT21" s="38"/>
      <c r="BU21" s="424"/>
      <c r="BV21" s="25"/>
      <c r="BW21" s="43"/>
    </row>
    <row r="22" spans="1:75" ht="14.4" customHeight="1">
      <c r="A22" s="205">
        <v>9</v>
      </c>
      <c r="B22" s="204" t="str">
        <f t="shared" si="7"/>
        <v>Mon</v>
      </c>
      <c r="C22" s="37"/>
      <c r="D22" s="38"/>
      <c r="E22" s="38"/>
      <c r="F22" s="38"/>
      <c r="G22" s="39"/>
      <c r="H22" s="40"/>
      <c r="I22" s="41"/>
      <c r="J22" s="37"/>
      <c r="K22" s="38"/>
      <c r="L22" s="42"/>
      <c r="M22" s="283"/>
      <c r="N22" s="37"/>
      <c r="O22" s="34" t="str">
        <f t="shared" si="12"/>
        <v/>
      </c>
      <c r="P22" s="37"/>
      <c r="Q22" s="34" t="str">
        <f t="shared" si="12"/>
        <v/>
      </c>
      <c r="R22" s="37"/>
      <c r="S22" s="37"/>
      <c r="T22" s="43"/>
      <c r="U22" s="211">
        <f t="shared" si="4"/>
        <v>9</v>
      </c>
      <c r="V22" s="42"/>
      <c r="W22" s="37"/>
      <c r="X22" s="443" t="str">
        <f ca="1" t="shared" si="8"/>
        <v/>
      </c>
      <c r="Y22" s="43"/>
      <c r="Z22" s="418"/>
      <c r="AA22" s="283"/>
      <c r="AB22" s="37"/>
      <c r="AC22" s="43"/>
      <c r="AD22" s="42"/>
      <c r="AE22" s="43"/>
      <c r="AF22" s="649"/>
      <c r="AG22" s="41"/>
      <c r="AH22" s="37"/>
      <c r="AI22" t="str">
        <f ca="1" t="shared" si="5"/>
        <v/>
      </c>
      <c r="AJ22" s="37"/>
      <c r="AK22" s="283"/>
      <c r="AL22" s="283"/>
      <c r="AM22" s="283"/>
      <c r="AN22" s="43"/>
      <c r="AO22" s="205">
        <f t="shared" si="6"/>
        <v>9</v>
      </c>
      <c r="AP22" s="390" t="str">
        <f t="shared" si="0"/>
        <v>Mon</v>
      </c>
      <c r="AQ22" s="42"/>
      <c r="AR22" s="35" t="str">
        <f t="shared" si="17"/>
        <v/>
      </c>
      <c r="AS22" s="42"/>
      <c r="AT22" s="60" t="str">
        <f t="shared" si="18"/>
        <v/>
      </c>
      <c r="AU22" s="36" t="str">
        <f ca="1" t="shared" si="9"/>
        <v/>
      </c>
      <c r="AV22" s="46" t="str">
        <f t="shared" si="18"/>
        <v/>
      </c>
      <c r="AW22" s="42"/>
      <c r="AX22" s="60" t="str">
        <f t="shared" si="13"/>
        <v/>
      </c>
      <c r="AY22" s="36" t="str">
        <f ca="1" t="shared" si="10"/>
        <v/>
      </c>
      <c r="AZ22" s="35" t="str">
        <f t="shared" si="14"/>
        <v/>
      </c>
      <c r="BA22" s="42"/>
      <c r="BB22" s="61" t="str">
        <f t="shared" si="15"/>
        <v/>
      </c>
      <c r="BC22" s="36" t="str">
        <f ca="1" t="shared" si="11"/>
        <v/>
      </c>
      <c r="BD22" s="35" t="str">
        <f t="shared" si="16"/>
        <v/>
      </c>
      <c r="BE22" s="42"/>
      <c r="BF22" s="43"/>
      <c r="BG22" s="744">
        <f t="shared" si="1"/>
        <v>9</v>
      </c>
      <c r="BH22" s="37"/>
      <c r="BI22" s="749" t="str">
        <f ca="1" t="shared" si="2"/>
        <v/>
      </c>
      <c r="BJ22" s="41"/>
      <c r="BK22" s="749" t="str">
        <f ca="1" t="shared" si="3"/>
        <v/>
      </c>
      <c r="BL22" s="41"/>
      <c r="BM22" s="25"/>
      <c r="BN22" s="37"/>
      <c r="BO22" s="29"/>
      <c r="BP22" s="29"/>
      <c r="BQ22" s="25"/>
      <c r="BR22" s="37"/>
      <c r="BS22" s="25"/>
      <c r="BT22" s="38"/>
      <c r="BU22" s="424"/>
      <c r="BV22" s="25"/>
      <c r="BW22" s="43"/>
    </row>
    <row r="23" spans="1:75" ht="14.4" customHeight="1" thickBot="1">
      <c r="A23" s="206">
        <v>10</v>
      </c>
      <c r="B23" s="207" t="str">
        <f t="shared" si="7"/>
        <v>Tue</v>
      </c>
      <c r="C23" s="47"/>
      <c r="D23" s="48"/>
      <c r="E23" s="48"/>
      <c r="F23" s="48"/>
      <c r="G23" s="49"/>
      <c r="H23" s="50"/>
      <c r="I23" s="51"/>
      <c r="J23" s="47"/>
      <c r="K23" s="48"/>
      <c r="L23" s="52"/>
      <c r="M23" s="284"/>
      <c r="N23" s="47"/>
      <c r="O23" s="56" t="str">
        <f t="shared" si="12"/>
        <v/>
      </c>
      <c r="P23" s="47"/>
      <c r="Q23" s="56" t="str">
        <f t="shared" si="12"/>
        <v/>
      </c>
      <c r="R23" s="47"/>
      <c r="S23" s="47"/>
      <c r="T23" s="53"/>
      <c r="U23" s="213">
        <f t="shared" si="4"/>
        <v>10</v>
      </c>
      <c r="V23" s="52"/>
      <c r="W23" s="47"/>
      <c r="X23" s="444" t="str">
        <f ca="1" t="shared" si="8"/>
        <v/>
      </c>
      <c r="Y23" s="53"/>
      <c r="Z23" s="419"/>
      <c r="AA23" s="284"/>
      <c r="AB23" s="47"/>
      <c r="AC23" s="53"/>
      <c r="AD23" s="52"/>
      <c r="AE23" s="53"/>
      <c r="AF23" s="650"/>
      <c r="AG23" s="51"/>
      <c r="AH23" s="47"/>
      <c r="AI23" t="str">
        <f ca="1" t="shared" si="5"/>
        <v/>
      </c>
      <c r="AJ23" s="47"/>
      <c r="AK23" s="284"/>
      <c r="AL23" s="284"/>
      <c r="AM23" s="284"/>
      <c r="AN23" s="53"/>
      <c r="AO23" s="206">
        <f t="shared" si="6"/>
        <v>10</v>
      </c>
      <c r="AP23" s="391" t="str">
        <f t="shared" si="0"/>
        <v>Tue</v>
      </c>
      <c r="AQ23" s="52"/>
      <c r="AR23" s="57" t="str">
        <f t="shared" si="17"/>
        <v/>
      </c>
      <c r="AS23" s="52"/>
      <c r="AT23" s="56" t="str">
        <f t="shared" si="18"/>
        <v/>
      </c>
      <c r="AU23" s="58" t="str">
        <f ca="1" t="shared" si="9"/>
        <v/>
      </c>
      <c r="AV23" s="57" t="str">
        <f t="shared" si="18"/>
        <v/>
      </c>
      <c r="AW23" s="52"/>
      <c r="AX23" s="56" t="str">
        <f t="shared" si="13"/>
        <v/>
      </c>
      <c r="AY23" s="58" t="str">
        <f ca="1" t="shared" si="10"/>
        <v/>
      </c>
      <c r="AZ23" s="57" t="str">
        <f t="shared" si="14"/>
        <v/>
      </c>
      <c r="BA23" s="52"/>
      <c r="BB23" s="62" t="str">
        <f t="shared" si="15"/>
        <v/>
      </c>
      <c r="BC23" s="58" t="str">
        <f ca="1" t="shared" si="11"/>
        <v/>
      </c>
      <c r="BD23" s="57" t="str">
        <f t="shared" si="16"/>
        <v/>
      </c>
      <c r="BE23" s="52"/>
      <c r="BF23" s="53"/>
      <c r="BG23" s="779">
        <f t="shared" si="1"/>
        <v>10</v>
      </c>
      <c r="BH23" s="47"/>
      <c r="BI23" s="750" t="str">
        <f ca="1" t="shared" si="2"/>
        <v/>
      </c>
      <c r="BJ23" s="51"/>
      <c r="BK23" s="753" t="str">
        <f ca="1" t="shared" si="3"/>
        <v/>
      </c>
      <c r="BL23" s="51"/>
      <c r="BM23" s="754"/>
      <c r="BN23" s="47"/>
      <c r="BO23" s="51"/>
      <c r="BP23" s="51"/>
      <c r="BQ23" s="754"/>
      <c r="BR23" s="47"/>
      <c r="BS23" s="754"/>
      <c r="BT23" s="48"/>
      <c r="BU23" s="751"/>
      <c r="BV23" s="754"/>
      <c r="BW23" s="53"/>
    </row>
    <row r="24" spans="1:75" ht="14.4" customHeight="1">
      <c r="A24" s="203">
        <v>11</v>
      </c>
      <c r="B24" s="208" t="str">
        <f t="shared" si="7"/>
        <v>Wed</v>
      </c>
      <c r="C24" s="30"/>
      <c r="D24" s="26"/>
      <c r="E24" s="26"/>
      <c r="F24" s="26"/>
      <c r="G24" s="27"/>
      <c r="H24" s="28"/>
      <c r="I24" s="29"/>
      <c r="J24" s="30"/>
      <c r="K24" s="26"/>
      <c r="L24" s="31"/>
      <c r="M24" s="282"/>
      <c r="N24" s="30"/>
      <c r="O24" s="34" t="str">
        <f t="shared" si="12"/>
        <v/>
      </c>
      <c r="P24" s="30"/>
      <c r="Q24" s="34" t="str">
        <f t="shared" si="12"/>
        <v/>
      </c>
      <c r="R24" s="30"/>
      <c r="S24" s="30"/>
      <c r="T24" s="32"/>
      <c r="U24" s="209">
        <f t="shared" si="4"/>
        <v>11</v>
      </c>
      <c r="V24" s="31"/>
      <c r="W24" s="30"/>
      <c r="X24" s="442" t="str">
        <f ca="1" t="shared" si="8"/>
        <v/>
      </c>
      <c r="Y24" s="32"/>
      <c r="Z24" s="417"/>
      <c r="AA24" s="282"/>
      <c r="AB24" s="30"/>
      <c r="AC24" s="32"/>
      <c r="AD24" s="31"/>
      <c r="AE24" s="32"/>
      <c r="AF24" s="649"/>
      <c r="AG24" s="29"/>
      <c r="AH24" s="30"/>
      <c r="AI24" t="str">
        <f ca="1" t="shared" si="5"/>
        <v/>
      </c>
      <c r="AJ24" s="30"/>
      <c r="AK24" s="282"/>
      <c r="AL24" s="282"/>
      <c r="AM24" s="282"/>
      <c r="AN24" s="32"/>
      <c r="AO24" s="203">
        <f t="shared" si="6"/>
        <v>11</v>
      </c>
      <c r="AP24" s="390" t="str">
        <f t="shared" si="0"/>
        <v>Wed</v>
      </c>
      <c r="AQ24" s="31"/>
      <c r="AR24" s="46" t="str">
        <f t="shared" si="17"/>
        <v/>
      </c>
      <c r="AS24" s="31"/>
      <c r="AT24" s="34" t="str">
        <f t="shared" si="18"/>
        <v/>
      </c>
      <c r="AU24" s="36" t="str">
        <f ca="1" t="shared" si="9"/>
        <v/>
      </c>
      <c r="AV24" s="46" t="str">
        <f t="shared" si="18"/>
        <v/>
      </c>
      <c r="AW24" s="31"/>
      <c r="AX24" s="34" t="str">
        <f t="shared" si="13"/>
        <v/>
      </c>
      <c r="AY24" s="36" t="str">
        <f ca="1" t="shared" si="10"/>
        <v/>
      </c>
      <c r="AZ24" s="46" t="str">
        <f t="shared" si="14"/>
        <v/>
      </c>
      <c r="BA24" s="31"/>
      <c r="BB24" s="59" t="str">
        <f t="shared" si="15"/>
        <v/>
      </c>
      <c r="BC24" s="36" t="str">
        <f ca="1" t="shared" si="11"/>
        <v/>
      </c>
      <c r="BD24" s="46" t="str">
        <f t="shared" si="16"/>
        <v/>
      </c>
      <c r="BE24" s="31"/>
      <c r="BF24" s="32"/>
      <c r="BG24" s="780">
        <f t="shared" si="1"/>
        <v>11</v>
      </c>
      <c r="BH24" s="30"/>
      <c r="BI24" s="752" t="str">
        <f ca="1" t="shared" si="2"/>
        <v/>
      </c>
      <c r="BJ24" s="29"/>
      <c r="BK24" s="746" t="str">
        <f ca="1" t="shared" si="3"/>
        <v/>
      </c>
      <c r="BL24" s="29"/>
      <c r="BM24" s="25"/>
      <c r="BN24" s="30"/>
      <c r="BO24" s="29"/>
      <c r="BP24" s="29"/>
      <c r="BQ24" s="25"/>
      <c r="BR24" s="30"/>
      <c r="BS24" s="25"/>
      <c r="BT24" s="26"/>
      <c r="BU24" s="755"/>
      <c r="BV24" s="25"/>
      <c r="BW24" s="32"/>
    </row>
    <row r="25" spans="1:75" ht="14.4" customHeight="1">
      <c r="A25" s="205">
        <v>12</v>
      </c>
      <c r="B25" s="204" t="str">
        <f t="shared" si="7"/>
        <v>Thu</v>
      </c>
      <c r="C25" s="37"/>
      <c r="D25" s="38"/>
      <c r="E25" s="38"/>
      <c r="F25" s="38"/>
      <c r="G25" s="39"/>
      <c r="H25" s="40"/>
      <c r="I25" s="41"/>
      <c r="J25" s="37"/>
      <c r="K25" s="38"/>
      <c r="L25" s="42"/>
      <c r="M25" s="283"/>
      <c r="N25" s="37"/>
      <c r="O25" s="34" t="str">
        <f t="shared" si="12"/>
        <v/>
      </c>
      <c r="P25" s="37"/>
      <c r="Q25" s="34" t="str">
        <f t="shared" si="12"/>
        <v/>
      </c>
      <c r="R25" s="37"/>
      <c r="S25" s="37"/>
      <c r="T25" s="43"/>
      <c r="U25" s="211">
        <f t="shared" si="4"/>
        <v>12</v>
      </c>
      <c r="V25" s="42"/>
      <c r="W25" s="37"/>
      <c r="X25" s="443" t="str">
        <f ca="1" t="shared" si="8"/>
        <v/>
      </c>
      <c r="Y25" s="43"/>
      <c r="Z25" s="418"/>
      <c r="AA25" s="283"/>
      <c r="AB25" s="37"/>
      <c r="AC25" s="43"/>
      <c r="AD25" s="42"/>
      <c r="AE25" s="43"/>
      <c r="AF25" s="649"/>
      <c r="AG25" s="41"/>
      <c r="AH25" s="37"/>
      <c r="AI25" t="str">
        <f ca="1" t="shared" si="5"/>
        <v/>
      </c>
      <c r="AJ25" s="37"/>
      <c r="AK25" s="283"/>
      <c r="AL25" s="283"/>
      <c r="AM25" s="283"/>
      <c r="AN25" s="43"/>
      <c r="AO25" s="205">
        <f t="shared" si="6"/>
        <v>12</v>
      </c>
      <c r="AP25" s="390" t="str">
        <f t="shared" si="0"/>
        <v>Thu</v>
      </c>
      <c r="AQ25" s="42"/>
      <c r="AR25" s="35" t="str">
        <f t="shared" si="17"/>
        <v/>
      </c>
      <c r="AS25" s="42"/>
      <c r="AT25" s="60" t="str">
        <f t="shared" si="18"/>
        <v/>
      </c>
      <c r="AU25" s="36" t="str">
        <f ca="1" t="shared" si="9"/>
        <v/>
      </c>
      <c r="AV25" s="46" t="str">
        <f>IF(+$B25="Sat",IF(SUM(AU19:AU25)&gt;0,AVERAGE(AU19:AU25)," "),"")</f>
        <v/>
      </c>
      <c r="AW25" s="42"/>
      <c r="AX25" s="60" t="str">
        <f t="shared" si="13"/>
        <v/>
      </c>
      <c r="AY25" s="36" t="str">
        <f ca="1" t="shared" si="10"/>
        <v/>
      </c>
      <c r="AZ25" s="35" t="str">
        <f>IF(+$B25="Sat",IF(SUM(AY19:AY25)&gt;0,AVERAGE(AY19:AY25)," "),"")</f>
        <v/>
      </c>
      <c r="BA25" s="42"/>
      <c r="BB25" s="61" t="str">
        <f t="shared" si="15"/>
        <v/>
      </c>
      <c r="BC25" s="36" t="str">
        <f ca="1" t="shared" si="11"/>
        <v/>
      </c>
      <c r="BD25" s="35" t="str">
        <f>IF(+$B25="Sat",IF(SUM(BC19:BC25)&gt;0,AVERAGE(BC19:BC25)," "),"")</f>
        <v/>
      </c>
      <c r="BE25" s="42"/>
      <c r="BF25" s="43"/>
      <c r="BG25" s="744">
        <f t="shared" si="1"/>
        <v>12</v>
      </c>
      <c r="BH25" s="37"/>
      <c r="BI25" s="749" t="str">
        <f ca="1" t="shared" si="2"/>
        <v/>
      </c>
      <c r="BJ25" s="41"/>
      <c r="BK25" s="749" t="str">
        <f ca="1" t="shared" si="3"/>
        <v/>
      </c>
      <c r="BL25" s="41"/>
      <c r="BM25" s="25"/>
      <c r="BN25" s="37"/>
      <c r="BO25" s="29"/>
      <c r="BP25" s="29"/>
      <c r="BQ25" s="25"/>
      <c r="BR25" s="37"/>
      <c r="BS25" s="25"/>
      <c r="BT25" s="38"/>
      <c r="BU25" s="424"/>
      <c r="BV25" s="25"/>
      <c r="BW25" s="43"/>
    </row>
    <row r="26" spans="1:75" ht="14.4" customHeight="1">
      <c r="A26" s="205">
        <v>13</v>
      </c>
      <c r="B26" s="204" t="str">
        <f t="shared" si="7"/>
        <v>Fri</v>
      </c>
      <c r="C26" s="37"/>
      <c r="D26" s="38"/>
      <c r="E26" s="38"/>
      <c r="F26" s="38"/>
      <c r="G26" s="39"/>
      <c r="H26" s="40"/>
      <c r="I26" s="41"/>
      <c r="J26" s="37"/>
      <c r="K26" s="38"/>
      <c r="L26" s="42"/>
      <c r="M26" s="283"/>
      <c r="N26" s="37"/>
      <c r="O26" s="34" t="str">
        <f t="shared" si="12"/>
        <v/>
      </c>
      <c r="P26" s="37"/>
      <c r="Q26" s="34" t="str">
        <f t="shared" si="12"/>
        <v/>
      </c>
      <c r="R26" s="37"/>
      <c r="S26" s="37"/>
      <c r="T26" s="43"/>
      <c r="U26" s="211">
        <f t="shared" si="4"/>
        <v>13</v>
      </c>
      <c r="V26" s="42"/>
      <c r="W26" s="37"/>
      <c r="X26" s="443" t="str">
        <f ca="1" t="shared" si="8"/>
        <v/>
      </c>
      <c r="Y26" s="43"/>
      <c r="Z26" s="418"/>
      <c r="AA26" s="283"/>
      <c r="AB26" s="37"/>
      <c r="AC26" s="43"/>
      <c r="AD26" s="42"/>
      <c r="AE26" s="43"/>
      <c r="AF26" s="649"/>
      <c r="AG26" s="41"/>
      <c r="AH26" s="37"/>
      <c r="AI26" t="str">
        <f ca="1" t="shared" si="5"/>
        <v/>
      </c>
      <c r="AJ26" s="37"/>
      <c r="AK26" s="283"/>
      <c r="AL26" s="283"/>
      <c r="AM26" s="283"/>
      <c r="AN26" s="43"/>
      <c r="AO26" s="205">
        <f t="shared" si="6"/>
        <v>13</v>
      </c>
      <c r="AP26" s="390" t="str">
        <f t="shared" si="0"/>
        <v>Fri</v>
      </c>
      <c r="AQ26" s="42"/>
      <c r="AR26" s="35" t="str">
        <f t="shared" si="17"/>
        <v/>
      </c>
      <c r="AS26" s="42"/>
      <c r="AT26" s="60" t="str">
        <f t="shared" si="18"/>
        <v/>
      </c>
      <c r="AU26" s="36" t="str">
        <f ca="1" t="shared" si="9"/>
        <v/>
      </c>
      <c r="AV26" s="46" t="str">
        <f t="shared" si="18"/>
        <v/>
      </c>
      <c r="AW26" s="42"/>
      <c r="AX26" s="60" t="str">
        <f t="shared" si="13"/>
        <v/>
      </c>
      <c r="AY26" s="36" t="str">
        <f ca="1" t="shared" si="10"/>
        <v/>
      </c>
      <c r="AZ26" s="35" t="str">
        <f t="shared" si="14"/>
        <v/>
      </c>
      <c r="BA26" s="42"/>
      <c r="BB26" s="61" t="str">
        <f t="shared" si="15"/>
        <v/>
      </c>
      <c r="BC26" s="36" t="str">
        <f ca="1" t="shared" si="11"/>
        <v/>
      </c>
      <c r="BD26" s="35" t="str">
        <f t="shared" si="16"/>
        <v/>
      </c>
      <c r="BE26" s="42"/>
      <c r="BF26" s="43"/>
      <c r="BG26" s="744">
        <f t="shared" si="1"/>
        <v>13</v>
      </c>
      <c r="BH26" s="37"/>
      <c r="BI26" s="749" t="str">
        <f ca="1" t="shared" si="2"/>
        <v/>
      </c>
      <c r="BJ26" s="41"/>
      <c r="BK26" s="749" t="str">
        <f ca="1" t="shared" si="3"/>
        <v/>
      </c>
      <c r="BL26" s="41"/>
      <c r="BM26" s="25"/>
      <c r="BN26" s="37"/>
      <c r="BO26" s="29"/>
      <c r="BP26" s="29"/>
      <c r="BQ26" s="25"/>
      <c r="BR26" s="37"/>
      <c r="BS26" s="25"/>
      <c r="BT26" s="38"/>
      <c r="BU26" s="424"/>
      <c r="BV26" s="25"/>
      <c r="BW26" s="43"/>
    </row>
    <row r="27" spans="1:75" ht="14.4" customHeight="1">
      <c r="A27" s="205">
        <v>14</v>
      </c>
      <c r="B27" s="204" t="str">
        <f t="shared" si="7"/>
        <v>Sat</v>
      </c>
      <c r="C27" s="37"/>
      <c r="D27" s="38"/>
      <c r="E27" s="38"/>
      <c r="F27" s="38"/>
      <c r="G27" s="39"/>
      <c r="H27" s="40"/>
      <c r="I27" s="41"/>
      <c r="J27" s="37"/>
      <c r="K27" s="38"/>
      <c r="L27" s="42"/>
      <c r="M27" s="283"/>
      <c r="N27" s="37"/>
      <c r="O27" s="34" t="str">
        <f t="shared" si="12"/>
        <v/>
      </c>
      <c r="P27" s="37"/>
      <c r="Q27" s="34" t="str">
        <f t="shared" si="12"/>
        <v/>
      </c>
      <c r="R27" s="37"/>
      <c r="S27" s="37"/>
      <c r="T27" s="43"/>
      <c r="U27" s="211">
        <f t="shared" si="4"/>
        <v>14</v>
      </c>
      <c r="V27" s="42"/>
      <c r="W27" s="37"/>
      <c r="X27" s="443" t="str">
        <f ca="1" t="shared" si="8"/>
        <v/>
      </c>
      <c r="Y27" s="43"/>
      <c r="Z27" s="418"/>
      <c r="AA27" s="283"/>
      <c r="AB27" s="37"/>
      <c r="AC27" s="43"/>
      <c r="AD27" s="42"/>
      <c r="AE27" s="43"/>
      <c r="AF27" s="649"/>
      <c r="AG27" s="41"/>
      <c r="AH27" s="37"/>
      <c r="AI27" t="str">
        <f ca="1" t="shared" si="5"/>
        <v/>
      </c>
      <c r="AJ27" s="37"/>
      <c r="AK27" s="283"/>
      <c r="AL27" s="283"/>
      <c r="AM27" s="283"/>
      <c r="AN27" s="43"/>
      <c r="AO27" s="205">
        <f t="shared" si="6"/>
        <v>14</v>
      </c>
      <c r="AP27" s="390" t="str">
        <f t="shared" si="0"/>
        <v>Sat</v>
      </c>
      <c r="AQ27" s="42"/>
      <c r="AR27" s="35" t="str">
        <f t="shared" si="17"/>
        <v xml:space="preserve"> </v>
      </c>
      <c r="AS27" s="42"/>
      <c r="AT27" s="60" t="str">
        <f t="shared" si="18"/>
        <v xml:space="preserve"> </v>
      </c>
      <c r="AU27" s="36" t="str">
        <f ca="1" t="shared" si="9"/>
        <v/>
      </c>
      <c r="AV27" s="46" t="str">
        <f ca="1" t="shared" si="18"/>
        <v xml:space="preserve"> </v>
      </c>
      <c r="AW27" s="42"/>
      <c r="AX27" s="60" t="str">
        <f t="shared" si="13"/>
        <v xml:space="preserve"> </v>
      </c>
      <c r="AY27" s="36" t="str">
        <f ca="1" t="shared" si="10"/>
        <v/>
      </c>
      <c r="AZ27" s="35" t="str">
        <f ca="1" t="shared" si="14"/>
        <v xml:space="preserve"> </v>
      </c>
      <c r="BA27" s="42"/>
      <c r="BB27" s="61" t="str">
        <f t="shared" si="15"/>
        <v xml:space="preserve"> </v>
      </c>
      <c r="BC27" s="36" t="str">
        <f ca="1" t="shared" si="11"/>
        <v/>
      </c>
      <c r="BD27" s="35" t="str">
        <f ca="1" t="shared" si="16"/>
        <v xml:space="preserve"> </v>
      </c>
      <c r="BE27" s="42"/>
      <c r="BF27" s="43"/>
      <c r="BG27" s="744">
        <f t="shared" si="1"/>
        <v>14</v>
      </c>
      <c r="BH27" s="37"/>
      <c r="BI27" s="749" t="str">
        <f ca="1" t="shared" si="2"/>
        <v/>
      </c>
      <c r="BJ27" s="42"/>
      <c r="BK27" s="749" t="str">
        <f ca="1" t="shared" si="3"/>
        <v/>
      </c>
      <c r="BL27" s="41"/>
      <c r="BM27" s="25"/>
      <c r="BN27" s="37"/>
      <c r="BO27" s="29"/>
      <c r="BP27" s="29"/>
      <c r="BQ27" s="25"/>
      <c r="BR27" s="37"/>
      <c r="BS27" s="25"/>
      <c r="BT27" s="38"/>
      <c r="BU27" s="424"/>
      <c r="BV27" s="25"/>
      <c r="BW27" s="43"/>
    </row>
    <row r="28" spans="1:75" ht="14.4" customHeight="1" thickBot="1">
      <c r="A28" s="206">
        <v>15</v>
      </c>
      <c r="B28" s="207" t="str">
        <f>TEXT(K$5+A28-1,"DDD")</f>
        <v>Sun</v>
      </c>
      <c r="C28" s="47"/>
      <c r="D28" s="48"/>
      <c r="E28" s="48"/>
      <c r="F28" s="48"/>
      <c r="G28" s="49"/>
      <c r="H28" s="50"/>
      <c r="I28" s="51"/>
      <c r="J28" s="47"/>
      <c r="K28" s="48"/>
      <c r="L28" s="52"/>
      <c r="M28" s="284"/>
      <c r="N28" s="47"/>
      <c r="O28" s="56" t="str">
        <f t="shared" si="12"/>
        <v/>
      </c>
      <c r="P28" s="47"/>
      <c r="Q28" s="56" t="str">
        <f t="shared" si="12"/>
        <v/>
      </c>
      <c r="R28" s="47"/>
      <c r="S28" s="47"/>
      <c r="T28" s="53"/>
      <c r="U28" s="213">
        <f t="shared" si="4"/>
        <v>15</v>
      </c>
      <c r="V28" s="52"/>
      <c r="W28" s="47"/>
      <c r="X28" s="444" t="str">
        <f ca="1" t="shared" si="8"/>
        <v/>
      </c>
      <c r="Y28" s="53"/>
      <c r="Z28" s="419"/>
      <c r="AA28" s="284"/>
      <c r="AB28" s="47"/>
      <c r="AC28" s="53"/>
      <c r="AD28" s="52"/>
      <c r="AE28" s="53"/>
      <c r="AF28" s="685"/>
      <c r="AG28" s="51"/>
      <c r="AH28" s="47"/>
      <c r="AI28" t="str">
        <f ca="1" t="shared" si="5"/>
        <v/>
      </c>
      <c r="AJ28" s="47"/>
      <c r="AK28" s="284"/>
      <c r="AL28" s="284"/>
      <c r="AM28" s="284"/>
      <c r="AN28" s="53"/>
      <c r="AO28" s="206">
        <f t="shared" si="6"/>
        <v>15</v>
      </c>
      <c r="AP28" s="391" t="str">
        <f t="shared" si="0"/>
        <v>Sun</v>
      </c>
      <c r="AQ28" s="52"/>
      <c r="AR28" s="57" t="str">
        <f t="shared" si="17"/>
        <v/>
      </c>
      <c r="AS28" s="52"/>
      <c r="AT28" s="56" t="str">
        <f t="shared" si="18"/>
        <v/>
      </c>
      <c r="AU28" s="58" t="str">
        <f ca="1" t="shared" si="9"/>
        <v/>
      </c>
      <c r="AV28" s="57" t="str">
        <f t="shared" si="18"/>
        <v/>
      </c>
      <c r="AW28" s="52"/>
      <c r="AX28" s="56" t="str">
        <f t="shared" si="13"/>
        <v/>
      </c>
      <c r="AY28" s="58" t="str">
        <f ca="1" t="shared" si="10"/>
        <v/>
      </c>
      <c r="AZ28" s="57" t="str">
        <f t="shared" si="14"/>
        <v/>
      </c>
      <c r="BA28" s="52"/>
      <c r="BB28" s="62" t="str">
        <f t="shared" si="15"/>
        <v/>
      </c>
      <c r="BC28" s="58" t="str">
        <f ca="1" t="shared" si="11"/>
        <v/>
      </c>
      <c r="BD28" s="57" t="str">
        <f t="shared" si="16"/>
        <v/>
      </c>
      <c r="BE28" s="52"/>
      <c r="BF28" s="53"/>
      <c r="BG28" s="781">
        <f t="shared" si="1"/>
        <v>15</v>
      </c>
      <c r="BH28" s="47"/>
      <c r="BI28" s="753" t="str">
        <f ca="1" t="shared" si="2"/>
        <v/>
      </c>
      <c r="BJ28" s="51"/>
      <c r="BK28" s="750" t="str">
        <f ca="1" t="shared" si="3"/>
        <v/>
      </c>
      <c r="BL28" s="51"/>
      <c r="BM28" s="754"/>
      <c r="BN28" s="47"/>
      <c r="BO28" s="51"/>
      <c r="BP28" s="51"/>
      <c r="BQ28" s="754"/>
      <c r="BR28" s="47"/>
      <c r="BS28" s="754"/>
      <c r="BT28" s="48"/>
      <c r="BU28" s="751"/>
      <c r="BV28" s="754"/>
      <c r="BW28" s="53"/>
    </row>
    <row r="29" spans="1:75" ht="14.4" customHeight="1">
      <c r="A29" s="203">
        <v>16</v>
      </c>
      <c r="B29" s="208" t="str">
        <f t="shared" si="7"/>
        <v>Mon</v>
      </c>
      <c r="C29" s="30"/>
      <c r="D29" s="26"/>
      <c r="E29" s="26"/>
      <c r="F29" s="26"/>
      <c r="G29" s="27"/>
      <c r="H29" s="28"/>
      <c r="I29" s="29"/>
      <c r="J29" s="30"/>
      <c r="K29" s="26"/>
      <c r="L29" s="31"/>
      <c r="M29" s="282"/>
      <c r="N29" s="30"/>
      <c r="O29" s="34" t="str">
        <f t="shared" si="12"/>
        <v/>
      </c>
      <c r="P29" s="30"/>
      <c r="Q29" s="34" t="str">
        <f t="shared" si="12"/>
        <v/>
      </c>
      <c r="R29" s="30"/>
      <c r="S29" s="30"/>
      <c r="T29" s="32"/>
      <c r="U29" s="209">
        <f t="shared" si="4"/>
        <v>16</v>
      </c>
      <c r="V29" s="31"/>
      <c r="W29" s="30"/>
      <c r="X29" s="442" t="str">
        <f ca="1" t="shared" si="8"/>
        <v/>
      </c>
      <c r="Y29" s="32"/>
      <c r="Z29" s="417"/>
      <c r="AA29" s="282"/>
      <c r="AB29" s="30"/>
      <c r="AC29" s="32"/>
      <c r="AD29" s="31"/>
      <c r="AE29" s="32"/>
      <c r="AF29" s="686"/>
      <c r="AG29" s="29"/>
      <c r="AH29" s="30"/>
      <c r="AI29" t="str">
        <f ca="1" t="shared" si="5"/>
        <v/>
      </c>
      <c r="AJ29" s="30"/>
      <c r="AK29" s="282"/>
      <c r="AL29" s="282"/>
      <c r="AM29" s="282"/>
      <c r="AN29" s="32"/>
      <c r="AO29" s="203">
        <f t="shared" si="6"/>
        <v>16</v>
      </c>
      <c r="AP29" s="390" t="str">
        <f t="shared" si="0"/>
        <v>Mon</v>
      </c>
      <c r="AQ29" s="31"/>
      <c r="AR29" s="46" t="str">
        <f t="shared" si="17"/>
        <v/>
      </c>
      <c r="AS29" s="31"/>
      <c r="AT29" s="34" t="str">
        <f t="shared" si="18"/>
        <v/>
      </c>
      <c r="AU29" s="36" t="str">
        <f ca="1" t="shared" si="9"/>
        <v/>
      </c>
      <c r="AV29" s="46" t="str">
        <f t="shared" si="18"/>
        <v/>
      </c>
      <c r="AW29" s="31"/>
      <c r="AX29" s="34" t="str">
        <f t="shared" si="13"/>
        <v/>
      </c>
      <c r="AY29" s="36" t="str">
        <f ca="1" t="shared" si="10"/>
        <v/>
      </c>
      <c r="AZ29" s="46" t="str">
        <f t="shared" si="14"/>
        <v/>
      </c>
      <c r="BA29" s="31"/>
      <c r="BB29" s="59" t="str">
        <f t="shared" si="15"/>
        <v/>
      </c>
      <c r="BC29" s="36" t="str">
        <f ca="1" t="shared" si="11"/>
        <v/>
      </c>
      <c r="BD29" s="46" t="str">
        <f t="shared" si="16"/>
        <v/>
      </c>
      <c r="BE29" s="31"/>
      <c r="BF29" s="32"/>
      <c r="BG29" s="744">
        <f t="shared" si="1"/>
        <v>16</v>
      </c>
      <c r="BH29" s="30"/>
      <c r="BI29" s="752" t="str">
        <f ca="1" t="shared" si="2"/>
        <v/>
      </c>
      <c r="BJ29" s="29"/>
      <c r="BK29" s="752" t="str">
        <f ca="1" t="shared" si="3"/>
        <v/>
      </c>
      <c r="BL29" s="29"/>
      <c r="BM29" s="25"/>
      <c r="BN29" s="30"/>
      <c r="BO29" s="29"/>
      <c r="BP29" s="29"/>
      <c r="BQ29" s="25"/>
      <c r="BR29" s="30"/>
      <c r="BS29" s="25"/>
      <c r="BT29" s="26"/>
      <c r="BU29" s="424"/>
      <c r="BV29" s="25"/>
      <c r="BW29" s="32"/>
    </row>
    <row r="30" spans="1:75" ht="14.4" customHeight="1">
      <c r="A30" s="205">
        <v>17</v>
      </c>
      <c r="B30" s="204" t="str">
        <f t="shared" si="7"/>
        <v>Tue</v>
      </c>
      <c r="C30" s="37"/>
      <c r="D30" s="38"/>
      <c r="E30" s="38"/>
      <c r="F30" s="38"/>
      <c r="G30" s="39"/>
      <c r="H30" s="40"/>
      <c r="I30" s="41"/>
      <c r="J30" s="37"/>
      <c r="K30" s="38"/>
      <c r="L30" s="42"/>
      <c r="M30" s="283"/>
      <c r="N30" s="37"/>
      <c r="O30" s="34" t="str">
        <f t="shared" si="12"/>
        <v/>
      </c>
      <c r="P30" s="37"/>
      <c r="Q30" s="34" t="str">
        <f t="shared" si="12"/>
        <v/>
      </c>
      <c r="R30" s="37"/>
      <c r="S30" s="37"/>
      <c r="T30" s="43"/>
      <c r="U30" s="211">
        <f t="shared" si="4"/>
        <v>17</v>
      </c>
      <c r="V30" s="42"/>
      <c r="W30" s="37"/>
      <c r="X30" s="443" t="str">
        <f ca="1" t="shared" si="8"/>
        <v/>
      </c>
      <c r="Y30" s="43"/>
      <c r="Z30" s="418"/>
      <c r="AA30" s="283"/>
      <c r="AB30" s="37"/>
      <c r="AC30" s="43"/>
      <c r="AD30" s="42"/>
      <c r="AE30" s="43"/>
      <c r="AF30" s="649"/>
      <c r="AG30" s="41"/>
      <c r="AH30" s="37"/>
      <c r="AI30" t="str">
        <f ca="1" t="shared" si="5"/>
        <v/>
      </c>
      <c r="AJ30" s="37"/>
      <c r="AK30" s="283"/>
      <c r="AL30" s="283"/>
      <c r="AM30" s="283"/>
      <c r="AN30" s="43"/>
      <c r="AO30" s="205">
        <f t="shared" si="6"/>
        <v>17</v>
      </c>
      <c r="AP30" s="390" t="str">
        <f t="shared" si="0"/>
        <v>Tue</v>
      </c>
      <c r="AQ30" s="42"/>
      <c r="AR30" s="35" t="str">
        <f t="shared" si="17"/>
        <v/>
      </c>
      <c r="AS30" s="42"/>
      <c r="AT30" s="60" t="str">
        <f t="shared" si="18"/>
        <v/>
      </c>
      <c r="AU30" s="36" t="str">
        <f ca="1" t="shared" si="9"/>
        <v/>
      </c>
      <c r="AV30" s="46" t="str">
        <f t="shared" si="18"/>
        <v/>
      </c>
      <c r="AW30" s="42"/>
      <c r="AX30" s="60" t="str">
        <f t="shared" si="13"/>
        <v/>
      </c>
      <c r="AY30" s="36" t="str">
        <f ca="1" t="shared" si="10"/>
        <v/>
      </c>
      <c r="AZ30" s="35" t="str">
        <f t="shared" si="14"/>
        <v/>
      </c>
      <c r="BA30" s="42"/>
      <c r="BB30" s="61" t="str">
        <f t="shared" si="15"/>
        <v/>
      </c>
      <c r="BC30" s="36" t="str">
        <f ca="1" t="shared" si="11"/>
        <v/>
      </c>
      <c r="BD30" s="35" t="str">
        <f t="shared" si="16"/>
        <v/>
      </c>
      <c r="BE30" s="42"/>
      <c r="BF30" s="43"/>
      <c r="BG30" s="744">
        <f t="shared" si="1"/>
        <v>17</v>
      </c>
      <c r="BH30" s="37"/>
      <c r="BI30" s="749" t="str">
        <f ca="1" t="shared" si="2"/>
        <v/>
      </c>
      <c r="BJ30" s="41"/>
      <c r="BK30" s="749" t="str">
        <f ca="1" t="shared" si="3"/>
        <v/>
      </c>
      <c r="BL30" s="41"/>
      <c r="BM30" s="25"/>
      <c r="BN30" s="37"/>
      <c r="BO30" s="29"/>
      <c r="BP30" s="29"/>
      <c r="BQ30" s="25"/>
      <c r="BR30" s="37"/>
      <c r="BS30" s="25"/>
      <c r="BT30" s="38"/>
      <c r="BU30" s="424"/>
      <c r="BV30" s="25"/>
      <c r="BW30" s="43"/>
    </row>
    <row r="31" spans="1:75" ht="14.4" customHeight="1">
      <c r="A31" s="205">
        <v>18</v>
      </c>
      <c r="B31" s="204" t="str">
        <f t="shared" si="7"/>
        <v>Wed</v>
      </c>
      <c r="C31" s="37"/>
      <c r="D31" s="38"/>
      <c r="E31" s="38"/>
      <c r="F31" s="38"/>
      <c r="G31" s="39"/>
      <c r="H31" s="40"/>
      <c r="I31" s="41"/>
      <c r="J31" s="37"/>
      <c r="K31" s="38"/>
      <c r="L31" s="42"/>
      <c r="M31" s="283"/>
      <c r="N31" s="37"/>
      <c r="O31" s="34" t="str">
        <f t="shared" si="12"/>
        <v/>
      </c>
      <c r="P31" s="37"/>
      <c r="Q31" s="34" t="str">
        <f t="shared" si="12"/>
        <v/>
      </c>
      <c r="R31" s="37"/>
      <c r="S31" s="37"/>
      <c r="T31" s="43"/>
      <c r="U31" s="211">
        <f t="shared" si="4"/>
        <v>18</v>
      </c>
      <c r="V31" s="42"/>
      <c r="W31" s="37"/>
      <c r="X31" s="443" t="str">
        <f ca="1" t="shared" si="8"/>
        <v/>
      </c>
      <c r="Y31" s="43"/>
      <c r="Z31" s="418"/>
      <c r="AA31" s="283"/>
      <c r="AB31" s="37"/>
      <c r="AC31" s="43"/>
      <c r="AD31" s="42"/>
      <c r="AE31" s="43"/>
      <c r="AF31" s="649"/>
      <c r="AG31" s="41"/>
      <c r="AH31" s="37"/>
      <c r="AI31" t="str">
        <f ca="1" t="shared" si="5"/>
        <v/>
      </c>
      <c r="AJ31" s="37"/>
      <c r="AK31" s="283"/>
      <c r="AL31" s="283"/>
      <c r="AM31" s="283"/>
      <c r="AN31" s="43"/>
      <c r="AO31" s="205">
        <f t="shared" si="6"/>
        <v>18</v>
      </c>
      <c r="AP31" s="390" t="str">
        <f t="shared" si="0"/>
        <v>Wed</v>
      </c>
      <c r="AQ31" s="42"/>
      <c r="AR31" s="35" t="str">
        <f t="shared" si="17"/>
        <v/>
      </c>
      <c r="AS31" s="42"/>
      <c r="AT31" s="60" t="str">
        <f t="shared" si="18"/>
        <v/>
      </c>
      <c r="AU31" s="36" t="str">
        <f ca="1" t="shared" si="9"/>
        <v/>
      </c>
      <c r="AV31" s="46" t="str">
        <f t="shared" si="18"/>
        <v/>
      </c>
      <c r="AW31" s="42"/>
      <c r="AX31" s="60" t="str">
        <f t="shared" si="13"/>
        <v/>
      </c>
      <c r="AY31" s="36" t="str">
        <f ca="1" t="shared" si="10"/>
        <v/>
      </c>
      <c r="AZ31" s="35" t="str">
        <f t="shared" si="14"/>
        <v/>
      </c>
      <c r="BA31" s="42"/>
      <c r="BB31" s="61" t="str">
        <f t="shared" si="15"/>
        <v/>
      </c>
      <c r="BC31" s="36" t="str">
        <f ca="1" t="shared" si="11"/>
        <v/>
      </c>
      <c r="BD31" s="35" t="str">
        <f t="shared" si="16"/>
        <v/>
      </c>
      <c r="BE31" s="42"/>
      <c r="BF31" s="43"/>
      <c r="BG31" s="744">
        <f t="shared" si="1"/>
        <v>18</v>
      </c>
      <c r="BH31" s="37"/>
      <c r="BI31" s="749" t="str">
        <f ca="1" t="shared" si="2"/>
        <v/>
      </c>
      <c r="BJ31" s="41"/>
      <c r="BK31" s="749" t="str">
        <f ca="1" t="shared" si="3"/>
        <v/>
      </c>
      <c r="BL31" s="41"/>
      <c r="BM31" s="25"/>
      <c r="BN31" s="37"/>
      <c r="BO31" s="29"/>
      <c r="BP31" s="29"/>
      <c r="BQ31" s="25"/>
      <c r="BR31" s="37"/>
      <c r="BS31" s="25"/>
      <c r="BT31" s="38"/>
      <c r="BU31" s="424"/>
      <c r="BV31" s="25"/>
      <c r="BW31" s="43"/>
    </row>
    <row r="32" spans="1:75" ht="14.4" customHeight="1">
      <c r="A32" s="205">
        <v>19</v>
      </c>
      <c r="B32" s="204" t="str">
        <f t="shared" si="7"/>
        <v>Thu</v>
      </c>
      <c r="C32" s="37"/>
      <c r="D32" s="38"/>
      <c r="E32" s="38"/>
      <c r="F32" s="38"/>
      <c r="G32" s="39"/>
      <c r="H32" s="40"/>
      <c r="I32" s="41"/>
      <c r="J32" s="37"/>
      <c r="K32" s="38"/>
      <c r="L32" s="42"/>
      <c r="M32" s="283"/>
      <c r="N32" s="37"/>
      <c r="O32" s="34" t="str">
        <f t="shared" si="12"/>
        <v/>
      </c>
      <c r="P32" s="37"/>
      <c r="Q32" s="34" t="str">
        <f t="shared" si="12"/>
        <v/>
      </c>
      <c r="R32" s="37"/>
      <c r="S32" s="37"/>
      <c r="T32" s="43"/>
      <c r="U32" s="211">
        <f t="shared" si="4"/>
        <v>19</v>
      </c>
      <c r="V32" s="42"/>
      <c r="W32" s="37"/>
      <c r="X32" s="443" t="str">
        <f ca="1" t="shared" si="8"/>
        <v/>
      </c>
      <c r="Y32" s="43"/>
      <c r="Z32" s="418"/>
      <c r="AA32" s="283"/>
      <c r="AB32" s="37"/>
      <c r="AC32" s="43"/>
      <c r="AD32" s="42"/>
      <c r="AE32" s="43"/>
      <c r="AF32" s="649"/>
      <c r="AG32" s="41"/>
      <c r="AH32" s="37"/>
      <c r="AI32" t="str">
        <f ca="1" t="shared" si="5"/>
        <v/>
      </c>
      <c r="AJ32" s="37"/>
      <c r="AK32" s="283"/>
      <c r="AL32" s="283"/>
      <c r="AM32" s="283"/>
      <c r="AN32" s="43"/>
      <c r="AO32" s="205">
        <f t="shared" si="6"/>
        <v>19</v>
      </c>
      <c r="AP32" s="390" t="str">
        <f t="shared" si="0"/>
        <v>Thu</v>
      </c>
      <c r="AQ32" s="42"/>
      <c r="AR32" s="35" t="str">
        <f t="shared" si="17"/>
        <v/>
      </c>
      <c r="AS32" s="42"/>
      <c r="AT32" s="60" t="str">
        <f t="shared" si="18"/>
        <v/>
      </c>
      <c r="AU32" s="36" t="str">
        <f ca="1" t="shared" si="9"/>
        <v/>
      </c>
      <c r="AV32" s="46" t="str">
        <f>IF(+$B32="Sat",IF(SUM(AU26:AU32)&gt;0,AVERAGE(AU26:AU32)," "),"")</f>
        <v/>
      </c>
      <c r="AW32" s="42"/>
      <c r="AX32" s="60" t="str">
        <f t="shared" si="13"/>
        <v/>
      </c>
      <c r="AY32" s="36" t="str">
        <f ca="1" t="shared" si="10"/>
        <v/>
      </c>
      <c r="AZ32" s="35" t="str">
        <f>IF(+$B32="Sat",IF(SUM(AY26:AY32)&gt;0,AVERAGE(AY26:AY32)," "),"")</f>
        <v/>
      </c>
      <c r="BA32" s="42"/>
      <c r="BB32" s="61" t="str">
        <f t="shared" si="15"/>
        <v/>
      </c>
      <c r="BC32" s="36" t="str">
        <f ca="1" t="shared" si="11"/>
        <v/>
      </c>
      <c r="BD32" s="35" t="str">
        <f>IF(+$B32="Sat",IF(SUM(BC26:BC32)&gt;0,AVERAGE(BC26:BC32)," "),"")</f>
        <v/>
      </c>
      <c r="BE32" s="42"/>
      <c r="BF32" s="43"/>
      <c r="BG32" s="744">
        <f t="shared" si="1"/>
        <v>19</v>
      </c>
      <c r="BH32" s="37"/>
      <c r="BI32" s="749" t="str">
        <f ca="1" t="shared" si="2"/>
        <v/>
      </c>
      <c r="BJ32" s="41"/>
      <c r="BK32" s="749" t="str">
        <f ca="1" t="shared" si="3"/>
        <v/>
      </c>
      <c r="BL32" s="41"/>
      <c r="BM32" s="25"/>
      <c r="BN32" s="37"/>
      <c r="BO32" s="29"/>
      <c r="BP32" s="29"/>
      <c r="BQ32" s="25"/>
      <c r="BR32" s="37"/>
      <c r="BS32" s="25"/>
      <c r="BT32" s="38"/>
      <c r="BU32" s="424"/>
      <c r="BV32" s="25"/>
      <c r="BW32" s="43"/>
    </row>
    <row r="33" spans="1:75" ht="14.4" customHeight="1" thickBot="1">
      <c r="A33" s="206">
        <v>20</v>
      </c>
      <c r="B33" s="207" t="str">
        <f t="shared" si="7"/>
        <v>Fri</v>
      </c>
      <c r="C33" s="47"/>
      <c r="D33" s="48"/>
      <c r="E33" s="48"/>
      <c r="F33" s="48"/>
      <c r="G33" s="49"/>
      <c r="H33" s="50"/>
      <c r="I33" s="51"/>
      <c r="J33" s="47"/>
      <c r="K33" s="48"/>
      <c r="L33" s="52"/>
      <c r="M33" s="284"/>
      <c r="N33" s="47"/>
      <c r="O33" s="56" t="str">
        <f t="shared" si="12"/>
        <v/>
      </c>
      <c r="P33" s="47"/>
      <c r="Q33" s="56" t="str">
        <f t="shared" si="12"/>
        <v/>
      </c>
      <c r="R33" s="47"/>
      <c r="S33" s="47"/>
      <c r="T33" s="53"/>
      <c r="U33" s="213">
        <f t="shared" si="4"/>
        <v>20</v>
      </c>
      <c r="V33" s="52"/>
      <c r="W33" s="47"/>
      <c r="X33" s="444" t="str">
        <f ca="1" t="shared" si="8"/>
        <v/>
      </c>
      <c r="Y33" s="53"/>
      <c r="Z33" s="419"/>
      <c r="AA33" s="284"/>
      <c r="AB33" s="47"/>
      <c r="AC33" s="53"/>
      <c r="AD33" s="52"/>
      <c r="AE33" s="53"/>
      <c r="AF33" s="685"/>
      <c r="AG33" s="51"/>
      <c r="AH33" s="47"/>
      <c r="AI33" t="str">
        <f ca="1" t="shared" si="5"/>
        <v/>
      </c>
      <c r="AJ33" s="47"/>
      <c r="AK33" s="284"/>
      <c r="AL33" s="284"/>
      <c r="AM33" s="284"/>
      <c r="AN33" s="53"/>
      <c r="AO33" s="206">
        <f t="shared" si="6"/>
        <v>20</v>
      </c>
      <c r="AP33" s="391" t="str">
        <f t="shared" si="0"/>
        <v>Fri</v>
      </c>
      <c r="AQ33" s="52"/>
      <c r="AR33" s="57" t="str">
        <f t="shared" si="17"/>
        <v/>
      </c>
      <c r="AS33" s="52"/>
      <c r="AT33" s="56" t="str">
        <f t="shared" si="18"/>
        <v/>
      </c>
      <c r="AU33" s="58" t="str">
        <f ca="1" t="shared" si="9"/>
        <v/>
      </c>
      <c r="AV33" s="57" t="str">
        <f t="shared" si="18"/>
        <v/>
      </c>
      <c r="AW33" s="52"/>
      <c r="AX33" s="56" t="str">
        <f t="shared" si="13"/>
        <v/>
      </c>
      <c r="AY33" s="58" t="str">
        <f ca="1" t="shared" si="10"/>
        <v/>
      </c>
      <c r="AZ33" s="57" t="str">
        <f t="shared" si="14"/>
        <v/>
      </c>
      <c r="BA33" s="52"/>
      <c r="BB33" s="62" t="str">
        <f t="shared" si="15"/>
        <v/>
      </c>
      <c r="BC33" s="58" t="str">
        <f ca="1" t="shared" si="11"/>
        <v/>
      </c>
      <c r="BD33" s="57" t="str">
        <f t="shared" si="16"/>
        <v/>
      </c>
      <c r="BE33" s="52"/>
      <c r="BF33" s="53"/>
      <c r="BG33" s="781">
        <f t="shared" si="1"/>
        <v>20</v>
      </c>
      <c r="BH33" s="47"/>
      <c r="BI33" s="750" t="str">
        <f ca="1" t="shared" si="2"/>
        <v/>
      </c>
      <c r="BJ33" s="51"/>
      <c r="BK33" s="750" t="str">
        <f ca="1" t="shared" si="3"/>
        <v/>
      </c>
      <c r="BL33" s="51"/>
      <c r="BM33" s="754"/>
      <c r="BN33" s="47"/>
      <c r="BO33" s="51"/>
      <c r="BP33" s="51"/>
      <c r="BQ33" s="754"/>
      <c r="BR33" s="47"/>
      <c r="BS33" s="754"/>
      <c r="BT33" s="48"/>
      <c r="BU33" s="751"/>
      <c r="BV33" s="754"/>
      <c r="BW33" s="53"/>
    </row>
    <row r="34" spans="1:75" ht="14.4" customHeight="1">
      <c r="A34" s="203">
        <v>21</v>
      </c>
      <c r="B34" s="208" t="str">
        <f t="shared" si="7"/>
        <v>Sat</v>
      </c>
      <c r="C34" s="30"/>
      <c r="D34" s="26"/>
      <c r="E34" s="26"/>
      <c r="F34" s="26"/>
      <c r="G34" s="27"/>
      <c r="H34" s="28"/>
      <c r="I34" s="29"/>
      <c r="J34" s="30"/>
      <c r="K34" s="26"/>
      <c r="L34" s="31"/>
      <c r="M34" s="282"/>
      <c r="N34" s="30"/>
      <c r="O34" s="34" t="str">
        <f t="shared" si="12"/>
        <v/>
      </c>
      <c r="P34" s="30"/>
      <c r="Q34" s="34" t="str">
        <f t="shared" si="12"/>
        <v/>
      </c>
      <c r="R34" s="30"/>
      <c r="S34" s="30"/>
      <c r="T34" s="32"/>
      <c r="U34" s="209">
        <f t="shared" si="4"/>
        <v>21</v>
      </c>
      <c r="V34" s="31"/>
      <c r="W34" s="30"/>
      <c r="X34" s="442" t="str">
        <f ca="1" t="shared" si="8"/>
        <v/>
      </c>
      <c r="Y34" s="32"/>
      <c r="Z34" s="417"/>
      <c r="AA34" s="282"/>
      <c r="AB34" s="30"/>
      <c r="AC34" s="32"/>
      <c r="AD34" s="31"/>
      <c r="AE34" s="32"/>
      <c r="AF34" s="686"/>
      <c r="AG34" s="29"/>
      <c r="AH34" s="30"/>
      <c r="AI34" t="str">
        <f ca="1" t="shared" si="5"/>
        <v/>
      </c>
      <c r="AJ34" s="30"/>
      <c r="AK34" s="282"/>
      <c r="AL34" s="282"/>
      <c r="AM34" s="282"/>
      <c r="AN34" s="32"/>
      <c r="AO34" s="203">
        <f t="shared" si="6"/>
        <v>21</v>
      </c>
      <c r="AP34" s="390" t="str">
        <f t="shared" si="0"/>
        <v>Sat</v>
      </c>
      <c r="AQ34" s="31"/>
      <c r="AR34" s="46" t="str">
        <f t="shared" si="17"/>
        <v xml:space="preserve"> </v>
      </c>
      <c r="AS34" s="31"/>
      <c r="AT34" s="34" t="str">
        <f t="shared" si="18"/>
        <v xml:space="preserve"> </v>
      </c>
      <c r="AU34" s="36" t="str">
        <f ca="1" t="shared" si="9"/>
        <v/>
      </c>
      <c r="AV34" s="46" t="str">
        <f ca="1" t="shared" si="18"/>
        <v xml:space="preserve"> </v>
      </c>
      <c r="AW34" s="31"/>
      <c r="AX34" s="34" t="str">
        <f t="shared" si="13"/>
        <v xml:space="preserve"> </v>
      </c>
      <c r="AY34" s="36" t="str">
        <f ca="1" t="shared" si="10"/>
        <v/>
      </c>
      <c r="AZ34" s="46" t="str">
        <f ca="1" t="shared" si="14"/>
        <v xml:space="preserve"> </v>
      </c>
      <c r="BA34" s="31"/>
      <c r="BB34" s="59" t="str">
        <f t="shared" si="15"/>
        <v xml:space="preserve"> </v>
      </c>
      <c r="BC34" s="36" t="str">
        <f ca="1" t="shared" si="11"/>
        <v/>
      </c>
      <c r="BD34" s="46" t="str">
        <f ca="1" t="shared" si="16"/>
        <v xml:space="preserve"> </v>
      </c>
      <c r="BE34" s="31"/>
      <c r="BF34" s="32"/>
      <c r="BG34" s="744">
        <f t="shared" si="1"/>
        <v>21</v>
      </c>
      <c r="BH34" s="30"/>
      <c r="BI34" s="752" t="str">
        <f ca="1" t="shared" si="2"/>
        <v/>
      </c>
      <c r="BJ34" s="29"/>
      <c r="BK34" s="752" t="str">
        <f ca="1" t="shared" si="3"/>
        <v/>
      </c>
      <c r="BL34" s="29"/>
      <c r="BM34" s="25"/>
      <c r="BN34" s="30"/>
      <c r="BO34" s="29"/>
      <c r="BP34" s="29"/>
      <c r="BQ34" s="25"/>
      <c r="BR34" s="30"/>
      <c r="BS34" s="25"/>
      <c r="BT34" s="26"/>
      <c r="BU34" s="424"/>
      <c r="BV34" s="25"/>
      <c r="BW34" s="32"/>
    </row>
    <row r="35" spans="1:75" ht="14.4" customHeight="1">
      <c r="A35" s="205">
        <v>22</v>
      </c>
      <c r="B35" s="204" t="str">
        <f t="shared" si="7"/>
        <v>Sun</v>
      </c>
      <c r="C35" s="37"/>
      <c r="D35" s="38"/>
      <c r="E35" s="38"/>
      <c r="F35" s="38"/>
      <c r="G35" s="39"/>
      <c r="H35" s="40"/>
      <c r="I35" s="41"/>
      <c r="J35" s="37"/>
      <c r="K35" s="38"/>
      <c r="L35" s="42"/>
      <c r="M35" s="283"/>
      <c r="N35" s="37"/>
      <c r="O35" s="34" t="str">
        <f t="shared" si="12"/>
        <v/>
      </c>
      <c r="P35" s="37"/>
      <c r="Q35" s="34" t="str">
        <f t="shared" si="12"/>
        <v/>
      </c>
      <c r="R35" s="37"/>
      <c r="S35" s="37"/>
      <c r="T35" s="43"/>
      <c r="U35" s="211">
        <f t="shared" si="4"/>
        <v>22</v>
      </c>
      <c r="V35" s="42"/>
      <c r="W35" s="37"/>
      <c r="X35" s="443" t="str">
        <f ca="1" t="shared" si="8"/>
        <v/>
      </c>
      <c r="Y35" s="43"/>
      <c r="Z35" s="418"/>
      <c r="AA35" s="283"/>
      <c r="AB35" s="37"/>
      <c r="AC35" s="43"/>
      <c r="AD35" s="42"/>
      <c r="AE35" s="43"/>
      <c r="AF35" s="649"/>
      <c r="AG35" s="41"/>
      <c r="AH35" s="37"/>
      <c r="AI35" t="str">
        <f ca="1" t="shared" si="5"/>
        <v/>
      </c>
      <c r="AJ35" s="37"/>
      <c r="AK35" s="283"/>
      <c r="AL35" s="283"/>
      <c r="AM35" s="283"/>
      <c r="AN35" s="43"/>
      <c r="AO35" s="205">
        <f t="shared" si="6"/>
        <v>22</v>
      </c>
      <c r="AP35" s="390" t="str">
        <f t="shared" si="0"/>
        <v>Sun</v>
      </c>
      <c r="AQ35" s="42"/>
      <c r="AR35" s="35" t="str">
        <f t="shared" si="17"/>
        <v/>
      </c>
      <c r="AS35" s="42"/>
      <c r="AT35" s="60" t="str">
        <f t="shared" si="18"/>
        <v/>
      </c>
      <c r="AU35" s="36" t="str">
        <f ca="1" t="shared" si="9"/>
        <v/>
      </c>
      <c r="AV35" s="46" t="str">
        <f t="shared" si="18"/>
        <v/>
      </c>
      <c r="AW35" s="42"/>
      <c r="AX35" s="60" t="str">
        <f t="shared" si="13"/>
        <v/>
      </c>
      <c r="AY35" s="36" t="str">
        <f ca="1" t="shared" si="10"/>
        <v/>
      </c>
      <c r="AZ35" s="35" t="str">
        <f t="shared" si="14"/>
        <v/>
      </c>
      <c r="BA35" s="42"/>
      <c r="BB35" s="61" t="str">
        <f t="shared" si="15"/>
        <v/>
      </c>
      <c r="BC35" s="36" t="str">
        <f ca="1" t="shared" si="11"/>
        <v/>
      </c>
      <c r="BD35" s="35" t="str">
        <f t="shared" si="16"/>
        <v/>
      </c>
      <c r="BE35" s="42"/>
      <c r="BF35" s="43"/>
      <c r="BG35" s="744">
        <f t="shared" si="1"/>
        <v>22</v>
      </c>
      <c r="BH35" s="37"/>
      <c r="BI35" s="749" t="str">
        <f ca="1" t="shared" si="2"/>
        <v/>
      </c>
      <c r="BJ35" s="41"/>
      <c r="BK35" s="749" t="str">
        <f ca="1" t="shared" si="3"/>
        <v/>
      </c>
      <c r="BL35" s="41"/>
      <c r="BM35" s="25"/>
      <c r="BN35" s="37"/>
      <c r="BO35" s="29"/>
      <c r="BP35" s="29"/>
      <c r="BQ35" s="25"/>
      <c r="BR35" s="37"/>
      <c r="BS35" s="25"/>
      <c r="BT35" s="38"/>
      <c r="BU35" s="424"/>
      <c r="BV35" s="25"/>
      <c r="BW35" s="43"/>
    </row>
    <row r="36" spans="1:75" ht="14.4" customHeight="1">
      <c r="A36" s="205">
        <v>23</v>
      </c>
      <c r="B36" s="204" t="str">
        <f t="shared" si="7"/>
        <v>Mon</v>
      </c>
      <c r="C36" s="37"/>
      <c r="D36" s="38"/>
      <c r="E36" s="38"/>
      <c r="F36" s="38"/>
      <c r="G36" s="39"/>
      <c r="H36" s="40"/>
      <c r="I36" s="41"/>
      <c r="J36" s="37"/>
      <c r="K36" s="38"/>
      <c r="L36" s="42"/>
      <c r="M36" s="283"/>
      <c r="N36" s="37"/>
      <c r="O36" s="34" t="str">
        <f t="shared" si="12"/>
        <v/>
      </c>
      <c r="P36" s="37"/>
      <c r="Q36" s="34" t="str">
        <f t="shared" si="12"/>
        <v/>
      </c>
      <c r="R36" s="37"/>
      <c r="S36" s="37"/>
      <c r="T36" s="43"/>
      <c r="U36" s="211">
        <f t="shared" si="4"/>
        <v>23</v>
      </c>
      <c r="V36" s="42"/>
      <c r="W36" s="37"/>
      <c r="X36" s="443" t="str">
        <f ca="1" t="shared" si="8"/>
        <v/>
      </c>
      <c r="Y36" s="43"/>
      <c r="Z36" s="418"/>
      <c r="AA36" s="283"/>
      <c r="AB36" s="37"/>
      <c r="AC36" s="43"/>
      <c r="AD36" s="42"/>
      <c r="AE36" s="43"/>
      <c r="AF36" s="649"/>
      <c r="AG36" s="41"/>
      <c r="AH36" s="37"/>
      <c r="AI36" t="str">
        <f ca="1" t="shared" si="5"/>
        <v/>
      </c>
      <c r="AJ36" s="37"/>
      <c r="AK36" s="283"/>
      <c r="AL36" s="283"/>
      <c r="AM36" s="283"/>
      <c r="AN36" s="43"/>
      <c r="AO36" s="205">
        <f t="shared" si="6"/>
        <v>23</v>
      </c>
      <c r="AP36" s="390" t="str">
        <f t="shared" si="0"/>
        <v>Mon</v>
      </c>
      <c r="AQ36" s="42"/>
      <c r="AR36" s="35" t="str">
        <f t="shared" si="17"/>
        <v/>
      </c>
      <c r="AS36" s="42"/>
      <c r="AT36" s="60" t="str">
        <f t="shared" si="18"/>
        <v/>
      </c>
      <c r="AU36" s="36" t="str">
        <f ca="1" t="shared" si="9"/>
        <v/>
      </c>
      <c r="AV36" s="46" t="str">
        <f t="shared" si="18"/>
        <v/>
      </c>
      <c r="AW36" s="42"/>
      <c r="AX36" s="60" t="str">
        <f t="shared" si="13"/>
        <v/>
      </c>
      <c r="AY36" s="36" t="str">
        <f ca="1" t="shared" si="10"/>
        <v/>
      </c>
      <c r="AZ36" s="35" t="str">
        <f t="shared" si="14"/>
        <v/>
      </c>
      <c r="BA36" s="42"/>
      <c r="BB36" s="61" t="str">
        <f t="shared" si="15"/>
        <v/>
      </c>
      <c r="BC36" s="36" t="str">
        <f ca="1" t="shared" si="11"/>
        <v/>
      </c>
      <c r="BD36" s="35" t="str">
        <f t="shared" si="16"/>
        <v/>
      </c>
      <c r="BE36" s="42"/>
      <c r="BF36" s="43"/>
      <c r="BG36" s="744">
        <f t="shared" si="1"/>
        <v>23</v>
      </c>
      <c r="BH36" s="37"/>
      <c r="BI36" s="749" t="str">
        <f ca="1" t="shared" si="2"/>
        <v/>
      </c>
      <c r="BJ36" s="41"/>
      <c r="BK36" s="749" t="str">
        <f ca="1" t="shared" si="3"/>
        <v/>
      </c>
      <c r="BL36" s="41"/>
      <c r="BM36" s="25"/>
      <c r="BN36" s="37"/>
      <c r="BO36" s="29"/>
      <c r="BP36" s="29"/>
      <c r="BQ36" s="25"/>
      <c r="BR36" s="37"/>
      <c r="BS36" s="25"/>
      <c r="BT36" s="38"/>
      <c r="BU36" s="424"/>
      <c r="BV36" s="25"/>
      <c r="BW36" s="43"/>
    </row>
    <row r="37" spans="1:75" ht="14.4" customHeight="1">
      <c r="A37" s="205">
        <v>24</v>
      </c>
      <c r="B37" s="204" t="str">
        <f t="shared" si="7"/>
        <v>Tue</v>
      </c>
      <c r="C37" s="37"/>
      <c r="D37" s="38"/>
      <c r="E37" s="38"/>
      <c r="F37" s="38"/>
      <c r="G37" s="39"/>
      <c r="H37" s="40"/>
      <c r="I37" s="41"/>
      <c r="J37" s="37"/>
      <c r="K37" s="38"/>
      <c r="L37" s="42"/>
      <c r="M37" s="283"/>
      <c r="N37" s="37"/>
      <c r="O37" s="34" t="str">
        <f t="shared" si="12"/>
        <v/>
      </c>
      <c r="P37" s="37"/>
      <c r="Q37" s="34" t="str">
        <f t="shared" si="12"/>
        <v/>
      </c>
      <c r="R37" s="37"/>
      <c r="S37" s="37"/>
      <c r="T37" s="43"/>
      <c r="U37" s="211">
        <f t="shared" si="4"/>
        <v>24</v>
      </c>
      <c r="V37" s="42"/>
      <c r="W37" s="37"/>
      <c r="X37" s="443" t="str">
        <f ca="1" t="shared" si="8"/>
        <v/>
      </c>
      <c r="Y37" s="43"/>
      <c r="Z37" s="418"/>
      <c r="AA37" s="283"/>
      <c r="AB37" s="37"/>
      <c r="AC37" s="43"/>
      <c r="AD37" s="42"/>
      <c r="AE37" s="43"/>
      <c r="AF37" s="649"/>
      <c r="AG37" s="41"/>
      <c r="AH37" s="37"/>
      <c r="AI37" t="str">
        <f ca="1" t="shared" si="5"/>
        <v/>
      </c>
      <c r="AJ37" s="37"/>
      <c r="AK37" s="283"/>
      <c r="AL37" s="283"/>
      <c r="AM37" s="283"/>
      <c r="AN37" s="43"/>
      <c r="AO37" s="205">
        <f t="shared" si="6"/>
        <v>24</v>
      </c>
      <c r="AP37" s="390" t="str">
        <f t="shared" si="0"/>
        <v>Tue</v>
      </c>
      <c r="AQ37" s="42"/>
      <c r="AR37" s="35" t="str">
        <f t="shared" si="17"/>
        <v/>
      </c>
      <c r="AS37" s="42"/>
      <c r="AT37" s="60" t="str">
        <f t="shared" si="18"/>
        <v/>
      </c>
      <c r="AU37" s="36" t="str">
        <f ca="1" t="shared" si="9"/>
        <v/>
      </c>
      <c r="AV37" s="46" t="str">
        <f t="shared" si="18"/>
        <v/>
      </c>
      <c r="AW37" s="42"/>
      <c r="AX37" s="60" t="str">
        <f t="shared" si="13"/>
        <v/>
      </c>
      <c r="AY37" s="36" t="str">
        <f ca="1" t="shared" si="10"/>
        <v/>
      </c>
      <c r="AZ37" s="35" t="str">
        <f t="shared" si="14"/>
        <v/>
      </c>
      <c r="BA37" s="42"/>
      <c r="BB37" s="61" t="str">
        <f t="shared" si="15"/>
        <v/>
      </c>
      <c r="BC37" s="36" t="str">
        <f ca="1" t="shared" si="11"/>
        <v/>
      </c>
      <c r="BD37" s="35" t="str">
        <f t="shared" si="16"/>
        <v/>
      </c>
      <c r="BE37" s="42"/>
      <c r="BF37" s="43"/>
      <c r="BG37" s="744">
        <f t="shared" si="1"/>
        <v>24</v>
      </c>
      <c r="BH37" s="37"/>
      <c r="BI37" s="749" t="str">
        <f ca="1" t="shared" si="2"/>
        <v/>
      </c>
      <c r="BJ37" s="41"/>
      <c r="BK37" s="749" t="str">
        <f ca="1" t="shared" si="3"/>
        <v/>
      </c>
      <c r="BL37" s="41"/>
      <c r="BM37" s="25"/>
      <c r="BN37" s="37"/>
      <c r="BO37" s="29"/>
      <c r="BP37" s="29"/>
      <c r="BQ37" s="25"/>
      <c r="BR37" s="37"/>
      <c r="BS37" s="25"/>
      <c r="BT37" s="38"/>
      <c r="BU37" s="424"/>
      <c r="BV37" s="25"/>
      <c r="BW37" s="43"/>
    </row>
    <row r="38" spans="1:75" ht="14.4" customHeight="1" thickBot="1">
      <c r="A38" s="206">
        <v>25</v>
      </c>
      <c r="B38" s="207" t="str">
        <f t="shared" si="7"/>
        <v>Wed</v>
      </c>
      <c r="C38" s="47"/>
      <c r="D38" s="48"/>
      <c r="E38" s="48"/>
      <c r="F38" s="48"/>
      <c r="G38" s="49"/>
      <c r="H38" s="50"/>
      <c r="I38" s="51"/>
      <c r="J38" s="47"/>
      <c r="K38" s="48"/>
      <c r="L38" s="52"/>
      <c r="M38" s="284"/>
      <c r="N38" s="47"/>
      <c r="O38" s="56" t="str">
        <f t="shared" si="12"/>
        <v/>
      </c>
      <c r="P38" s="47"/>
      <c r="Q38" s="56" t="str">
        <f t="shared" si="12"/>
        <v/>
      </c>
      <c r="R38" s="47"/>
      <c r="S38" s="47"/>
      <c r="T38" s="53"/>
      <c r="U38" s="213">
        <f t="shared" si="4"/>
        <v>25</v>
      </c>
      <c r="V38" s="52"/>
      <c r="W38" s="47"/>
      <c r="X38" s="444" t="str">
        <f ca="1" t="shared" si="8"/>
        <v/>
      </c>
      <c r="Y38" s="53"/>
      <c r="Z38" s="419"/>
      <c r="AA38" s="284"/>
      <c r="AB38" s="47"/>
      <c r="AC38" s="53"/>
      <c r="AD38" s="52"/>
      <c r="AE38" s="53"/>
      <c r="AF38" s="685"/>
      <c r="AG38" s="51"/>
      <c r="AH38" s="47"/>
      <c r="AI38" t="str">
        <f ca="1" t="shared" si="5"/>
        <v/>
      </c>
      <c r="AJ38" s="47"/>
      <c r="AK38" s="284"/>
      <c r="AL38" s="284"/>
      <c r="AM38" s="284"/>
      <c r="AN38" s="53"/>
      <c r="AO38" s="206">
        <f t="shared" si="6"/>
        <v>25</v>
      </c>
      <c r="AP38" s="391" t="str">
        <f t="shared" si="0"/>
        <v>Wed</v>
      </c>
      <c r="AQ38" s="52"/>
      <c r="AR38" s="57" t="str">
        <f t="shared" si="17"/>
        <v/>
      </c>
      <c r="AS38" s="52"/>
      <c r="AT38" s="56" t="str">
        <f t="shared" si="18"/>
        <v/>
      </c>
      <c r="AU38" s="58" t="str">
        <f ca="1" t="shared" si="9"/>
        <v/>
      </c>
      <c r="AV38" s="57" t="str">
        <f t="shared" si="18"/>
        <v/>
      </c>
      <c r="AW38" s="52"/>
      <c r="AX38" s="56" t="str">
        <f t="shared" si="13"/>
        <v/>
      </c>
      <c r="AY38" s="58" t="str">
        <f ca="1" t="shared" si="10"/>
        <v/>
      </c>
      <c r="AZ38" s="57" t="str">
        <f t="shared" si="14"/>
        <v/>
      </c>
      <c r="BA38" s="52"/>
      <c r="BB38" s="62" t="str">
        <f t="shared" si="15"/>
        <v/>
      </c>
      <c r="BC38" s="58" t="str">
        <f ca="1" t="shared" si="11"/>
        <v/>
      </c>
      <c r="BD38" s="57" t="str">
        <f t="shared" si="16"/>
        <v/>
      </c>
      <c r="BE38" s="52"/>
      <c r="BF38" s="53"/>
      <c r="BG38" s="781">
        <f t="shared" si="1"/>
        <v>25</v>
      </c>
      <c r="BH38" s="47"/>
      <c r="BI38" s="750" t="str">
        <f ca="1" t="shared" si="2"/>
        <v/>
      </c>
      <c r="BJ38" s="51"/>
      <c r="BK38" s="750" t="str">
        <f ca="1" t="shared" si="3"/>
        <v/>
      </c>
      <c r="BL38" s="51"/>
      <c r="BM38" s="754"/>
      <c r="BN38" s="47"/>
      <c r="BO38" s="51"/>
      <c r="BP38" s="51"/>
      <c r="BQ38" s="754"/>
      <c r="BR38" s="47"/>
      <c r="BS38" s="754"/>
      <c r="BT38" s="48"/>
      <c r="BU38" s="751"/>
      <c r="BV38" s="754"/>
      <c r="BW38" s="53"/>
    </row>
    <row r="39" spans="1:75" ht="14.4" customHeight="1">
      <c r="A39" s="203">
        <v>26</v>
      </c>
      <c r="B39" s="208" t="str">
        <f t="shared" si="7"/>
        <v>Thu</v>
      </c>
      <c r="C39" s="30"/>
      <c r="D39" s="26"/>
      <c r="E39" s="26"/>
      <c r="F39" s="26"/>
      <c r="G39" s="27"/>
      <c r="H39" s="28"/>
      <c r="I39" s="29"/>
      <c r="J39" s="30"/>
      <c r="K39" s="26"/>
      <c r="L39" s="31"/>
      <c r="M39" s="282"/>
      <c r="N39" s="30"/>
      <c r="O39" s="34" t="str">
        <f t="shared" si="12"/>
        <v/>
      </c>
      <c r="P39" s="30"/>
      <c r="Q39" s="34" t="str">
        <f t="shared" si="12"/>
        <v/>
      </c>
      <c r="R39" s="30"/>
      <c r="S39" s="30"/>
      <c r="T39" s="32"/>
      <c r="U39" s="209">
        <f t="shared" si="4"/>
        <v>26</v>
      </c>
      <c r="V39" s="31"/>
      <c r="W39" s="30"/>
      <c r="X39" s="442" t="str">
        <f ca="1" t="shared" si="8"/>
        <v/>
      </c>
      <c r="Y39" s="32"/>
      <c r="Z39" s="417"/>
      <c r="AA39" s="282"/>
      <c r="AB39" s="30"/>
      <c r="AC39" s="32"/>
      <c r="AD39" s="31"/>
      <c r="AE39" s="32"/>
      <c r="AF39" s="686"/>
      <c r="AG39" s="29"/>
      <c r="AH39" s="30"/>
      <c r="AI39" t="str">
        <f ca="1" t="shared" si="5"/>
        <v/>
      </c>
      <c r="AJ39" s="30"/>
      <c r="AK39" s="282"/>
      <c r="AL39" s="282"/>
      <c r="AM39" s="282"/>
      <c r="AN39" s="32"/>
      <c r="AO39" s="203">
        <f t="shared" si="6"/>
        <v>26</v>
      </c>
      <c r="AP39" s="390" t="str">
        <f t="shared" si="0"/>
        <v>Thu</v>
      </c>
      <c r="AQ39" s="31"/>
      <c r="AR39" s="46" t="str">
        <f t="shared" si="17"/>
        <v/>
      </c>
      <c r="AS39" s="31"/>
      <c r="AT39" s="34" t="str">
        <f t="shared" si="18"/>
        <v/>
      </c>
      <c r="AU39" s="36" t="str">
        <f ca="1" t="shared" si="9"/>
        <v/>
      </c>
      <c r="AV39" s="46" t="str">
        <f>IF(+$B39="Sat",IF(SUM(AU33:AU39)&gt;0,AVERAGE(AU33:AU39)," "),"")</f>
        <v/>
      </c>
      <c r="AW39" s="31"/>
      <c r="AX39" s="34" t="str">
        <f t="shared" si="13"/>
        <v/>
      </c>
      <c r="AY39" s="36" t="str">
        <f ca="1" t="shared" si="10"/>
        <v/>
      </c>
      <c r="AZ39" s="46" t="str">
        <f>IF(+$B39="Sat",IF(SUM(AY33:AY39)&gt;0,AVERAGE(AY33:AY39)," "),"")</f>
        <v/>
      </c>
      <c r="BA39" s="31"/>
      <c r="BB39" s="59" t="str">
        <f t="shared" si="15"/>
        <v/>
      </c>
      <c r="BC39" s="36" t="str">
        <f ca="1" t="shared" si="11"/>
        <v/>
      </c>
      <c r="BD39" s="46" t="str">
        <f>IF(+$B39="Sat",IF(SUM(BC33:BC39)&gt;0,AVERAGE(BC33:BC39)," "),"")</f>
        <v/>
      </c>
      <c r="BE39" s="31"/>
      <c r="BF39" s="32"/>
      <c r="BG39" s="744">
        <f t="shared" si="1"/>
        <v>26</v>
      </c>
      <c r="BH39" s="30"/>
      <c r="BI39" s="752" t="str">
        <f ca="1" t="shared" si="2"/>
        <v/>
      </c>
      <c r="BJ39" s="29"/>
      <c r="BK39" s="752" t="str">
        <f ca="1" t="shared" si="3"/>
        <v/>
      </c>
      <c r="BL39" s="29"/>
      <c r="BM39" s="25"/>
      <c r="BN39" s="30"/>
      <c r="BO39" s="29"/>
      <c r="BP39" s="29"/>
      <c r="BQ39" s="25"/>
      <c r="BR39" s="30"/>
      <c r="BS39" s="25"/>
      <c r="BT39" s="26"/>
      <c r="BU39" s="424"/>
      <c r="BV39" s="25"/>
      <c r="BW39" s="32"/>
    </row>
    <row r="40" spans="1:75" ht="14.4" customHeight="1">
      <c r="A40" s="205">
        <v>27</v>
      </c>
      <c r="B40" s="204" t="str">
        <f t="shared" si="7"/>
        <v>Fri</v>
      </c>
      <c r="C40" s="37"/>
      <c r="D40" s="38"/>
      <c r="E40" s="38"/>
      <c r="F40" s="38"/>
      <c r="G40" s="39"/>
      <c r="H40" s="40"/>
      <c r="I40" s="41"/>
      <c r="J40" s="37"/>
      <c r="K40" s="38"/>
      <c r="L40" s="42"/>
      <c r="M40" s="283"/>
      <c r="N40" s="37"/>
      <c r="O40" s="34" t="str">
        <f t="shared" si="12"/>
        <v/>
      </c>
      <c r="P40" s="37"/>
      <c r="Q40" s="34" t="str">
        <f t="shared" si="12"/>
        <v/>
      </c>
      <c r="R40" s="37"/>
      <c r="S40" s="37"/>
      <c r="T40" s="43"/>
      <c r="U40" s="211">
        <f t="shared" si="4"/>
        <v>27</v>
      </c>
      <c r="V40" s="42"/>
      <c r="W40" s="37"/>
      <c r="X40" s="443" t="str">
        <f ca="1" t="shared" si="8"/>
        <v/>
      </c>
      <c r="Y40" s="43"/>
      <c r="Z40" s="418"/>
      <c r="AA40" s="283"/>
      <c r="AB40" s="37"/>
      <c r="AC40" s="43"/>
      <c r="AD40" s="42"/>
      <c r="AE40" s="43"/>
      <c r="AF40" s="649"/>
      <c r="AG40" s="41"/>
      <c r="AH40" s="37"/>
      <c r="AI40" t="str">
        <f ca="1" t="shared" si="5"/>
        <v/>
      </c>
      <c r="AJ40" s="37"/>
      <c r="AK40" s="283"/>
      <c r="AL40" s="283"/>
      <c r="AM40" s="283"/>
      <c r="AN40" s="43"/>
      <c r="AO40" s="205">
        <f t="shared" si="6"/>
        <v>27</v>
      </c>
      <c r="AP40" s="390" t="str">
        <f t="shared" si="0"/>
        <v>Fri</v>
      </c>
      <c r="AQ40" s="42"/>
      <c r="AR40" s="35" t="str">
        <f t="shared" si="17"/>
        <v/>
      </c>
      <c r="AS40" s="42"/>
      <c r="AT40" s="60" t="str">
        <f t="shared" si="18"/>
        <v/>
      </c>
      <c r="AU40" s="36" t="str">
        <f ca="1" t="shared" si="9"/>
        <v/>
      </c>
      <c r="AV40" s="46" t="str">
        <f t="shared" si="18"/>
        <v/>
      </c>
      <c r="AW40" s="42"/>
      <c r="AX40" s="60" t="str">
        <f t="shared" si="13"/>
        <v/>
      </c>
      <c r="AY40" s="36" t="str">
        <f ca="1" t="shared" si="10"/>
        <v/>
      </c>
      <c r="AZ40" s="35" t="str">
        <f t="shared" si="14"/>
        <v/>
      </c>
      <c r="BA40" s="42"/>
      <c r="BB40" s="61" t="str">
        <f t="shared" si="15"/>
        <v/>
      </c>
      <c r="BC40" s="36" t="str">
        <f ca="1" t="shared" si="11"/>
        <v/>
      </c>
      <c r="BD40" s="35" t="str">
        <f t="shared" si="16"/>
        <v/>
      </c>
      <c r="BE40" s="42"/>
      <c r="BF40" s="43"/>
      <c r="BG40" s="744">
        <f t="shared" si="1"/>
        <v>27</v>
      </c>
      <c r="BH40" s="37"/>
      <c r="BI40" s="749" t="str">
        <f ca="1" t="shared" si="2"/>
        <v/>
      </c>
      <c r="BJ40" s="41"/>
      <c r="BK40" s="749" t="str">
        <f ca="1" t="shared" si="3"/>
        <v/>
      </c>
      <c r="BL40" s="41"/>
      <c r="BM40" s="25"/>
      <c r="BN40" s="37"/>
      <c r="BO40" s="29"/>
      <c r="BP40" s="29"/>
      <c r="BQ40" s="25"/>
      <c r="BR40" s="37"/>
      <c r="BS40" s="25"/>
      <c r="BT40" s="38"/>
      <c r="BU40" s="424"/>
      <c r="BV40" s="25"/>
      <c r="BW40" s="43"/>
    </row>
    <row r="41" spans="1:75" ht="14.4" customHeight="1">
      <c r="A41" s="205">
        <v>28</v>
      </c>
      <c r="B41" s="204" t="str">
        <f t="shared" si="7"/>
        <v>Sat</v>
      </c>
      <c r="C41" s="37"/>
      <c r="D41" s="38"/>
      <c r="E41" s="38"/>
      <c r="F41" s="38"/>
      <c r="G41" s="39"/>
      <c r="H41" s="40"/>
      <c r="I41" s="41"/>
      <c r="J41" s="37"/>
      <c r="K41" s="38"/>
      <c r="L41" s="42"/>
      <c r="M41" s="283"/>
      <c r="N41" s="37"/>
      <c r="O41" s="34" t="str">
        <f t="shared" si="12"/>
        <v/>
      </c>
      <c r="P41" s="37"/>
      <c r="Q41" s="34" t="str">
        <f t="shared" si="12"/>
        <v/>
      </c>
      <c r="R41" s="37"/>
      <c r="S41" s="37"/>
      <c r="T41" s="43"/>
      <c r="U41" s="211">
        <f t="shared" si="4"/>
        <v>28</v>
      </c>
      <c r="V41" s="42"/>
      <c r="W41" s="37"/>
      <c r="X41" s="443" t="str">
        <f ca="1" t="shared" si="8"/>
        <v/>
      </c>
      <c r="Y41" s="43"/>
      <c r="Z41" s="418"/>
      <c r="AA41" s="283"/>
      <c r="AB41" s="37"/>
      <c r="AC41" s="43"/>
      <c r="AD41" s="42"/>
      <c r="AE41" s="43"/>
      <c r="AF41" s="649"/>
      <c r="AG41" s="41"/>
      <c r="AH41" s="37"/>
      <c r="AI41" t="str">
        <f ca="1" t="shared" si="5"/>
        <v/>
      </c>
      <c r="AJ41" s="37"/>
      <c r="AK41" s="283"/>
      <c r="AL41" s="283"/>
      <c r="AM41" s="283"/>
      <c r="AN41" s="43"/>
      <c r="AO41" s="205">
        <f t="shared" si="6"/>
        <v>28</v>
      </c>
      <c r="AP41" s="390" t="str">
        <f t="shared" si="0"/>
        <v>Sat</v>
      </c>
      <c r="AQ41" s="42"/>
      <c r="AR41" s="35" t="str">
        <f t="shared" si="17"/>
        <v xml:space="preserve"> </v>
      </c>
      <c r="AS41" s="42"/>
      <c r="AT41" s="60" t="str">
        <f t="shared" si="18"/>
        <v xml:space="preserve"> </v>
      </c>
      <c r="AU41" s="36" t="str">
        <f ca="1" t="shared" si="9"/>
        <v/>
      </c>
      <c r="AV41" s="46" t="str">
        <f ca="1" t="shared" si="18"/>
        <v xml:space="preserve"> </v>
      </c>
      <c r="AW41" s="42"/>
      <c r="AX41" s="60" t="str">
        <f t="shared" si="13"/>
        <v xml:space="preserve"> </v>
      </c>
      <c r="AY41" s="36" t="str">
        <f ca="1" t="shared" si="10"/>
        <v/>
      </c>
      <c r="AZ41" s="35" t="str">
        <f ca="1" t="shared" si="14"/>
        <v xml:space="preserve"> </v>
      </c>
      <c r="BA41" s="42"/>
      <c r="BB41" s="61" t="str">
        <f t="shared" si="15"/>
        <v xml:space="preserve"> </v>
      </c>
      <c r="BC41" s="36" t="str">
        <f ca="1" t="shared" si="11"/>
        <v/>
      </c>
      <c r="BD41" s="35" t="str">
        <f ca="1" t="shared" si="16"/>
        <v xml:space="preserve"> </v>
      </c>
      <c r="BE41" s="42"/>
      <c r="BF41" s="43"/>
      <c r="BG41" s="744">
        <f t="shared" si="1"/>
        <v>28</v>
      </c>
      <c r="BH41" s="37"/>
      <c r="BI41" s="749" t="str">
        <f ca="1" t="shared" si="2"/>
        <v/>
      </c>
      <c r="BJ41" s="41"/>
      <c r="BK41" s="749" t="str">
        <f ca="1" t="shared" si="3"/>
        <v/>
      </c>
      <c r="BL41" s="41"/>
      <c r="BM41" s="25"/>
      <c r="BN41" s="37"/>
      <c r="BO41" s="29"/>
      <c r="BP41" s="29"/>
      <c r="BQ41" s="25"/>
      <c r="BR41" s="37"/>
      <c r="BS41" s="25"/>
      <c r="BT41" s="38"/>
      <c r="BU41" s="424"/>
      <c r="BV41" s="25"/>
      <c r="BW41" s="43"/>
    </row>
    <row r="42" spans="1:75" ht="14.4" customHeight="1">
      <c r="A42" s="205">
        <v>29</v>
      </c>
      <c r="B42" s="204" t="str">
        <f t="shared" si="7"/>
        <v>Sun</v>
      </c>
      <c r="C42" s="37"/>
      <c r="D42" s="38"/>
      <c r="E42" s="38"/>
      <c r="F42" s="38"/>
      <c r="G42" s="39"/>
      <c r="H42" s="40"/>
      <c r="I42" s="41"/>
      <c r="J42" s="37"/>
      <c r="K42" s="38"/>
      <c r="L42" s="42"/>
      <c r="M42" s="283"/>
      <c r="N42" s="37"/>
      <c r="O42" s="34" t="str">
        <f t="shared" si="12"/>
        <v/>
      </c>
      <c r="P42" s="37"/>
      <c r="Q42" s="34" t="str">
        <f t="shared" si="12"/>
        <v/>
      </c>
      <c r="R42" s="37"/>
      <c r="S42" s="37"/>
      <c r="T42" s="43"/>
      <c r="U42" s="211">
        <f t="shared" si="4"/>
        <v>29</v>
      </c>
      <c r="V42" s="42"/>
      <c r="W42" s="37"/>
      <c r="X42" s="443" t="str">
        <f ca="1" t="shared" si="8"/>
        <v/>
      </c>
      <c r="Y42" s="43"/>
      <c r="Z42" s="418"/>
      <c r="AA42" s="283"/>
      <c r="AB42" s="37"/>
      <c r="AC42" s="43"/>
      <c r="AD42" s="42"/>
      <c r="AE42" s="43"/>
      <c r="AF42" s="649"/>
      <c r="AG42" s="41"/>
      <c r="AH42" s="37"/>
      <c r="AI42" t="str">
        <f ca="1" t="shared" si="5"/>
        <v/>
      </c>
      <c r="AJ42" s="37"/>
      <c r="AK42" s="283"/>
      <c r="AL42" s="283"/>
      <c r="AM42" s="283"/>
      <c r="AN42" s="43"/>
      <c r="AO42" s="205">
        <f t="shared" si="6"/>
        <v>29</v>
      </c>
      <c r="AP42" s="390" t="str">
        <f t="shared" si="0"/>
        <v>Sun</v>
      </c>
      <c r="AQ42" s="42"/>
      <c r="AR42" s="35" t="str">
        <f t="shared" si="17"/>
        <v/>
      </c>
      <c r="AS42" s="42"/>
      <c r="AT42" s="60" t="str">
        <f t="shared" si="18"/>
        <v/>
      </c>
      <c r="AU42" s="36" t="str">
        <f ca="1" t="shared" si="9"/>
        <v/>
      </c>
      <c r="AV42" s="46" t="str">
        <f t="shared" si="18"/>
        <v/>
      </c>
      <c r="AW42" s="42"/>
      <c r="AX42" s="60" t="str">
        <f t="shared" si="13"/>
        <v/>
      </c>
      <c r="AY42" s="36" t="str">
        <f ca="1" t="shared" si="10"/>
        <v/>
      </c>
      <c r="AZ42" s="35" t="str">
        <f t="shared" si="14"/>
        <v/>
      </c>
      <c r="BA42" s="42"/>
      <c r="BB42" s="61" t="str">
        <f t="shared" si="15"/>
        <v/>
      </c>
      <c r="BC42" s="36" t="str">
        <f ca="1" t="shared" si="11"/>
        <v/>
      </c>
      <c r="BD42" s="35" t="str">
        <f t="shared" si="16"/>
        <v/>
      </c>
      <c r="BE42" s="42"/>
      <c r="BF42" s="43"/>
      <c r="BG42" s="744">
        <f t="shared" si="1"/>
        <v>29</v>
      </c>
      <c r="BH42" s="37"/>
      <c r="BI42" s="749" t="str">
        <f ca="1" t="shared" si="2"/>
        <v/>
      </c>
      <c r="BJ42" s="41"/>
      <c r="BK42" s="749" t="str">
        <f ca="1" t="shared" si="3"/>
        <v/>
      </c>
      <c r="BL42" s="41"/>
      <c r="BM42" s="25"/>
      <c r="BN42" s="37"/>
      <c r="BO42" s="29"/>
      <c r="BP42" s="29"/>
      <c r="BQ42" s="25"/>
      <c r="BR42" s="37"/>
      <c r="BS42" s="25"/>
      <c r="BT42" s="38"/>
      <c r="BU42" s="424"/>
      <c r="BV42" s="25"/>
      <c r="BW42" s="43"/>
    </row>
    <row r="43" spans="1:75" ht="14.4" customHeight="1">
      <c r="A43" s="205">
        <v>30</v>
      </c>
      <c r="B43" s="204" t="str">
        <f t="shared" si="7"/>
        <v>Mon</v>
      </c>
      <c r="C43" s="37"/>
      <c r="D43" s="38"/>
      <c r="E43" s="38"/>
      <c r="F43" s="38"/>
      <c r="G43" s="39"/>
      <c r="H43" s="40"/>
      <c r="I43" s="41"/>
      <c r="J43" s="37"/>
      <c r="K43" s="38"/>
      <c r="L43" s="42"/>
      <c r="M43" s="283"/>
      <c r="N43" s="37"/>
      <c r="O43" s="34" t="str">
        <f t="shared" si="12"/>
        <v/>
      </c>
      <c r="P43" s="37"/>
      <c r="Q43" s="34" t="str">
        <f t="shared" si="12"/>
        <v/>
      </c>
      <c r="R43" s="37"/>
      <c r="S43" s="37"/>
      <c r="T43" s="43"/>
      <c r="U43" s="211">
        <f t="shared" si="4"/>
        <v>30</v>
      </c>
      <c r="V43" s="42"/>
      <c r="W43" s="37"/>
      <c r="X43" s="443" t="str">
        <f ca="1" t="shared" si="8"/>
        <v/>
      </c>
      <c r="Y43" s="43"/>
      <c r="Z43" s="418"/>
      <c r="AA43" s="283"/>
      <c r="AB43" s="37"/>
      <c r="AC43" s="43"/>
      <c r="AD43" s="42"/>
      <c r="AE43" s="43"/>
      <c r="AF43" s="649"/>
      <c r="AG43" s="41"/>
      <c r="AH43" s="37"/>
      <c r="AI43" t="str">
        <f ca="1" t="shared" si="5"/>
        <v/>
      </c>
      <c r="AJ43" s="37"/>
      <c r="AK43" s="283"/>
      <c r="AL43" s="283"/>
      <c r="AM43" s="283"/>
      <c r="AN43" s="43"/>
      <c r="AO43" s="205">
        <f t="shared" si="6"/>
        <v>30</v>
      </c>
      <c r="AP43" s="390" t="str">
        <f t="shared" si="0"/>
        <v>Mon</v>
      </c>
      <c r="AQ43" s="42"/>
      <c r="AR43" s="35" t="str">
        <f t="shared" si="17"/>
        <v/>
      </c>
      <c r="AS43" s="42"/>
      <c r="AT43" s="60" t="str">
        <f t="shared" si="18"/>
        <v/>
      </c>
      <c r="AU43" s="36" t="str">
        <f ca="1" t="shared" si="9"/>
        <v/>
      </c>
      <c r="AV43" s="35" t="str">
        <f t="shared" si="18"/>
        <v/>
      </c>
      <c r="AW43" s="42"/>
      <c r="AX43" s="60" t="str">
        <f t="shared" si="13"/>
        <v/>
      </c>
      <c r="AY43" s="36" t="str">
        <f ca="1" t="shared" si="10"/>
        <v/>
      </c>
      <c r="AZ43" s="35" t="str">
        <f t="shared" si="14"/>
        <v/>
      </c>
      <c r="BA43" s="42"/>
      <c r="BB43" s="61" t="str">
        <f t="shared" si="15"/>
        <v/>
      </c>
      <c r="BC43" s="36" t="str">
        <f ca="1" t="shared" si="11"/>
        <v/>
      </c>
      <c r="BD43" s="35" t="str">
        <f t="shared" si="16"/>
        <v/>
      </c>
      <c r="BE43" s="42"/>
      <c r="BF43" s="43"/>
      <c r="BG43" s="744">
        <f t="shared" si="1"/>
        <v>30</v>
      </c>
      <c r="BH43" s="37"/>
      <c r="BI43" s="749" t="str">
        <f ca="1" t="shared" si="2"/>
        <v/>
      </c>
      <c r="BJ43" s="41"/>
      <c r="BK43" s="749" t="str">
        <f ca="1" t="shared" si="3"/>
        <v/>
      </c>
      <c r="BL43" s="41"/>
      <c r="BM43" s="25"/>
      <c r="BN43" s="37"/>
      <c r="BO43" s="29"/>
      <c r="BP43" s="29"/>
      <c r="BQ43" s="25"/>
      <c r="BR43" s="37"/>
      <c r="BS43" s="25"/>
      <c r="BT43" s="38"/>
      <c r="BU43" s="424"/>
      <c r="BV43" s="25"/>
      <c r="BW43" s="43"/>
    </row>
    <row r="44" spans="1:75" ht="14.4" customHeight="1" thickBot="1">
      <c r="A44" s="206">
        <v>31</v>
      </c>
      <c r="B44" s="207" t="str">
        <f t="shared" si="7"/>
        <v>Tue</v>
      </c>
      <c r="C44" s="47"/>
      <c r="D44" s="48"/>
      <c r="E44" s="48"/>
      <c r="F44" s="48"/>
      <c r="G44" s="49"/>
      <c r="H44" s="50"/>
      <c r="I44" s="51"/>
      <c r="J44" s="47"/>
      <c r="K44" s="48"/>
      <c r="L44" s="52"/>
      <c r="M44" s="284"/>
      <c r="N44" s="47"/>
      <c r="O44" s="56" t="str">
        <f t="shared" si="12"/>
        <v/>
      </c>
      <c r="P44" s="47"/>
      <c r="Q44" s="56" t="str">
        <f t="shared" si="12"/>
        <v/>
      </c>
      <c r="R44" s="47"/>
      <c r="S44" s="47"/>
      <c r="T44" s="53"/>
      <c r="U44" s="213">
        <f t="shared" si="4"/>
        <v>31</v>
      </c>
      <c r="V44" s="52"/>
      <c r="W44" s="47"/>
      <c r="X44" s="444" t="str">
        <f ca="1" t="shared" si="8"/>
        <v/>
      </c>
      <c r="Y44" s="53"/>
      <c r="Z44" s="419"/>
      <c r="AA44" s="284"/>
      <c r="AB44" s="47"/>
      <c r="AC44" s="53"/>
      <c r="AD44" s="52"/>
      <c r="AE44" s="53"/>
      <c r="AF44" s="685"/>
      <c r="AG44" s="51"/>
      <c r="AH44" s="47"/>
      <c r="AI44" t="str">
        <f ca="1" t="shared" si="5"/>
        <v/>
      </c>
      <c r="AJ44" s="729"/>
      <c r="AK44" s="284"/>
      <c r="AL44" s="284"/>
      <c r="AM44" s="284"/>
      <c r="AN44" s="53"/>
      <c r="AO44" s="206">
        <f t="shared" si="6"/>
        <v>31</v>
      </c>
      <c r="AP44" s="391" t="str">
        <f t="shared" si="0"/>
        <v>Tue</v>
      </c>
      <c r="AQ44" s="52"/>
      <c r="AR44" s="57" t="str">
        <f>IF(SUM(AQ38:AQ44)=0,"",IF(+$B44="Sat",AVERAGE(AQ38:AQ44),IF(+$B44="Fri",AVERAGE(AQ39:AQ44,Feb!AQ$11),IF(+$B44="Thu",AVERAGE(AQ40:AQ44,Feb!AQ$11:AQ$12),IF(+$B44="Wed",AVERAGE(AQ41:AQ44,Feb!AQ$11:AQ$13)," ")))))</f>
        <v/>
      </c>
      <c r="AS44" s="52"/>
      <c r="AT44" s="56" t="str">
        <f>IF(AND(+$B44="Sat",SUM(AS38:AS44)&gt;0),AVERAGE(AS38:AS44),IF(AND(+$B44="Fri",SUM(AS39:AS44,Feb!AS$11)&gt;0),AVERAGE(AS39:AS44,Feb!AS$11),IF(AND(+$B44="Thu",SUM(AS40:AS44,Feb!AS$11:AS$12)&gt;0),AVERAGE(AS40:AS44,Feb!AS$11:AS$12),IF(AND($B44="Wed",SUM(AS41:AS44,Feb!AS$11:AS$13)&gt;0),AVERAGE(AS41:AS44,Feb!AS$11:AS$13),""))))</f>
        <v/>
      </c>
      <c r="AU44" s="58" t="str">
        <f ca="1" t="shared" si="9"/>
        <v/>
      </c>
      <c r="AV44" s="57" t="str">
        <f ca="1">IF(AND(+$B44="Sat",SUM(AU38:AU44)&gt;0),AVERAGE(AU38:AU44),IF(AND(+$B44="Fri",SUM(AU39:AU44,Feb!AU$11)&gt;0),AVERAGE(AU39:AU44,Feb!AU$11),IF(AND(+$B44="Thu",SUM(AU40:AU44,Feb!AU$11:AU$12)&gt;0),AVERAGE(AU40:AU44,Feb!AU$11:AU$12),IF(AND($B44="Wed",SUM(AU41:AU44,Feb!AU$11:AU$13)&gt;0),AVERAGE(AU41:AU44,Feb!AU$11:AU$13),""))))</f>
        <v/>
      </c>
      <c r="AW44" s="52"/>
      <c r="AX44" s="56" t="str">
        <f>IF(AND(+$B44="Sat",SUM(AW38:AW44)&gt;0),AVERAGE(AW38:AW44),IF(AND(+$B44="Fri",SUM(AW39:AW44,Feb!AW$11)&gt;0),AVERAGE(AW39:AW44,Feb!AW$11),IF(AND(+$B44="Thu",SUM(AW40:AW44,Feb!AW$11:AW$12)&gt;0),AVERAGE(AW40:AW44,Feb!AW$11:AW$12),IF(AND($B44="Wed",SUM(AW41:AW44,Feb!AW$11:AW$13)&gt;0),AVERAGE(AW41:AW44,Feb!AW$11:AW$13),""))))</f>
        <v/>
      </c>
      <c r="AY44" s="58" t="str">
        <f ca="1" t="shared" si="10"/>
        <v/>
      </c>
      <c r="AZ44" s="57" t="str">
        <f ca="1">IF(AND(+$B44="Sat",SUM(AY38:AY44)&gt;0),AVERAGE(AY38:AY44),IF(AND(+$B44="Fri",SUM(AY39:AY44,Feb!AY$11)&gt;0),AVERAGE(AY39:AY44,Feb!AY$11),IF(AND(+$B44="Thu",SUM(AY40:AY44,Feb!AY$11:AY$12)&gt;0),AVERAGE(AY40:AY44,Feb!AY$11:AY$12),IF(AND($B44="Wed",SUM(AY41:AY44,Feb!AY$11:AY$13)&gt;0),AVERAGE(AY41:AY44,Feb!AY$11:AY$13),""))))</f>
        <v/>
      </c>
      <c r="BA44" s="52"/>
      <c r="BB44" s="56" t="str">
        <f>IF(AND(+$B44="Sat",SUM(BA38:BA44)&gt;0),AVERAGE(BA38:BA44),IF(AND(+$B44="Fri",SUM(BA39:BA44,Feb!BA$11)&gt;0),AVERAGE(BA39:BA44,Feb!BA$11),IF(AND(+$B44="Thu",SUM(BA40:BA44,Feb!BA$11:BA$12)&gt;0),AVERAGE(BA40:BA44,Feb!BA$11:BA$12),IF(AND($B44="Wed",SUM(BA41:BA44,Feb!BA$11:BA$13)&gt;0),AVERAGE(BA41:BA44,Feb!BA$11:BA$13),""))))</f>
        <v/>
      </c>
      <c r="BC44" s="58" t="str">
        <f ca="1" t="shared" si="11"/>
        <v/>
      </c>
      <c r="BD44" s="57" t="str">
        <f ca="1">IF(AND(+$B44="Sat",SUM(BC38:BC44)&gt;0),AVERAGE(BC38:BC44),IF(AND(+$B44="Fri",SUM(BC39:BC44,Feb!BC$11)&gt;0),AVERAGE(BC39:BC44,Feb!BC$11),IF(AND(+$B44="Thu",SUM(BC40:BC44,Feb!BC$11:BC$12)&gt;0),AVERAGE(BC40:BC44,Feb!BC$11:BC$12),IF(AND($B44="Wed",SUM(BC41:BC44,Feb!BC$11:BC$13)&gt;0),AVERAGE(BC41:BC44,Feb!BC$11:BC$13),""))))</f>
        <v/>
      </c>
      <c r="BE44" s="52"/>
      <c r="BF44" s="53"/>
      <c r="BG44" s="781">
        <f t="shared" si="1"/>
        <v>31</v>
      </c>
      <c r="BH44" s="729"/>
      <c r="BI44" s="750" t="str">
        <f ca="1" t="shared" si="2"/>
        <v/>
      </c>
      <c r="BJ44" s="756"/>
      <c r="BK44" s="750" t="str">
        <f ca="1" t="shared" si="3"/>
        <v/>
      </c>
      <c r="BL44" s="51"/>
      <c r="BM44" s="754"/>
      <c r="BN44" s="47"/>
      <c r="BO44" s="51"/>
      <c r="BP44" s="51"/>
      <c r="BQ44" s="754"/>
      <c r="BR44" s="47"/>
      <c r="BS44" s="754"/>
      <c r="BT44" s="47"/>
      <c r="BU44" s="754"/>
      <c r="BV44" s="754"/>
      <c r="BW44" s="53"/>
    </row>
    <row r="45" spans="1:75" ht="14.4" customHeight="1" thickBot="1" thickTop="1">
      <c r="A45" s="209" t="s">
        <v>30</v>
      </c>
      <c r="B45" s="210"/>
      <c r="C45" s="29"/>
      <c r="D45" s="299"/>
      <c r="E45" s="299"/>
      <c r="F45" s="26"/>
      <c r="G45" s="64"/>
      <c r="H45" s="65"/>
      <c r="I45" s="3" t="str">
        <f>IF(SUM(I14:I44)&gt;0,AVERAGE(I14:I44)," ")</f>
        <v xml:space="preserve"> </v>
      </c>
      <c r="J45" s="34" t="str">
        <f>IF(SUM(J14:J44)&gt;0,AVERAGE(J14:J44)," ")</f>
        <v xml:space="preserve"> </v>
      </c>
      <c r="K45" s="59" t="str">
        <f>IF(SUM(K14:K44)&gt;0,AVERAGE(K14:K44)," ")</f>
        <v xml:space="preserve"> </v>
      </c>
      <c r="L45" s="33" t="str">
        <f>IF(SUM(L14:L44)&gt;0,AVERAGE(L14:L44)," ")</f>
        <v xml:space="preserve"> </v>
      </c>
      <c r="M45" s="285"/>
      <c r="N45" s="294" t="str">
        <f aca="true" t="shared" si="19" ref="N45:W45">IF(SUM(N14:N44)&gt;0,AVERAGE(N14:N44)," ")</f>
        <v xml:space="preserve"> </v>
      </c>
      <c r="O45" s="34" t="str">
        <f>IF(SUM(O14:O44)&gt;0,AVERAGE(O14:O44)," ")</f>
        <v xml:space="preserve"> </v>
      </c>
      <c r="P45" s="294" t="str">
        <f t="shared" si="19"/>
        <v xml:space="preserve"> </v>
      </c>
      <c r="Q45" s="34" t="str">
        <f>IF(SUM(Q14:Q44)&gt;0,AVERAGE(Q14:Q44)," ")</f>
        <v xml:space="preserve"> </v>
      </c>
      <c r="R45" s="34" t="str">
        <f t="shared" si="19"/>
        <v xml:space="preserve"> </v>
      </c>
      <c r="S45" s="34" t="str">
        <f t="shared" si="19"/>
        <v xml:space="preserve"> </v>
      </c>
      <c r="T45" s="46" t="str">
        <f t="shared" si="19"/>
        <v xml:space="preserve"> </v>
      </c>
      <c r="U45" s="209" t="s">
        <v>31</v>
      </c>
      <c r="V45" s="310" t="str">
        <f t="shared" si="19"/>
        <v xml:space="preserve"> </v>
      </c>
      <c r="W45" s="428" t="str">
        <f t="shared" si="19"/>
        <v xml:space="preserve"> </v>
      </c>
      <c r="X45" s="34" t="str">
        <f aca="true" t="shared" si="20" ref="X45:AE45">IF(SUM(X14:X44)&gt;0,AVERAGE(X14:X44)," ")</f>
        <v xml:space="preserve"> </v>
      </c>
      <c r="Y45" s="429" t="str">
        <f t="shared" si="20"/>
        <v xml:space="preserve"> </v>
      </c>
      <c r="Z45" s="425" t="str">
        <f t="shared" si="20"/>
        <v xml:space="preserve"> </v>
      </c>
      <c r="AA45" s="300" t="str">
        <f t="shared" si="20"/>
        <v xml:space="preserve"> </v>
      </c>
      <c r="AB45" s="34" t="str">
        <f t="shared" si="20"/>
        <v xml:space="preserve"> </v>
      </c>
      <c r="AC45" s="311" t="str">
        <f t="shared" si="20"/>
        <v xml:space="preserve"> </v>
      </c>
      <c r="AD45" s="312" t="str">
        <f t="shared" si="20"/>
        <v xml:space="preserve"> </v>
      </c>
      <c r="AE45" s="313" t="str">
        <f t="shared" si="20"/>
        <v xml:space="preserve"> </v>
      </c>
      <c r="AF45" s="688"/>
      <c r="AG45" s="617" t="str">
        <f>IF(SUM(AG14:AG44)&gt;0,AVERAGE(AG14:AG44)," ")</f>
        <v xml:space="preserve"> </v>
      </c>
      <c r="AH45" s="645" t="str">
        <f>IF(SUM(AH14:AH44)&gt;0,AVERAGE(AH14:AH44)," ")</f>
        <v xml:space="preserve"> </v>
      </c>
      <c r="AI45" s="59"/>
      <c r="AJ45" s="732" t="str">
        <f ca="1">IF(SUM(AI14:AI44)&gt;0,GEOMEAN(AI14:AI44),"")</f>
        <v/>
      </c>
      <c r="AK45" s="730"/>
      <c r="AL45" s="285"/>
      <c r="AM45" s="641" t="str">
        <f>IF(SUM(AM14:AM44)&gt;0,AVERAGE(AM14:AM44)," ")</f>
        <v xml:space="preserve"> </v>
      </c>
      <c r="AN45" s="313" t="str">
        <f>IF(SUM(AN14:AN44)&gt;0,AVERAGE(AN14:AN44)," ")</f>
        <v xml:space="preserve"> </v>
      </c>
      <c r="AO45" s="840" t="s">
        <v>60</v>
      </c>
      <c r="AP45" s="841"/>
      <c r="AQ45" s="617" t="str">
        <f>IF(SUM(AQ14:AQ44)&gt;0,AVERAGE(AQ14:AQ44)," ")</f>
        <v xml:space="preserve"> </v>
      </c>
      <c r="AR45" s="618"/>
      <c r="AS45" s="619" t="str">
        <f>IF(SUM(AS14:AS44)&gt;0,AVERAGE(AS14:AS44)," ")</f>
        <v xml:space="preserve"> </v>
      </c>
      <c r="AT45" s="620"/>
      <c r="AU45" s="621" t="str">
        <f ca="1">IF(SUM(AU14:AU44)&gt;0,AVERAGE(AU14:AU44)," ")</f>
        <v xml:space="preserve"> </v>
      </c>
      <c r="AV45" s="622"/>
      <c r="AW45" s="623" t="str">
        <f>IF(SUM(AW14:AW44)&gt;0,AVERAGE(AW14:AW44)," ")</f>
        <v xml:space="preserve"> </v>
      </c>
      <c r="AX45" s="624"/>
      <c r="AY45" s="621" t="str">
        <f ca="1">IF(SUM(AY14:AY44)&gt;0,AVERAGE(AY14:AY44)," ")</f>
        <v xml:space="preserve"> </v>
      </c>
      <c r="AZ45" s="625"/>
      <c r="BA45" s="617" t="str">
        <f>IF(SUM(BA14:BA44)&gt;0,AVERAGE(BA14:BA44)," ")</f>
        <v xml:space="preserve"> </v>
      </c>
      <c r="BB45" s="625"/>
      <c r="BC45" s="621" t="str">
        <f ca="1">IF(SUM(BC14:BC44)&gt;0,AVERAGE(BC14:BC44)," ")</f>
        <v xml:space="preserve"> </v>
      </c>
      <c r="BD45" s="626"/>
      <c r="BE45" s="33" t="str">
        <f>IF(SUM(BE14:BE44)&gt;0,AVERAGE(BE14:BE44)," ")</f>
        <v xml:space="preserve"> </v>
      </c>
      <c r="BF45" s="46" t="str">
        <f>IF(SUM(BF14:BF44)&gt;0,AVERAGE(BF14:BF44)," ")</f>
        <v xml:space="preserve"> </v>
      </c>
      <c r="BG45" s="757" t="s">
        <v>60</v>
      </c>
      <c r="BH45" s="634" t="str">
        <f aca="true" t="shared" si="21" ref="BH45:BV45">IF(SUM(BH14:BH44)&gt;0,AVERAGE(BH14:BH44)," ")</f>
        <v xml:space="preserve"> </v>
      </c>
      <c r="BI45" s="621" t="str">
        <f ca="1" t="shared" si="21"/>
        <v xml:space="preserve"> </v>
      </c>
      <c r="BJ45" s="629" t="str">
        <f t="shared" si="21"/>
        <v xml:space="preserve"> </v>
      </c>
      <c r="BK45" s="758" t="str">
        <f ca="1" t="shared" si="21"/>
        <v xml:space="preserve"> </v>
      </c>
      <c r="BL45" s="759" t="str">
        <f t="shared" si="21"/>
        <v xml:space="preserve"> </v>
      </c>
      <c r="BM45" s="760" t="str">
        <f t="shared" si="21"/>
        <v xml:space="preserve"> </v>
      </c>
      <c r="BN45" s="34" t="str">
        <f t="shared" si="21"/>
        <v xml:space="preserve"> </v>
      </c>
      <c r="BO45" s="36" t="str">
        <f>IF(SUM(BO14:BO44)&gt;0,AVERAGE(BO14:BO44)," ")</f>
        <v xml:space="preserve"> </v>
      </c>
      <c r="BP45" s="34" t="str">
        <f>IF(SUM(BP14:BP44)&gt;0,AVERAGE(BP14:BP44)," ")</f>
        <v xml:space="preserve"> </v>
      </c>
      <c r="BQ45" s="36" t="str">
        <f t="shared" si="21"/>
        <v xml:space="preserve"> </v>
      </c>
      <c r="BR45" s="34" t="str">
        <f t="shared" si="21"/>
        <v xml:space="preserve"> </v>
      </c>
      <c r="BS45" s="760" t="str">
        <f t="shared" si="21"/>
        <v xml:space="preserve"> </v>
      </c>
      <c r="BT45" s="59" t="str">
        <f t="shared" si="21"/>
        <v xml:space="preserve"> </v>
      </c>
      <c r="BU45" s="36" t="str">
        <f t="shared" si="21"/>
        <v xml:space="preserve"> </v>
      </c>
      <c r="BV45" s="760" t="str">
        <f t="shared" si="21"/>
        <v xml:space="preserve"> </v>
      </c>
      <c r="BW45" s="46" t="str">
        <f>IF(SUM(BW14:BW44)&gt;0,AVERAGE(BW14:BW44)," ")</f>
        <v xml:space="preserve"> </v>
      </c>
    </row>
    <row r="46" spans="1:75" ht="14.4" customHeight="1" thickBot="1" thickTop="1">
      <c r="A46" s="211" t="s">
        <v>32</v>
      </c>
      <c r="B46" s="212"/>
      <c r="C46" s="68"/>
      <c r="D46" s="67"/>
      <c r="E46" s="67"/>
      <c r="F46" s="61" t="str">
        <f>IF(SUM(F14:F44)&gt;0,MAX(F14:F44)," ")</f>
        <v xml:space="preserve"> </v>
      </c>
      <c r="G46" s="69"/>
      <c r="H46" s="70"/>
      <c r="I46" s="71" t="str">
        <f aca="true" t="shared" si="22" ref="I46:X46">IF(SUM(I14:I44)&gt;0,MAX(I14:I44)," ")</f>
        <v xml:space="preserve"> </v>
      </c>
      <c r="J46" s="60" t="str">
        <f t="shared" si="22"/>
        <v xml:space="preserve"> </v>
      </c>
      <c r="K46" s="61" t="str">
        <f t="shared" si="22"/>
        <v xml:space="preserve"> </v>
      </c>
      <c r="L46" s="44" t="str">
        <f t="shared" si="22"/>
        <v xml:space="preserve"> </v>
      </c>
      <c r="M46" s="286" t="str">
        <f t="shared" si="22"/>
        <v xml:space="preserve"> </v>
      </c>
      <c r="N46" s="60" t="str">
        <f t="shared" si="22"/>
        <v xml:space="preserve"> </v>
      </c>
      <c r="O46" s="72" t="str">
        <f>IF(SUM(O14:O44)&gt;0,MAX(O14:O44)," ")</f>
        <v xml:space="preserve"> </v>
      </c>
      <c r="P46" s="60" t="str">
        <f t="shared" si="22"/>
        <v xml:space="preserve"> </v>
      </c>
      <c r="Q46" s="72" t="str">
        <f>IF(SUM(Q14:Q44)&gt;0,MAX(Q14:Q44)," ")</f>
        <v xml:space="preserve"> </v>
      </c>
      <c r="R46" s="60" t="str">
        <f t="shared" si="22"/>
        <v xml:space="preserve"> </v>
      </c>
      <c r="S46" s="60" t="str">
        <f t="shared" si="22"/>
        <v xml:space="preserve"> </v>
      </c>
      <c r="T46" s="35" t="str">
        <f t="shared" si="22"/>
        <v xml:space="preserve"> </v>
      </c>
      <c r="U46" s="211" t="s">
        <v>33</v>
      </c>
      <c r="V46" s="44" t="str">
        <f t="shared" si="22"/>
        <v xml:space="preserve"> </v>
      </c>
      <c r="W46" s="60" t="str">
        <f t="shared" si="22"/>
        <v xml:space="preserve"> </v>
      </c>
      <c r="X46" s="60" t="str">
        <f ca="1" t="shared" si="22"/>
        <v xml:space="preserve"> </v>
      </c>
      <c r="Y46" s="35" t="str">
        <f aca="true" t="shared" si="23" ref="Y46:AN46">IF(SUM(Y14:Y44)&gt;0,MAX(Y14:Y44)," ")</f>
        <v xml:space="preserve"> </v>
      </c>
      <c r="Z46" s="426" t="str">
        <f t="shared" si="23"/>
        <v xml:space="preserve"> </v>
      </c>
      <c r="AA46" s="60" t="str">
        <f t="shared" si="23"/>
        <v xml:space="preserve"> </v>
      </c>
      <c r="AB46" s="60" t="str">
        <f t="shared" si="23"/>
        <v xml:space="preserve"> </v>
      </c>
      <c r="AC46" s="35" t="str">
        <f t="shared" si="23"/>
        <v xml:space="preserve"> </v>
      </c>
      <c r="AD46" s="44" t="str">
        <f t="shared" si="23"/>
        <v xml:space="preserve"> </v>
      </c>
      <c r="AE46" s="35" t="str">
        <f t="shared" si="23"/>
        <v xml:space="preserve"> </v>
      </c>
      <c r="AF46" s="651"/>
      <c r="AG46" s="629" t="str">
        <f>IF(SUM(AG14:AG44)&gt;0,MAX(AG14:AG44)," ")</f>
        <v xml:space="preserve"> </v>
      </c>
      <c r="AH46" s="617" t="str">
        <f>IF(SUM(AH14:AH44)&gt;0,MAX(AH14:AH44)," ")</f>
        <v xml:space="preserve"> </v>
      </c>
      <c r="AI46" s="60" t="str">
        <f ca="1">IF(AJ45&lt;&gt;"",MAX(AI14:AI44),"")</f>
        <v/>
      </c>
      <c r="AJ46" s="731" t="str">
        <f ca="1">IF(AI46=63200,"TNTC",AI46)</f>
        <v/>
      </c>
      <c r="AK46" s="883" t="str">
        <f>IF(SUM(AK14:AL44)&gt;0,MAX(AK14:AL44)," ")</f>
        <v xml:space="preserve"> </v>
      </c>
      <c r="AL46" s="884"/>
      <c r="AM46" s="644" t="str">
        <f>IF(SUM(AM14:AM44)&gt;0,MAX(AM14:AM44)," ")</f>
        <v xml:space="preserve"> </v>
      </c>
      <c r="AN46" s="35" t="str">
        <f t="shared" si="23"/>
        <v xml:space="preserve"> </v>
      </c>
      <c r="AO46" s="842" t="s">
        <v>61</v>
      </c>
      <c r="AP46" s="843"/>
      <c r="AQ46" s="627" t="str">
        <f aca="true" t="shared" si="24" ref="AQ46:BF46">IF(SUM(AQ14:AQ44)&gt;0,MAX(AQ14:AQ44)," ")</f>
        <v xml:space="preserve"> </v>
      </c>
      <c r="AR46" s="73" t="str">
        <f t="shared" si="24"/>
        <v xml:space="preserve"> </v>
      </c>
      <c r="AS46" s="33" t="str">
        <f t="shared" si="24"/>
        <v xml:space="preserve"> </v>
      </c>
      <c r="AT46" s="617" t="str">
        <f t="shared" si="24"/>
        <v xml:space="preserve"> </v>
      </c>
      <c r="AU46" s="628" t="str">
        <f ca="1" t="shared" si="24"/>
        <v xml:space="preserve"> </v>
      </c>
      <c r="AV46" s="629" t="str">
        <f ca="1" t="shared" si="24"/>
        <v xml:space="preserve"> </v>
      </c>
      <c r="AW46" s="630" t="str">
        <f t="shared" si="24"/>
        <v xml:space="preserve"> </v>
      </c>
      <c r="AX46" s="631" t="str">
        <f t="shared" si="24"/>
        <v xml:space="preserve"> </v>
      </c>
      <c r="AY46" s="632" t="str">
        <f ca="1" t="shared" si="24"/>
        <v xml:space="preserve"> </v>
      </c>
      <c r="AZ46" s="617" t="str">
        <f ca="1" t="shared" si="24"/>
        <v xml:space="preserve"> </v>
      </c>
      <c r="BA46" s="633" t="str">
        <f t="shared" si="24"/>
        <v xml:space="preserve"> </v>
      </c>
      <c r="BB46" s="634" t="str">
        <f t="shared" si="24"/>
        <v xml:space="preserve"> </v>
      </c>
      <c r="BC46" s="635" t="str">
        <f ca="1" t="shared" si="24"/>
        <v xml:space="preserve"> </v>
      </c>
      <c r="BD46" s="617" t="str">
        <f ca="1" t="shared" si="24"/>
        <v xml:space="preserve"> </v>
      </c>
      <c r="BE46" s="44" t="str">
        <f t="shared" si="24"/>
        <v xml:space="preserve"> </v>
      </c>
      <c r="BF46" s="35" t="str">
        <f t="shared" si="24"/>
        <v xml:space="preserve"> </v>
      </c>
      <c r="BG46" s="211" t="s">
        <v>61</v>
      </c>
      <c r="BH46" s="761" t="str">
        <f aca="true" t="shared" si="25" ref="BH46:BV46">IF(SUM(BH14:BH44)&gt;0,MAX(BH14:BH44)," ")</f>
        <v xml:space="preserve"> </v>
      </c>
      <c r="BI46" s="762" t="str">
        <f ca="1" t="shared" si="25"/>
        <v xml:space="preserve"> </v>
      </c>
      <c r="BJ46" s="761" t="str">
        <f t="shared" si="25"/>
        <v xml:space="preserve"> </v>
      </c>
      <c r="BK46" s="762" t="str">
        <f ca="1" t="shared" si="25"/>
        <v xml:space="preserve"> </v>
      </c>
      <c r="BL46" s="659" t="str">
        <f t="shared" si="25"/>
        <v xml:space="preserve"> </v>
      </c>
      <c r="BM46" s="763" t="str">
        <f t="shared" si="25"/>
        <v xml:space="preserve"> </v>
      </c>
      <c r="BN46" s="72" t="str">
        <f t="shared" si="25"/>
        <v xml:space="preserve"> </v>
      </c>
      <c r="BO46" s="764" t="str">
        <f>IF(SUM(BO14:BO44)&gt;0,MAX(BO14:BO44)," ")</f>
        <v xml:space="preserve"> </v>
      </c>
      <c r="BP46" s="72" t="str">
        <f>IF(SUM(BP14:BP44)&gt;0,MAX(BP14:BP44)," ")</f>
        <v xml:space="preserve"> </v>
      </c>
      <c r="BQ46" s="764" t="str">
        <f t="shared" si="25"/>
        <v xml:space="preserve"> </v>
      </c>
      <c r="BR46" s="72" t="str">
        <f t="shared" si="25"/>
        <v xml:space="preserve"> </v>
      </c>
      <c r="BS46" s="763" t="str">
        <f t="shared" si="25"/>
        <v xml:space="preserve"> </v>
      </c>
      <c r="BT46" s="74" t="str">
        <f t="shared" si="25"/>
        <v xml:space="preserve"> </v>
      </c>
      <c r="BU46" s="764" t="str">
        <f t="shared" si="25"/>
        <v xml:space="preserve"> </v>
      </c>
      <c r="BV46" s="763" t="str">
        <f t="shared" si="25"/>
        <v xml:space="preserve"> </v>
      </c>
      <c r="BW46" s="73" t="str">
        <f>IF(SUM(BW14:BW44)&gt;0,MAX(BW14:BW44)," ")</f>
        <v xml:space="preserve"> </v>
      </c>
    </row>
    <row r="47" spans="1:75" ht="14.4" customHeight="1" thickBot="1" thickTop="1">
      <c r="A47" s="211" t="s">
        <v>34</v>
      </c>
      <c r="B47" s="212"/>
      <c r="C47" s="68"/>
      <c r="D47" s="67"/>
      <c r="E47" s="67"/>
      <c r="F47" s="38"/>
      <c r="G47" s="69"/>
      <c r="H47" s="70"/>
      <c r="I47" s="45" t="str">
        <f>IF(SUM(I14:I44)&gt;0,MIN(I14:I44),"")</f>
        <v/>
      </c>
      <c r="J47" s="60" t="str">
        <f aca="true" t="shared" si="26" ref="J47:X47">IF(SUM(J14:J44)&gt;0,MIN(J14:J44),"")</f>
        <v/>
      </c>
      <c r="K47" s="71" t="str">
        <f t="shared" si="26"/>
        <v/>
      </c>
      <c r="L47" s="44" t="str">
        <f t="shared" si="26"/>
        <v/>
      </c>
      <c r="M47" s="286" t="str">
        <f t="shared" si="26"/>
        <v/>
      </c>
      <c r="N47" s="60" t="str">
        <f t="shared" si="26"/>
        <v/>
      </c>
      <c r="O47" s="60" t="str">
        <f>IF(SUM(O14:O44)&gt;0,MIN(O14:O44),"")</f>
        <v/>
      </c>
      <c r="P47" s="60" t="str">
        <f t="shared" si="26"/>
        <v/>
      </c>
      <c r="Q47" s="60" t="str">
        <f>IF(SUM(Q14:Q44)&gt;0,MIN(Q14:Q44),"")</f>
        <v/>
      </c>
      <c r="R47" s="60" t="str">
        <f t="shared" si="26"/>
        <v/>
      </c>
      <c r="S47" s="60" t="str">
        <f t="shared" si="26"/>
        <v/>
      </c>
      <c r="T47" s="35" t="str">
        <f t="shared" si="26"/>
        <v/>
      </c>
      <c r="U47" s="213" t="s">
        <v>35</v>
      </c>
      <c r="V47" s="54" t="str">
        <f t="shared" si="26"/>
        <v/>
      </c>
      <c r="W47" s="56" t="str">
        <f t="shared" si="26"/>
        <v/>
      </c>
      <c r="X47" s="60" t="str">
        <f ca="1" t="shared" si="26"/>
        <v/>
      </c>
      <c r="Y47" s="35" t="str">
        <f aca="true" t="shared" si="27" ref="Y47:AN47">IF(SUM(Y14:Y44)&gt;0,MIN(Y14:Y44),"")</f>
        <v/>
      </c>
      <c r="Z47" s="426" t="str">
        <f t="shared" si="27"/>
        <v/>
      </c>
      <c r="AA47" s="60" t="str">
        <f t="shared" si="27"/>
        <v/>
      </c>
      <c r="AB47" s="60" t="str">
        <f t="shared" si="27"/>
        <v/>
      </c>
      <c r="AC47" s="35" t="str">
        <f t="shared" si="27"/>
        <v/>
      </c>
      <c r="AD47" s="44" t="str">
        <f t="shared" si="27"/>
        <v/>
      </c>
      <c r="AE47" s="35" t="str">
        <f t="shared" si="27"/>
        <v/>
      </c>
      <c r="AF47" s="652"/>
      <c r="AG47" s="646" t="str">
        <f>IF(SUM(AG14:AG44)&gt;0,MIN(AG14:AG44),"")</f>
        <v/>
      </c>
      <c r="AH47" s="647" t="str">
        <f>IF(SUM(AH14:AH44)&gt;0,MIN(AH14:AH44),"")</f>
        <v/>
      </c>
      <c r="AI47" s="61"/>
      <c r="AJ47" s="644" t="str">
        <f>IF(SUM(AJ14:AJ44)&gt;0,MIN(AJ14:AJ44),"")</f>
        <v/>
      </c>
      <c r="AK47" s="883" t="str">
        <f>IF(SUM(AK14:AL44)&gt;0,MIN(AK14:AL44),"")</f>
        <v/>
      </c>
      <c r="AL47" s="884"/>
      <c r="AM47" s="617" t="str">
        <f>IF(SUM(AM14:AM44)&gt;0,MIN(AM14:AM44),"")</f>
        <v/>
      </c>
      <c r="AN47" s="35" t="str">
        <f t="shared" si="27"/>
        <v/>
      </c>
      <c r="AO47" s="842" t="s">
        <v>62</v>
      </c>
      <c r="AP47" s="844"/>
      <c r="AQ47" s="636" t="str">
        <f aca="true" t="shared" si="28" ref="AQ47:BD47">IF(SUM(AQ14:AQ44)&gt;0,MIN(AQ14:AQ44),"")</f>
        <v/>
      </c>
      <c r="AR47" s="637" t="str">
        <f t="shared" si="28"/>
        <v/>
      </c>
      <c r="AS47" s="636" t="str">
        <f t="shared" si="28"/>
        <v/>
      </c>
      <c r="AT47" s="638" t="str">
        <f t="shared" si="28"/>
        <v/>
      </c>
      <c r="AU47" s="639" t="str">
        <f ca="1" t="shared" si="28"/>
        <v/>
      </c>
      <c r="AV47" s="640" t="str">
        <f ca="1" t="shared" si="28"/>
        <v/>
      </c>
      <c r="AW47" s="636" t="str">
        <f t="shared" si="28"/>
        <v/>
      </c>
      <c r="AX47" s="641" t="str">
        <f t="shared" si="28"/>
        <v/>
      </c>
      <c r="AY47" s="642" t="str">
        <f ca="1" t="shared" si="28"/>
        <v/>
      </c>
      <c r="AZ47" s="640" t="str">
        <f ca="1" t="shared" si="28"/>
        <v/>
      </c>
      <c r="BA47" s="636" t="str">
        <f t="shared" si="28"/>
        <v/>
      </c>
      <c r="BB47" s="642" t="str">
        <f t="shared" si="28"/>
        <v/>
      </c>
      <c r="BC47" s="638" t="str">
        <f ca="1" t="shared" si="28"/>
        <v/>
      </c>
      <c r="BD47" s="643" t="str">
        <f ca="1" t="shared" si="28"/>
        <v/>
      </c>
      <c r="BE47" s="44" t="str">
        <f>IF(SUM(BE14:BE44)&gt;0,MIN(BE14:BE44),"")</f>
        <v/>
      </c>
      <c r="BF47" s="35" t="str">
        <f>IF(SUM(BF14:BF44)&gt;0,MIN(BF14:BF44),"")</f>
        <v/>
      </c>
      <c r="BG47" s="397" t="s">
        <v>62</v>
      </c>
      <c r="BH47" s="765" t="str">
        <f aca="true" t="shared" si="29" ref="BH47:BV47">IF(SUM(BH14:BH44)&gt;0,MIN(BH14:BH44),"")</f>
        <v/>
      </c>
      <c r="BI47" s="766" t="str">
        <f ca="1" t="shared" si="29"/>
        <v/>
      </c>
      <c r="BJ47" s="767" t="str">
        <f t="shared" si="29"/>
        <v/>
      </c>
      <c r="BK47" s="766" t="str">
        <f ca="1" t="shared" si="29"/>
        <v/>
      </c>
      <c r="BL47" s="767" t="str">
        <f t="shared" si="29"/>
        <v/>
      </c>
      <c r="BM47" s="709" t="str">
        <f t="shared" si="29"/>
        <v/>
      </c>
      <c r="BN47" s="644" t="str">
        <f t="shared" si="29"/>
        <v/>
      </c>
      <c r="BO47" s="709" t="str">
        <f>IF(SUM(BO14:BO44)&gt;0,MIN(BO14:BO44),"")</f>
        <v/>
      </c>
      <c r="BP47" s="644" t="str">
        <f>IF(SUM(BP14:BP44)&gt;0,MIN(BP14:BP44),"")</f>
        <v/>
      </c>
      <c r="BQ47" s="709" t="str">
        <f t="shared" si="29"/>
        <v/>
      </c>
      <c r="BR47" s="644" t="str">
        <f t="shared" si="29"/>
        <v/>
      </c>
      <c r="BS47" s="709" t="str">
        <f t="shared" si="29"/>
        <v/>
      </c>
      <c r="BT47" s="709" t="str">
        <f t="shared" si="29"/>
        <v/>
      </c>
      <c r="BU47" s="644" t="str">
        <f t="shared" si="29"/>
        <v/>
      </c>
      <c r="BV47" s="709" t="str">
        <f t="shared" si="29"/>
        <v/>
      </c>
      <c r="BW47" s="768" t="str">
        <f>IF(SUM(BW14:BW44)&gt;0,MIN(BW14:BW44),"")</f>
        <v/>
      </c>
    </row>
    <row r="48" spans="1:75" ht="14.4" customHeight="1" thickBot="1" thickTop="1">
      <c r="A48" s="533"/>
      <c r="B48" s="534"/>
      <c r="C48" s="534"/>
      <c r="D48" s="534"/>
      <c r="E48" s="534"/>
      <c r="F48" s="535"/>
      <c r="G48" s="536"/>
      <c r="H48" s="537"/>
      <c r="I48" s="533"/>
      <c r="J48" s="534"/>
      <c r="K48" s="538"/>
      <c r="L48" s="534"/>
      <c r="M48" s="539"/>
      <c r="N48" s="534"/>
      <c r="O48" s="534"/>
      <c r="P48" s="534"/>
      <c r="Q48" s="534"/>
      <c r="R48" s="534"/>
      <c r="S48" s="534"/>
      <c r="T48" s="538"/>
      <c r="U48" s="944" t="s">
        <v>151</v>
      </c>
      <c r="V48" s="945"/>
      <c r="W48" s="946"/>
      <c r="X48" s="534"/>
      <c r="Y48" s="534"/>
      <c r="Z48" s="557"/>
      <c r="AA48" s="534"/>
      <c r="AB48" s="540"/>
      <c r="AC48" s="534"/>
      <c r="AD48" s="533"/>
      <c r="AE48" s="538"/>
      <c r="AF48" s="533"/>
      <c r="AG48" s="534"/>
      <c r="AH48" s="534"/>
      <c r="AI48" s="534"/>
      <c r="AJ48" s="732" t="str">
        <f ca="1">'E.coli Standalone worksheet'!H38</f>
        <v/>
      </c>
      <c r="AK48" s="734"/>
      <c r="AL48" s="555"/>
      <c r="AM48" s="542"/>
      <c r="AN48" s="538"/>
      <c r="AO48" s="533"/>
      <c r="AP48" s="538"/>
      <c r="AQ48" s="534"/>
      <c r="AR48" s="538"/>
      <c r="AS48" s="534"/>
      <c r="AT48" s="534"/>
      <c r="AU48" s="534"/>
      <c r="AV48" s="561"/>
      <c r="AW48" s="533"/>
      <c r="AX48" s="534"/>
      <c r="AY48" s="534"/>
      <c r="AZ48" s="561"/>
      <c r="BA48" s="534"/>
      <c r="BB48" s="534"/>
      <c r="BC48" s="543"/>
      <c r="BD48" s="538"/>
      <c r="BE48" s="534"/>
      <c r="BF48" s="538"/>
      <c r="BG48" s="769"/>
      <c r="BH48" s="770"/>
      <c r="BI48" s="771"/>
      <c r="BJ48" s="771"/>
      <c r="BK48" s="771"/>
      <c r="BL48" s="771"/>
      <c r="BM48" s="771"/>
      <c r="BN48" s="771"/>
      <c r="BO48" s="771"/>
      <c r="BP48" s="771"/>
      <c r="BQ48" s="771"/>
      <c r="BR48" s="771"/>
      <c r="BS48" s="771"/>
      <c r="BT48" s="771"/>
      <c r="BU48" s="771"/>
      <c r="BV48" s="771"/>
      <c r="BW48" s="772"/>
    </row>
    <row r="49" spans="1:75" ht="14.4" customHeight="1" thickBot="1" thickTop="1">
      <c r="A49" s="544"/>
      <c r="B49" s="545"/>
      <c r="C49" s="545"/>
      <c r="D49" s="545"/>
      <c r="E49" s="545"/>
      <c r="F49" s="546"/>
      <c r="G49" s="547"/>
      <c r="H49" s="546"/>
      <c r="I49" s="545"/>
      <c r="J49" s="545"/>
      <c r="K49" s="548"/>
      <c r="L49" s="545"/>
      <c r="M49" s="549"/>
      <c r="N49" s="545"/>
      <c r="O49" s="545"/>
      <c r="P49" s="545"/>
      <c r="Q49" s="545"/>
      <c r="R49" s="545"/>
      <c r="S49" s="545"/>
      <c r="T49" s="548"/>
      <c r="U49" s="849" t="s">
        <v>175</v>
      </c>
      <c r="V49" s="850"/>
      <c r="W49" s="851"/>
      <c r="X49" s="550"/>
      <c r="Y49" s="545"/>
      <c r="Z49" s="558"/>
      <c r="AA49" s="545"/>
      <c r="AB49" s="551"/>
      <c r="AC49" s="548"/>
      <c r="AD49" s="545"/>
      <c r="AE49" s="545"/>
      <c r="AF49" s="550"/>
      <c r="AG49" s="545"/>
      <c r="AH49" s="545"/>
      <c r="AI49" s="545"/>
      <c r="AJ49" s="733" t="str">
        <f ca="1">'E.coli Standalone worksheet'!H41</f>
        <v/>
      </c>
      <c r="AK49" s="552"/>
      <c r="AL49" s="556"/>
      <c r="AM49" s="553"/>
      <c r="AN49" s="548"/>
      <c r="AO49" s="550"/>
      <c r="AP49" s="548"/>
      <c r="AQ49" s="545"/>
      <c r="AR49" s="548"/>
      <c r="AS49" s="545"/>
      <c r="AT49" s="545"/>
      <c r="AU49" s="545"/>
      <c r="AV49" s="562"/>
      <c r="AW49" s="560"/>
      <c r="AX49" s="545"/>
      <c r="AY49" s="545"/>
      <c r="AZ49" s="562"/>
      <c r="BA49" s="545"/>
      <c r="BB49" s="545"/>
      <c r="BC49" s="554"/>
      <c r="BD49" s="548"/>
      <c r="BE49" s="545"/>
      <c r="BF49" s="548"/>
      <c r="BG49" s="773"/>
      <c r="BH49" s="774"/>
      <c r="BI49" s="775"/>
      <c r="BJ49" s="775"/>
      <c r="BK49" s="775"/>
      <c r="BL49" s="775"/>
      <c r="BM49" s="775"/>
      <c r="BN49" s="775"/>
      <c r="BO49" s="775"/>
      <c r="BP49" s="775"/>
      <c r="BQ49" s="775"/>
      <c r="BR49" s="775"/>
      <c r="BS49" s="775"/>
      <c r="BT49" s="775"/>
      <c r="BU49" s="775"/>
      <c r="BV49" s="775"/>
      <c r="BW49" s="776"/>
    </row>
    <row r="50" spans="1:75" ht="14.4" customHeight="1" thickBot="1">
      <c r="A50" s="397" t="s">
        <v>36</v>
      </c>
      <c r="B50" s="216"/>
      <c r="C50" s="398"/>
      <c r="D50" s="110"/>
      <c r="E50" s="110"/>
      <c r="F50" s="74">
        <f>COUNT(F14:F44)</f>
        <v>0</v>
      </c>
      <c r="G50" s="399">
        <f>COUNTA(G14:G44)</f>
        <v>0</v>
      </c>
      <c r="H50" s="400">
        <f>COUNTA(H14:H44)</f>
        <v>0</v>
      </c>
      <c r="I50" s="401">
        <f>COUNT(I14:I44)</f>
        <v>0</v>
      </c>
      <c r="J50" s="72">
        <f aca="true" t="shared" si="30" ref="J50:BB50">COUNT(J14:J44)</f>
        <v>0</v>
      </c>
      <c r="K50" s="73">
        <f t="shared" si="30"/>
        <v>0</v>
      </c>
      <c r="L50" s="401">
        <f t="shared" si="30"/>
        <v>0</v>
      </c>
      <c r="M50" s="72">
        <f t="shared" si="30"/>
        <v>0</v>
      </c>
      <c r="N50" s="72">
        <f t="shared" si="30"/>
        <v>0</v>
      </c>
      <c r="O50" s="72">
        <f>COUNT(O14:O44)</f>
        <v>0</v>
      </c>
      <c r="P50" s="72">
        <f t="shared" si="30"/>
        <v>0</v>
      </c>
      <c r="Q50" s="72">
        <f>COUNT(Q14:Q44)</f>
        <v>0</v>
      </c>
      <c r="R50" s="72">
        <f t="shared" si="30"/>
        <v>0</v>
      </c>
      <c r="S50" s="72">
        <f t="shared" si="30"/>
        <v>0</v>
      </c>
      <c r="T50" s="73">
        <f>COUNT(T14:T44)</f>
        <v>0</v>
      </c>
      <c r="U50" s="563" t="s">
        <v>56</v>
      </c>
      <c r="V50" s="564">
        <f t="shared" si="30"/>
        <v>0</v>
      </c>
      <c r="W50" s="565">
        <f t="shared" si="30"/>
        <v>0</v>
      </c>
      <c r="X50" s="56">
        <f ca="1" t="shared" si="30"/>
        <v>0</v>
      </c>
      <c r="Y50" s="57">
        <f t="shared" si="30"/>
        <v>0</v>
      </c>
      <c r="Z50" s="427">
        <f t="shared" si="30"/>
        <v>0</v>
      </c>
      <c r="AA50" s="56">
        <f t="shared" si="30"/>
        <v>0</v>
      </c>
      <c r="AB50" s="56">
        <f t="shared" si="30"/>
        <v>0</v>
      </c>
      <c r="AC50" s="57">
        <f t="shared" si="30"/>
        <v>0</v>
      </c>
      <c r="AD50" s="54">
        <f t="shared" si="30"/>
        <v>0</v>
      </c>
      <c r="AE50" s="57">
        <f t="shared" si="30"/>
        <v>0</v>
      </c>
      <c r="AF50" s="655"/>
      <c r="AG50" s="56">
        <f aca="true" t="shared" si="31" ref="AG50:AN50">COUNT(AG14:AG44)</f>
        <v>0</v>
      </c>
      <c r="AH50" s="56">
        <f t="shared" si="31"/>
        <v>0</v>
      </c>
      <c r="AI50" s="62"/>
      <c r="AJ50" s="56">
        <f ca="1">COUNT(AI14:AI44)</f>
        <v>0</v>
      </c>
      <c r="AK50" s="912">
        <f>COUNT(AK14:AL44)</f>
        <v>0</v>
      </c>
      <c r="AL50" s="913"/>
      <c r="AM50" s="56">
        <f t="shared" si="31"/>
        <v>0</v>
      </c>
      <c r="AN50" s="57">
        <f t="shared" si="31"/>
        <v>0</v>
      </c>
      <c r="AO50" s="845" t="s">
        <v>56</v>
      </c>
      <c r="AP50" s="846"/>
      <c r="AQ50" s="559">
        <f t="shared" si="30"/>
        <v>0</v>
      </c>
      <c r="AR50" s="106">
        <f t="shared" si="30"/>
        <v>0</v>
      </c>
      <c r="AS50" s="54">
        <f t="shared" si="30"/>
        <v>0</v>
      </c>
      <c r="AT50" s="63">
        <f t="shared" si="30"/>
        <v>0</v>
      </c>
      <c r="AU50" s="63">
        <f ca="1">COUNT(AU14:AU44)</f>
        <v>0</v>
      </c>
      <c r="AV50" s="106">
        <f ca="1">COUNT(AV14:AV44)</f>
        <v>0</v>
      </c>
      <c r="AW50" s="54">
        <f t="shared" si="30"/>
        <v>0</v>
      </c>
      <c r="AX50" s="63">
        <f t="shared" si="30"/>
        <v>0</v>
      </c>
      <c r="AY50" s="63">
        <f ca="1">COUNT(AY14:AY44)</f>
        <v>0</v>
      </c>
      <c r="AZ50" s="106">
        <f ca="1">COUNT(AZ14:AZ44)</f>
        <v>0</v>
      </c>
      <c r="BA50" s="54">
        <f t="shared" si="30"/>
        <v>0</v>
      </c>
      <c r="BB50" s="63">
        <f t="shared" si="30"/>
        <v>0</v>
      </c>
      <c r="BC50" s="63">
        <f ca="1">COUNT(BC14:BC44)</f>
        <v>0</v>
      </c>
      <c r="BD50" s="106">
        <f ca="1">COUNT(BD14:BD44)</f>
        <v>0</v>
      </c>
      <c r="BE50" s="55">
        <f>COUNT(BE14:BE44)</f>
        <v>0</v>
      </c>
      <c r="BF50" s="57">
        <f>COUNT(BF14:BF44)</f>
        <v>0</v>
      </c>
      <c r="BG50" s="777" t="s">
        <v>56</v>
      </c>
      <c r="BH50" s="564">
        <f aca="true" t="shared" si="32" ref="BH50:BV50">COUNT(BH14:BH44)</f>
        <v>0</v>
      </c>
      <c r="BI50" s="778">
        <f ca="1" t="shared" si="32"/>
        <v>0</v>
      </c>
      <c r="BJ50" s="564">
        <f t="shared" si="32"/>
        <v>0</v>
      </c>
      <c r="BK50" s="63">
        <f ca="1" t="shared" si="32"/>
        <v>0</v>
      </c>
      <c r="BL50" s="63">
        <f t="shared" si="32"/>
        <v>0</v>
      </c>
      <c r="BM50" s="63">
        <f t="shared" si="32"/>
        <v>0</v>
      </c>
      <c r="BN50" s="63">
        <f t="shared" si="32"/>
        <v>0</v>
      </c>
      <c r="BO50" s="63">
        <f>COUNT(BO14:BO44)</f>
        <v>0</v>
      </c>
      <c r="BP50" s="63">
        <f>COUNT(BP14:BP44)</f>
        <v>0</v>
      </c>
      <c r="BQ50" s="63">
        <f t="shared" si="32"/>
        <v>0</v>
      </c>
      <c r="BR50" s="63">
        <f t="shared" si="32"/>
        <v>0</v>
      </c>
      <c r="BS50" s="63">
        <f t="shared" si="32"/>
        <v>0</v>
      </c>
      <c r="BT50" s="63">
        <f t="shared" si="32"/>
        <v>0</v>
      </c>
      <c r="BU50" s="63">
        <f t="shared" si="32"/>
        <v>0</v>
      </c>
      <c r="BV50" s="63">
        <f t="shared" si="32"/>
        <v>0</v>
      </c>
      <c r="BW50" s="106">
        <f>COUNT(BW14:BW44)</f>
        <v>0</v>
      </c>
    </row>
    <row r="51" spans="1:101" ht="11.25" customHeight="1" thickBot="1">
      <c r="A51" s="902" t="s">
        <v>107</v>
      </c>
      <c r="B51" s="903"/>
      <c r="C51" s="903"/>
      <c r="D51" s="903"/>
      <c r="E51" s="903"/>
      <c r="F51" s="903"/>
      <c r="G51" s="903"/>
      <c r="H51" s="903"/>
      <c r="I51" s="903"/>
      <c r="J51" s="903"/>
      <c r="K51" s="903"/>
      <c r="L51" s="467" t="s">
        <v>192</v>
      </c>
      <c r="M51" s="198"/>
      <c r="N51" s="198"/>
      <c r="O51" s="198"/>
      <c r="P51" s="198"/>
      <c r="Q51" s="468"/>
      <c r="R51" s="469" t="s">
        <v>122</v>
      </c>
      <c r="S51" s="198"/>
      <c r="T51" s="224"/>
      <c r="U51" s="289" t="s">
        <v>37</v>
      </c>
      <c r="V51" s="198"/>
      <c r="W51" s="198"/>
      <c r="X51" s="198"/>
      <c r="Y51" s="198"/>
      <c r="Z51" s="198"/>
      <c r="AA51" s="198"/>
      <c r="AB51" s="198"/>
      <c r="AC51" s="198"/>
      <c r="AD51" s="198"/>
      <c r="AE51" s="198"/>
      <c r="AF51" s="198"/>
      <c r="AG51" s="198"/>
      <c r="AH51" s="198"/>
      <c r="AI51" s="198"/>
      <c r="AJ51" s="198"/>
      <c r="AK51" s="198"/>
      <c r="AL51" s="198"/>
      <c r="AM51" s="198"/>
      <c r="AN51" s="224"/>
      <c r="AO51" s="191"/>
      <c r="AP51" s="191"/>
      <c r="AQ51" s="191"/>
      <c r="AR51" s="191"/>
      <c r="AS51" s="191"/>
      <c r="AT51" s="191"/>
      <c r="AU51" s="191"/>
      <c r="AV51" s="191"/>
      <c r="AW51" s="191"/>
      <c r="AX51" s="191"/>
      <c r="AY51" s="191"/>
      <c r="AZ51" s="191"/>
      <c r="BA51" s="191"/>
      <c r="BB51" s="191"/>
      <c r="BC51" s="191"/>
      <c r="BD51" s="191"/>
      <c r="BE51" s="191"/>
      <c r="BF51" s="191"/>
      <c r="CO51" s="78"/>
      <c r="CW51" s="2"/>
    </row>
    <row r="52" spans="1:58" ht="10.5" customHeight="1">
      <c r="A52" s="904"/>
      <c r="B52" s="905"/>
      <c r="C52" s="905"/>
      <c r="D52" s="905"/>
      <c r="E52" s="905"/>
      <c r="F52" s="905"/>
      <c r="G52" s="905"/>
      <c r="H52" s="905"/>
      <c r="I52" s="905"/>
      <c r="J52" s="905"/>
      <c r="K52" s="905"/>
      <c r="L52" s="929"/>
      <c r="M52" s="930"/>
      <c r="N52" s="930"/>
      <c r="O52" s="930"/>
      <c r="P52" s="930"/>
      <c r="Q52" s="947"/>
      <c r="R52" s="908"/>
      <c r="S52" s="909"/>
      <c r="T52" s="910"/>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79" t="s">
        <v>38</v>
      </c>
      <c r="AR52" s="80"/>
      <c r="AS52" s="80"/>
      <c r="AT52" s="80"/>
      <c r="AU52" s="80"/>
      <c r="AV52" s="80"/>
      <c r="AW52" s="80"/>
      <c r="AX52" s="80"/>
      <c r="AY52" s="80"/>
      <c r="AZ52" s="80"/>
      <c r="BA52" s="81"/>
      <c r="BB52" s="290" t="s">
        <v>115</v>
      </c>
      <c r="BC52" s="198"/>
      <c r="BD52" s="198"/>
      <c r="BE52" s="198"/>
      <c r="BF52" s="224"/>
    </row>
    <row r="53" spans="1:58" ht="14.25" customHeight="1">
      <c r="A53" s="904"/>
      <c r="B53" s="905"/>
      <c r="C53" s="905"/>
      <c r="D53" s="905"/>
      <c r="E53" s="905"/>
      <c r="F53" s="905"/>
      <c r="G53" s="905"/>
      <c r="H53" s="905"/>
      <c r="I53" s="905"/>
      <c r="J53" s="905"/>
      <c r="K53" s="905"/>
      <c r="L53" s="948"/>
      <c r="M53" s="930"/>
      <c r="N53" s="930"/>
      <c r="O53" s="930"/>
      <c r="P53" s="930"/>
      <c r="Q53" s="947"/>
      <c r="R53" s="911"/>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5" t="s">
        <v>39</v>
      </c>
      <c r="AR53" s="212"/>
      <c r="AS53" s="236"/>
      <c r="AT53" s="241" t="s">
        <v>40</v>
      </c>
      <c r="AU53" s="242"/>
      <c r="AV53" s="241" t="s">
        <v>41</v>
      </c>
      <c r="AW53" s="242"/>
      <c r="AX53" s="243" t="s">
        <v>42</v>
      </c>
      <c r="AY53" s="244"/>
      <c r="AZ53" s="243" t="s">
        <v>43</v>
      </c>
      <c r="BA53" s="245"/>
      <c r="BB53" s="411" t="s">
        <v>116</v>
      </c>
      <c r="BC53" s="191"/>
      <c r="BD53" s="447">
        <f>SUM(L14:L44)</f>
        <v>0</v>
      </c>
      <c r="BE53" s="191"/>
      <c r="BF53" s="228"/>
    </row>
    <row r="54" spans="1:58" ht="14.25" customHeight="1" thickBot="1">
      <c r="A54" s="904"/>
      <c r="B54" s="905"/>
      <c r="C54" s="905"/>
      <c r="D54" s="905"/>
      <c r="E54" s="905"/>
      <c r="F54" s="905"/>
      <c r="G54" s="905"/>
      <c r="H54" s="905"/>
      <c r="I54" s="905"/>
      <c r="J54" s="905"/>
      <c r="K54" s="905"/>
      <c r="L54" s="953"/>
      <c r="M54" s="954"/>
      <c r="N54" s="954"/>
      <c r="O54" s="954"/>
      <c r="P54" s="954"/>
      <c r="Q54" s="955"/>
      <c r="R54" s="470"/>
      <c r="S54" s="227"/>
      <c r="T54" s="228"/>
      <c r="U54" s="877"/>
      <c r="V54" s="878"/>
      <c r="W54" s="878"/>
      <c r="X54" s="878"/>
      <c r="Y54" s="878"/>
      <c r="Z54" s="878"/>
      <c r="AA54" s="878"/>
      <c r="AB54" s="878"/>
      <c r="AC54" s="878"/>
      <c r="AD54" s="878"/>
      <c r="AE54" s="878"/>
      <c r="AF54" s="878"/>
      <c r="AG54" s="878"/>
      <c r="AH54" s="878"/>
      <c r="AI54" s="878"/>
      <c r="AJ54" s="878"/>
      <c r="AK54" s="878"/>
      <c r="AL54" s="878"/>
      <c r="AM54" s="878"/>
      <c r="AN54" s="879"/>
      <c r="AO54" s="191"/>
      <c r="AP54" s="191"/>
      <c r="AQ54" s="235"/>
      <c r="AR54" s="237"/>
      <c r="AS54" s="238"/>
      <c r="AT54" s="90"/>
      <c r="AU54" s="91"/>
      <c r="AV54" s="90"/>
      <c r="AW54" s="91"/>
      <c r="AX54" s="92" t="s">
        <v>10</v>
      </c>
      <c r="AY54" s="93"/>
      <c r="AZ54" s="92" t="s">
        <v>10</v>
      </c>
      <c r="BA54" s="93"/>
      <c r="BB54" s="430" t="s">
        <v>117</v>
      </c>
      <c r="BC54" s="210"/>
      <c r="BD54" s="448">
        <f>SUM(AQ14:AQ44)</f>
        <v>0</v>
      </c>
      <c r="BE54" s="210"/>
      <c r="BF54" s="225"/>
    </row>
    <row r="55" spans="1:58" ht="14.25" customHeight="1">
      <c r="A55" s="904"/>
      <c r="B55" s="905"/>
      <c r="C55" s="905"/>
      <c r="D55" s="905"/>
      <c r="E55" s="905"/>
      <c r="F55" s="905"/>
      <c r="G55" s="905"/>
      <c r="H55" s="905"/>
      <c r="I55" s="905"/>
      <c r="J55" s="905"/>
      <c r="K55" s="905"/>
      <c r="L55" s="467" t="s">
        <v>193</v>
      </c>
      <c r="M55" s="471"/>
      <c r="N55" s="198"/>
      <c r="O55" s="198"/>
      <c r="P55" s="198"/>
      <c r="Q55" s="472"/>
      <c r="R55" s="469" t="s">
        <v>122</v>
      </c>
      <c r="S55" s="198"/>
      <c r="T55" s="224"/>
      <c r="U55" s="877"/>
      <c r="V55" s="878"/>
      <c r="W55" s="878"/>
      <c r="X55" s="878"/>
      <c r="Y55" s="878"/>
      <c r="Z55" s="878"/>
      <c r="AA55" s="878"/>
      <c r="AB55" s="878"/>
      <c r="AC55" s="878"/>
      <c r="AD55" s="878"/>
      <c r="AE55" s="878"/>
      <c r="AF55" s="878"/>
      <c r="AG55" s="878"/>
      <c r="AH55" s="878"/>
      <c r="AI55" s="878"/>
      <c r="AJ55" s="878"/>
      <c r="AK55" s="878"/>
      <c r="AL55" s="878"/>
      <c r="AM55" s="878"/>
      <c r="AN55" s="879"/>
      <c r="AO55" s="191"/>
      <c r="AP55" s="191"/>
      <c r="AQ55" s="235" t="str">
        <f>IF(+AD50&gt;0,"Secondary Treatment"," ")</f>
        <v xml:space="preserve"> </v>
      </c>
      <c r="AR55" s="237"/>
      <c r="AS55" s="238"/>
      <c r="AT55" s="90"/>
      <c r="AU55" s="91"/>
      <c r="AV55" s="90"/>
      <c r="AW55" s="91"/>
      <c r="AX55" s="90" t="str">
        <f>IF(AD50=0,"",(+S45-AD45)/S45*100)</f>
        <v/>
      </c>
      <c r="AY55" s="91"/>
      <c r="AZ55" s="92" t="s">
        <v>44</v>
      </c>
      <c r="BA55" s="93"/>
      <c r="BB55" s="847" t="s">
        <v>45</v>
      </c>
      <c r="BC55" s="848"/>
      <c r="BD55" s="848"/>
      <c r="BE55" s="216"/>
      <c r="BF55" s="413"/>
    </row>
    <row r="56" spans="1:58" ht="14.25" customHeight="1">
      <c r="A56" s="904"/>
      <c r="B56" s="905"/>
      <c r="C56" s="905"/>
      <c r="D56" s="905"/>
      <c r="E56" s="905"/>
      <c r="F56" s="905"/>
      <c r="G56" s="905"/>
      <c r="H56" s="905"/>
      <c r="I56" s="905"/>
      <c r="J56" s="905"/>
      <c r="K56" s="905"/>
      <c r="L56" s="473" t="s">
        <v>194</v>
      </c>
      <c r="M56" s="202"/>
      <c r="N56" s="202"/>
      <c r="O56" s="202"/>
      <c r="P56" s="202"/>
      <c r="Q56" s="202"/>
      <c r="R56" s="908"/>
      <c r="S56" s="909"/>
      <c r="T56" s="910"/>
      <c r="U56" s="877"/>
      <c r="V56" s="878"/>
      <c r="W56" s="878"/>
      <c r="X56" s="878"/>
      <c r="Y56" s="878"/>
      <c r="Z56" s="878"/>
      <c r="AA56" s="878"/>
      <c r="AB56" s="878"/>
      <c r="AC56" s="878"/>
      <c r="AD56" s="878"/>
      <c r="AE56" s="878"/>
      <c r="AF56" s="878"/>
      <c r="AG56" s="878"/>
      <c r="AH56" s="878"/>
      <c r="AI56" s="878"/>
      <c r="AJ56" s="878"/>
      <c r="AK56" s="878"/>
      <c r="AL56" s="878"/>
      <c r="AM56" s="878"/>
      <c r="AN56" s="879"/>
      <c r="AO56" s="191"/>
      <c r="AP56" s="191"/>
      <c r="AQ56" s="235" t="str">
        <f>IF(AD50&gt;0,"Tertiary Treatment","")</f>
        <v/>
      </c>
      <c r="AR56" s="237"/>
      <c r="AS56" s="238"/>
      <c r="AT56" s="90"/>
      <c r="AU56" s="91"/>
      <c r="AV56" s="90"/>
      <c r="AW56" s="91"/>
      <c r="AX56" s="90" t="str">
        <f>IF(AD50=0,"",(+AD45-BA45)/AD45*100)</f>
        <v/>
      </c>
      <c r="AY56" s="91"/>
      <c r="AZ56" s="92" t="s">
        <v>44</v>
      </c>
      <c r="BA56" s="93"/>
      <c r="BB56" s="291" t="s">
        <v>118</v>
      </c>
      <c r="BC56" s="191"/>
      <c r="BE56" s="431" t="str">
        <f>IF(L50=0,"",L45/P4)</f>
        <v/>
      </c>
      <c r="BF56" s="228"/>
    </row>
    <row r="57" spans="1:58" ht="14.25" customHeight="1" thickBot="1">
      <c r="A57" s="904"/>
      <c r="B57" s="905"/>
      <c r="C57" s="905"/>
      <c r="D57" s="905"/>
      <c r="E57" s="905"/>
      <c r="F57" s="905"/>
      <c r="G57" s="905"/>
      <c r="H57" s="905"/>
      <c r="I57" s="905"/>
      <c r="J57" s="905"/>
      <c r="K57" s="905"/>
      <c r="L57" s="929"/>
      <c r="M57" s="930"/>
      <c r="N57" s="930"/>
      <c r="O57" s="930"/>
      <c r="P57" s="930"/>
      <c r="Q57" s="931"/>
      <c r="R57" s="911"/>
      <c r="S57" s="909"/>
      <c r="T57" s="910"/>
      <c r="U57" s="877"/>
      <c r="V57" s="878"/>
      <c r="W57" s="878"/>
      <c r="X57" s="878"/>
      <c r="Y57" s="878"/>
      <c r="Z57" s="878"/>
      <c r="AA57" s="878"/>
      <c r="AB57" s="878"/>
      <c r="AC57" s="878"/>
      <c r="AD57" s="878"/>
      <c r="AE57" s="878"/>
      <c r="AF57" s="878"/>
      <c r="AG57" s="878"/>
      <c r="AH57" s="878"/>
      <c r="AI57" s="878"/>
      <c r="AJ57" s="878"/>
      <c r="AK57" s="878"/>
      <c r="AL57" s="878"/>
      <c r="AM57" s="878"/>
      <c r="AN57" s="879"/>
      <c r="AO57" s="191"/>
      <c r="AP57" s="191"/>
      <c r="AQ57" s="234" t="s">
        <v>46</v>
      </c>
      <c r="AR57" s="239"/>
      <c r="AS57" s="240"/>
      <c r="AT57" s="97" t="str">
        <f>IF(N45=" "," NA",(+N45-AS45)/N45*100)</f>
        <v xml:space="preserve"> NA</v>
      </c>
      <c r="AU57" s="98"/>
      <c r="AV57" s="97" t="str">
        <f>IF(P45=" "," NA",(+P45-AW45)/P45*100)</f>
        <v xml:space="preserve"> NA</v>
      </c>
      <c r="AW57" s="98"/>
      <c r="AX57" s="97" t="str">
        <f>IF(OR(S45=" ",BA45=" ")," NA",(+S45-BA45)/S45*100)</f>
        <v xml:space="preserve"> NA</v>
      </c>
      <c r="AY57" s="98"/>
      <c r="AZ57" s="97" t="str">
        <f>IF(OR(R45=" ",AN45=" ")," NA",(+R45-AN45)/R45*100)</f>
        <v xml:space="preserve"> NA</v>
      </c>
      <c r="BA57" s="99"/>
      <c r="BB57" s="229"/>
      <c r="BC57" s="222"/>
      <c r="BD57" s="222"/>
      <c r="BE57" s="222"/>
      <c r="BF57" s="230"/>
    </row>
    <row r="58" spans="1:75" ht="16.5" customHeight="1" thickBot="1">
      <c r="A58" s="906"/>
      <c r="B58" s="907"/>
      <c r="C58" s="907"/>
      <c r="D58" s="907"/>
      <c r="E58" s="907"/>
      <c r="F58" s="907"/>
      <c r="G58" s="907"/>
      <c r="H58" s="907"/>
      <c r="I58" s="907"/>
      <c r="J58" s="907"/>
      <c r="K58" s="907"/>
      <c r="L58" s="932"/>
      <c r="M58" s="933"/>
      <c r="N58" s="933"/>
      <c r="O58" s="933"/>
      <c r="P58" s="933"/>
      <c r="Q58" s="934"/>
      <c r="R58" s="474"/>
      <c r="S58" s="222"/>
      <c r="T58" s="230"/>
      <c r="U58" s="880"/>
      <c r="V58" s="881"/>
      <c r="W58" s="881"/>
      <c r="X58" s="881"/>
      <c r="Y58" s="881"/>
      <c r="Z58" s="881"/>
      <c r="AA58" s="881"/>
      <c r="AB58" s="881"/>
      <c r="AC58" s="881"/>
      <c r="AD58" s="881"/>
      <c r="AE58" s="881"/>
      <c r="AF58" s="881"/>
      <c r="AG58" s="881"/>
      <c r="AH58" s="881"/>
      <c r="AI58" s="881"/>
      <c r="AJ58" s="881"/>
      <c r="AK58" s="881"/>
      <c r="AL58" s="881"/>
      <c r="AM58" s="881"/>
      <c r="AN58" s="882"/>
      <c r="AO58" s="191"/>
      <c r="AP58" s="191"/>
      <c r="AQ58" s="191"/>
      <c r="AR58" s="191"/>
      <c r="BG58" s="824"/>
      <c r="BH58" s="824"/>
      <c r="BI58" s="824"/>
      <c r="BJ58" s="824"/>
      <c r="BK58" s="824"/>
      <c r="BL58" s="824"/>
      <c r="BM58" s="824"/>
      <c r="BN58" s="824"/>
      <c r="BO58" s="824"/>
      <c r="BP58" s="824"/>
      <c r="BQ58" s="824"/>
      <c r="BR58" s="824"/>
      <c r="BS58" s="824"/>
      <c r="BT58" s="824"/>
      <c r="BU58" s="824"/>
      <c r="BV58" s="824"/>
      <c r="BW58" s="824"/>
    </row>
    <row r="59" spans="1:75" ht="15" customHeight="1">
      <c r="A59" s="815" t="s">
        <v>227</v>
      </c>
      <c r="B59" s="815"/>
      <c r="C59" s="815"/>
      <c r="D59" s="815"/>
      <c r="E59" s="815"/>
      <c r="F59" s="815"/>
      <c r="G59" s="815"/>
      <c r="H59" s="815"/>
      <c r="I59" s="815"/>
      <c r="J59" s="815"/>
      <c r="K59" s="815"/>
      <c r="L59" s="815"/>
      <c r="M59" s="815"/>
      <c r="N59" s="815"/>
      <c r="O59" s="815"/>
      <c r="P59" s="815"/>
      <c r="Q59" s="815"/>
      <c r="R59" s="815"/>
      <c r="S59" s="815"/>
      <c r="T59" s="815"/>
      <c r="U59" s="852" t="s">
        <v>228</v>
      </c>
      <c r="V59" s="852"/>
      <c r="W59" s="852"/>
      <c r="X59" s="852"/>
      <c r="Y59" s="852"/>
      <c r="Z59" s="852"/>
      <c r="AA59" s="852"/>
      <c r="AB59" s="852"/>
      <c r="AC59" s="852"/>
      <c r="AD59" s="852"/>
      <c r="AE59" s="852"/>
      <c r="AF59" s="852"/>
      <c r="AG59" s="852"/>
      <c r="AH59" s="852"/>
      <c r="AI59" s="852"/>
      <c r="AJ59" s="852"/>
      <c r="AK59" s="852"/>
      <c r="AL59" s="852"/>
      <c r="AM59" s="852"/>
      <c r="AN59" s="852"/>
      <c r="AO59" s="815" t="s">
        <v>229</v>
      </c>
      <c r="AP59" s="815"/>
      <c r="AQ59" s="815"/>
      <c r="AR59" s="815"/>
      <c r="AS59" s="815"/>
      <c r="AT59" s="815"/>
      <c r="AU59" s="815"/>
      <c r="AV59" s="815"/>
      <c r="AW59" s="815"/>
      <c r="AX59" s="815"/>
      <c r="AY59" s="815"/>
      <c r="AZ59" s="815"/>
      <c r="BA59" s="815"/>
      <c r="BB59" s="815"/>
      <c r="BC59" s="815"/>
      <c r="BD59" s="815"/>
      <c r="BE59" s="815"/>
      <c r="BF59" s="815"/>
      <c r="BG59" s="815" t="s">
        <v>230</v>
      </c>
      <c r="BH59" s="815"/>
      <c r="BI59" s="815"/>
      <c r="BJ59" s="815"/>
      <c r="BK59" s="815"/>
      <c r="BL59" s="815"/>
      <c r="BM59" s="815"/>
      <c r="BN59" s="815"/>
      <c r="BO59" s="815"/>
      <c r="BP59" s="815"/>
      <c r="BQ59" s="815"/>
      <c r="BR59" s="815"/>
      <c r="BS59" s="815"/>
      <c r="BT59" s="815"/>
      <c r="BU59" s="815"/>
      <c r="BV59" s="815"/>
      <c r="BW59" s="815"/>
    </row>
    <row r="60" spans="2:12" ht="12.75">
      <c r="B60" s="839"/>
      <c r="C60" s="839"/>
      <c r="D60" s="839"/>
      <c r="E60" s="839"/>
      <c r="F60" s="839"/>
      <c r="G60" s="839"/>
      <c r="H60" s="839"/>
      <c r="I60" s="839"/>
      <c r="J60" s="839"/>
      <c r="K60" s="839"/>
      <c r="L60" s="839"/>
    </row>
    <row r="61" spans="2:12" ht="12.75">
      <c r="B61" s="839"/>
      <c r="C61" s="839"/>
      <c r="D61" s="839"/>
      <c r="E61" s="839"/>
      <c r="F61" s="839"/>
      <c r="G61" s="839"/>
      <c r="H61" s="839"/>
      <c r="I61" s="839"/>
      <c r="J61" s="839"/>
      <c r="K61" s="839"/>
      <c r="L61" s="839"/>
    </row>
    <row r="62" spans="2:12" ht="12.75">
      <c r="B62" s="839"/>
      <c r="C62" s="839"/>
      <c r="D62" s="839"/>
      <c r="E62" s="839"/>
      <c r="F62" s="839"/>
      <c r="G62" s="839"/>
      <c r="H62" s="839"/>
      <c r="I62" s="839"/>
      <c r="J62" s="839"/>
      <c r="K62" s="839"/>
      <c r="L62" s="839"/>
    </row>
    <row r="63" spans="2:12" ht="12.75">
      <c r="B63" s="839"/>
      <c r="C63" s="839"/>
      <c r="D63" s="839"/>
      <c r="E63" s="839"/>
      <c r="F63" s="839"/>
      <c r="G63" s="839"/>
      <c r="H63" s="839"/>
      <c r="I63" s="839"/>
      <c r="J63" s="839"/>
      <c r="K63" s="839"/>
      <c r="L63" s="839"/>
    </row>
    <row r="64" spans="2:12" ht="12.75">
      <c r="B64" s="839"/>
      <c r="C64" s="839"/>
      <c r="D64" s="839"/>
      <c r="E64" s="839"/>
      <c r="F64" s="839"/>
      <c r="G64" s="839"/>
      <c r="H64" s="839"/>
      <c r="I64" s="839"/>
      <c r="J64" s="839"/>
      <c r="K64" s="839"/>
      <c r="L64" s="839"/>
    </row>
    <row r="65" spans="2:12" ht="12.75">
      <c r="B65" s="839"/>
      <c r="C65" s="839"/>
      <c r="D65" s="839"/>
      <c r="E65" s="839"/>
      <c r="F65" s="839"/>
      <c r="G65" s="839"/>
      <c r="H65" s="839"/>
      <c r="I65" s="839"/>
      <c r="J65" s="839"/>
      <c r="K65" s="839"/>
      <c r="L65" s="839"/>
    </row>
    <row r="66" spans="2:12" ht="12.75">
      <c r="B66" s="839"/>
      <c r="C66" s="839"/>
      <c r="D66" s="839"/>
      <c r="E66" s="839"/>
      <c r="F66" s="839"/>
      <c r="G66" s="839"/>
      <c r="H66" s="839"/>
      <c r="I66" s="839"/>
      <c r="J66" s="839"/>
      <c r="K66" s="839"/>
      <c r="L66" s="839"/>
    </row>
    <row r="67" spans="2:12" ht="24.75" customHeight="1">
      <c r="B67" s="839"/>
      <c r="C67" s="839"/>
      <c r="D67" s="839"/>
      <c r="E67" s="839"/>
      <c r="F67" s="839"/>
      <c r="G67" s="839"/>
      <c r="H67" s="839"/>
      <c r="I67" s="839"/>
      <c r="J67" s="839"/>
      <c r="K67" s="839"/>
      <c r="L67" s="839"/>
    </row>
    <row r="72" ht="12.75">
      <c r="G72" s="191"/>
    </row>
  </sheetData>
  <sheetProtection algorithmName="SHA-512" hashValue="nhk5rWBr7L4pdJKmMyikP8n9lfpyNzZVmH4oGKD7ZBOyEfMfnJJIqjS5uDLVlwmn6MGlnlaUFcOWpgFIYoNScw==" saltValue="GQ6KiAtXGhc3JbKrGGLYag==" spinCount="100000" sheet="1" selectLockedCells="1"/>
  <mergeCells count="70">
    <mergeCell ref="S1:T1"/>
    <mergeCell ref="AF8:AF9"/>
    <mergeCell ref="L57:Q58"/>
    <mergeCell ref="Q7:R7"/>
    <mergeCell ref="L7:O7"/>
    <mergeCell ref="Z8:Z10"/>
    <mergeCell ref="S7:T7"/>
    <mergeCell ref="U48:W48"/>
    <mergeCell ref="L52:Q53"/>
    <mergeCell ref="N5:T5"/>
    <mergeCell ref="AA5:AB5"/>
    <mergeCell ref="R52:T53"/>
    <mergeCell ref="L54:Q54"/>
    <mergeCell ref="AA6:AB6"/>
    <mergeCell ref="L2:P2"/>
    <mergeCell ref="R4:T4"/>
    <mergeCell ref="AQ8:BD8"/>
    <mergeCell ref="AX6:BC7"/>
    <mergeCell ref="AO6:AR6"/>
    <mergeCell ref="AE6:AM7"/>
    <mergeCell ref="AC8:AC10"/>
    <mergeCell ref="D8:D10"/>
    <mergeCell ref="C11:K13"/>
    <mergeCell ref="U52:AN58"/>
    <mergeCell ref="AK46:AL46"/>
    <mergeCell ref="H8:H10"/>
    <mergeCell ref="V8:Y9"/>
    <mergeCell ref="C8:C10"/>
    <mergeCell ref="AA8:AA10"/>
    <mergeCell ref="AB8:AB10"/>
    <mergeCell ref="G8:G10"/>
    <mergeCell ref="A51:K58"/>
    <mergeCell ref="R56:T57"/>
    <mergeCell ref="AK47:AL47"/>
    <mergeCell ref="E8:E10"/>
    <mergeCell ref="AK50:AL50"/>
    <mergeCell ref="N4:O4"/>
    <mergeCell ref="S6:T6"/>
    <mergeCell ref="Q6:R6"/>
    <mergeCell ref="L5:M5"/>
    <mergeCell ref="Q2:R2"/>
    <mergeCell ref="B60:L67"/>
    <mergeCell ref="AO45:AP45"/>
    <mergeCell ref="AO46:AP46"/>
    <mergeCell ref="AO47:AP47"/>
    <mergeCell ref="AO50:AP50"/>
    <mergeCell ref="AO59:BF59"/>
    <mergeCell ref="BB55:BD55"/>
    <mergeCell ref="U49:W49"/>
    <mergeCell ref="U59:AN59"/>
    <mergeCell ref="A59:T59"/>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BG59:BW59"/>
    <mergeCell ref="BV8:BV10"/>
    <mergeCell ref="BW8:BW10"/>
    <mergeCell ref="BH9:BI9"/>
    <mergeCell ref="BJ9:BK9"/>
    <mergeCell ref="BG58:BW58"/>
  </mergeCells>
  <dataValidations count="1">
    <dataValidation type="list" allowBlank="1" showInputMessage="1" showErrorMessage="1" errorTitle="Error Code 570" error="This is an invalid input. press CANCEL and see instructions._x000a__x000a_RETRY and HELP, will not assist in this error" sqref="AF14:AF44">
      <formula1>$AG$4:$AG$5</formula1>
    </dataValidation>
  </dataValidations>
  <printOptions horizontalCentered="1" verticalCentered="1"/>
  <pageMargins left="0.25" right="0.25" top="0.2" bottom="0.2" header="0.5" footer="0.5"/>
  <pageSetup fitToWidth="4" horizontalDpi="600" verticalDpi="600" orientation="portrait" scale="80" r:id="rId4"/>
  <colBreaks count="3" manualBreakCount="3">
    <brk id="20" max="16383" man="1"/>
    <brk id="40" max="16383" man="1"/>
    <brk id="58" max="16383" man="1"/>
  </col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59"/>
  <sheetViews>
    <sheetView showGridLines="0" zoomScale="90" zoomScaleNormal="90" workbookViewId="0" topLeftCell="C1">
      <selection activeCell="I11" sqref="I11"/>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4.7109375" style="0" customWidth="1"/>
    <col min="22" max="24" width="7.7109375" style="0" customWidth="1"/>
    <col min="26" max="26" width="6.7109375" style="0" customWidth="1"/>
    <col min="27" max="29" width="5.7109375" style="0" customWidth="1"/>
    <col min="31" max="31" width="5.7109375" style="0" customWidth="1"/>
    <col min="32" max="32" width="3.140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4.140625" style="0" customWidth="1"/>
    <col min="63" max="63" width="7.851562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G2" s="192"/>
      <c r="H2" s="192"/>
      <c r="I2" s="192"/>
      <c r="J2" s="192"/>
      <c r="K2" s="192"/>
      <c r="L2" s="965" t="str">
        <f>+Jan!L2</f>
        <v>Exampleville</v>
      </c>
      <c r="M2" s="966"/>
      <c r="N2" s="966"/>
      <c r="O2" s="966"/>
      <c r="P2" s="967"/>
      <c r="Q2" s="976" t="str">
        <f>+Jan!Q2</f>
        <v>IN0000000</v>
      </c>
      <c r="R2" s="966"/>
      <c r="S2" s="966"/>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G4" s="192"/>
      <c r="H4" s="192"/>
      <c r="I4" s="192"/>
      <c r="J4" s="192"/>
      <c r="K4" s="192"/>
      <c r="L4" s="259" t="s">
        <v>47</v>
      </c>
      <c r="M4" s="260"/>
      <c r="N4" s="261">
        <f>+Jan!N4</f>
        <v>2023</v>
      </c>
      <c r="O4" s="262"/>
      <c r="P4" s="704">
        <f>+Jan!P4</f>
        <v>0.001</v>
      </c>
      <c r="Q4" s="258" t="s">
        <v>70</v>
      </c>
      <c r="R4" s="977" t="str">
        <f>+Jan!R4</f>
        <v>555/555-5555</v>
      </c>
      <c r="S4" s="978">
        <f>+Jan!S4</f>
        <v>0</v>
      </c>
      <c r="T4" s="979">
        <f>+Jan!T4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G5" s="192"/>
      <c r="H5" s="192"/>
      <c r="I5" s="192"/>
      <c r="J5" s="192"/>
      <c r="K5" s="193" t="str">
        <f>CONCATENATE("2/1/",N4)</f>
        <v>2/1/2023</v>
      </c>
      <c r="L5" s="970" t="s">
        <v>130</v>
      </c>
      <c r="M5" s="971"/>
      <c r="N5" s="972" t="str">
        <f>+Jan!N5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February</v>
      </c>
      <c r="AB6" s="826"/>
      <c r="AC6" s="406">
        <f>+N4</f>
        <v>2023</v>
      </c>
      <c r="AL6" s="961"/>
      <c r="AM6" s="961"/>
      <c r="AN6" s="961"/>
      <c r="AO6" s="825" t="str">
        <f>+L2</f>
        <v>Exampleville</v>
      </c>
      <c r="AP6" s="917"/>
      <c r="AQ6" s="918"/>
      <c r="AR6" s="826"/>
      <c r="AS6" s="221" t="str">
        <f>+Q2</f>
        <v>IN0000000</v>
      </c>
      <c r="AT6" s="217"/>
      <c r="AU6" s="221" t="str">
        <f>+L4</f>
        <v>February</v>
      </c>
      <c r="AV6" s="217"/>
      <c r="AW6" s="406">
        <f>+N4</f>
        <v>2023</v>
      </c>
      <c r="AX6" s="961"/>
      <c r="AY6" s="961"/>
      <c r="AZ6" s="961"/>
      <c r="BA6" s="961"/>
      <c r="BB6" s="961"/>
      <c r="BC6" s="961"/>
      <c r="BD6" s="961"/>
      <c r="BE6" s="961"/>
      <c r="BF6" s="961"/>
      <c r="BG6" s="825" t="str">
        <f>AO6</f>
        <v>Exampleville</v>
      </c>
      <c r="BH6" s="998"/>
      <c r="BI6" s="221" t="str">
        <f>AS6</f>
        <v>IN0000000</v>
      </c>
      <c r="BJ6" s="217"/>
      <c r="BK6" s="221" t="str">
        <f>AU6</f>
        <v>February</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Jan!L7</f>
        <v>Chris A. Operator</v>
      </c>
      <c r="M7" s="984"/>
      <c r="N7" s="984"/>
      <c r="O7" s="984"/>
      <c r="P7" s="288" t="str">
        <f>+Jan!P7</f>
        <v>V</v>
      </c>
      <c r="Q7" s="985">
        <f>+Jan!Q7</f>
        <v>9999</v>
      </c>
      <c r="R7" s="986">
        <f>+Jan!R7</f>
        <v>0</v>
      </c>
      <c r="S7" s="968">
        <f>+Jan!S7</f>
        <v>37072</v>
      </c>
      <c r="T7" s="969">
        <f>+Jan!T7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Jan!BI7</f>
        <v>Substitute for State Form 30530</v>
      </c>
      <c r="BJ7" s="222"/>
      <c r="BK7" s="222"/>
      <c r="BL7" s="214"/>
      <c r="BM7" s="410"/>
      <c r="BN7" s="1000"/>
      <c r="BO7" s="1001"/>
      <c r="BP7" s="1001"/>
      <c r="BQ7" s="1001"/>
      <c r="BR7" s="1001"/>
      <c r="BS7" s="1001"/>
      <c r="BT7" s="1001"/>
      <c r="BU7" s="1001"/>
      <c r="BV7" s="215"/>
      <c r="BW7" s="222"/>
    </row>
    <row r="8" spans="1:75" ht="12.75" customHeight="1">
      <c r="A8" s="569"/>
      <c r="B8" s="570"/>
      <c r="C8" s="980" t="str">
        <f>+Jan!C8</f>
        <v>Man-Hours at Plant
(Plants less than 1 MGD only)</v>
      </c>
      <c r="D8" s="862" t="str">
        <f>+Jan!D8</f>
        <v>Air Temperature (optional)</v>
      </c>
      <c r="E8" s="862" t="str">
        <f>+Jan!E8</f>
        <v>Water Temperture</v>
      </c>
      <c r="F8" s="246" t="s">
        <v>64</v>
      </c>
      <c r="G8" s="899" t="str">
        <f>+Jan!G8</f>
        <v>Bypass At Plant Site
("x" If Occurred)</v>
      </c>
      <c r="H8" s="885" t="str">
        <f>+Jan!H8</f>
        <v>Sanitary Sewer Overflow
("x" If Occurred)</v>
      </c>
      <c r="I8" s="571" t="s">
        <v>8</v>
      </c>
      <c r="J8" s="571"/>
      <c r="K8" s="571"/>
      <c r="L8" s="572" t="s">
        <v>9</v>
      </c>
      <c r="M8" s="571"/>
      <c r="N8" s="571"/>
      <c r="O8" s="571"/>
      <c r="P8" s="571"/>
      <c r="Q8" s="571"/>
      <c r="R8" s="571"/>
      <c r="S8" s="571"/>
      <c r="T8" s="573"/>
      <c r="U8" s="574" t="s">
        <v>10</v>
      </c>
      <c r="V8" s="888" t="str">
        <f>+Jan!V8</f>
        <v>CONTROLLED DISCHARGE</v>
      </c>
      <c r="W8" s="889"/>
      <c r="X8" s="889" t="s">
        <v>11</v>
      </c>
      <c r="Y8" s="890"/>
      <c r="Z8" s="939" t="str">
        <f>+Jan!Z8</f>
        <v>Primary Cell Sludge Depth (ft) Measure Annually in June</v>
      </c>
      <c r="AA8" s="980" t="str">
        <f>+Jan!AA8</f>
        <v xml:space="preserve"> </v>
      </c>
      <c r="AB8" s="980" t="str">
        <f>+Jan!AB8</f>
        <v xml:space="preserve"> </v>
      </c>
      <c r="AC8" s="996" t="str">
        <f>+Jan!AC8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Jan!BH8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5" ht="12.75" customHeight="1" thickBot="1">
      <c r="A9" s="575"/>
      <c r="B9" s="576"/>
      <c r="C9" s="981">
        <f>+Jan!C9</f>
        <v>0</v>
      </c>
      <c r="D9" s="863"/>
      <c r="E9" s="863"/>
      <c r="F9" s="247">
        <f>SUM(F11:F39)</f>
        <v>0</v>
      </c>
      <c r="G9" s="900">
        <f>+Jan!G9</f>
        <v>0</v>
      </c>
      <c r="H9" s="886">
        <f>+Jan!H9</f>
        <v>0</v>
      </c>
      <c r="I9" s="577" t="s">
        <v>15</v>
      </c>
      <c r="J9" s="577"/>
      <c r="K9" s="577"/>
      <c r="L9" s="578" t="s">
        <v>10</v>
      </c>
      <c r="M9" s="577"/>
      <c r="N9" s="577"/>
      <c r="O9" s="577"/>
      <c r="P9" s="577"/>
      <c r="Q9" s="577"/>
      <c r="R9" s="577"/>
      <c r="S9" s="577"/>
      <c r="T9" s="579"/>
      <c r="U9" s="580" t="s">
        <v>10</v>
      </c>
      <c r="V9" s="891" t="s">
        <v>14</v>
      </c>
      <c r="W9" s="892"/>
      <c r="X9" s="892" t="s">
        <v>16</v>
      </c>
      <c r="Y9" s="893"/>
      <c r="Z9" s="940"/>
      <c r="AA9" s="994"/>
      <c r="AB9" s="994"/>
      <c r="AC9" s="924"/>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IF(+Jan!BE9&lt;&gt;"",+Jan!BE9,"")</f>
        <v>Other</v>
      </c>
      <c r="BF9" s="588"/>
      <c r="BG9" s="739"/>
      <c r="BH9" s="822" t="str">
        <f>Jan!BH9</f>
        <v>Phosphorus</v>
      </c>
      <c r="BI9" s="823"/>
      <c r="BJ9" s="822" t="str">
        <f>Jan!BJ9</f>
        <v xml:space="preserve"> Total Nitrogen</v>
      </c>
      <c r="BK9" s="1010"/>
      <c r="BL9" s="1003">
        <f>+'[1]Jan'!BL9</f>
        <v>0</v>
      </c>
      <c r="BM9" s="1005" t="str">
        <f>+'[1]Jan'!BM9</f>
        <v>Supernatant Withdrawn 
hrs. or Gal. x 1000</v>
      </c>
      <c r="BN9" s="1005" t="str">
        <f>+'[1]Jan'!BN9</f>
        <v>Supernatant BOD5 mg/l 
or  NH3-N mg/l</v>
      </c>
      <c r="BO9" s="1005" t="str">
        <f>+'[1]Jan'!BO9</f>
        <v>Total Solids in Incoming Sludge - %</v>
      </c>
      <c r="BP9" s="1005" t="str">
        <f>+'[1]Jan'!BP9</f>
        <v>Total Solids in Digested Sludge - %</v>
      </c>
      <c r="BQ9" s="1005" t="str">
        <f>+'[1]Jan'!BQ9</f>
        <v>Volatile Solids in Incoming Sludge - %</v>
      </c>
      <c r="BR9" s="1005" t="str">
        <f>+'[1]Jan'!BR9</f>
        <v>Volatile Solids in Digested Sludge - %</v>
      </c>
      <c r="BS9" s="1005" t="str">
        <f>+'[1]Jan'!BS9</f>
        <v>Digested Sludge Withdrawn 
hrs. or Gal. x 1000</v>
      </c>
      <c r="BT9" s="1005">
        <f>+'[1]Jan'!BT9</f>
        <v>0</v>
      </c>
      <c r="BU9" s="1005" t="str">
        <f>+'[1]Jan'!BU9</f>
        <v xml:space="preserve"> </v>
      </c>
      <c r="BV9" s="1005">
        <f>+'[1]Jan'!BV9</f>
        <v>0</v>
      </c>
      <c r="BW9" s="1008" t="str">
        <f>+'[1]Jan'!BW9</f>
        <v>Chloride</v>
      </c>
    </row>
    <row r="10" spans="1:75" ht="109.5" customHeight="1" thickBot="1">
      <c r="A10" s="589" t="s">
        <v>17</v>
      </c>
      <c r="B10" s="590" t="s">
        <v>18</v>
      </c>
      <c r="C10" s="982">
        <f>+Jan!C10</f>
        <v>0</v>
      </c>
      <c r="D10" s="864"/>
      <c r="E10" s="864"/>
      <c r="F10" s="591" t="str">
        <f>+Jan!F10</f>
        <v>Precipitation - Inches</v>
      </c>
      <c r="G10" s="901">
        <f>+Jan!G10</f>
        <v>0</v>
      </c>
      <c r="H10" s="887">
        <f>+Jan!H10</f>
        <v>0</v>
      </c>
      <c r="I10" s="592" t="str">
        <f>+Jan!I10</f>
        <v>Chlorine - Lbs</v>
      </c>
      <c r="J10" s="594" t="str">
        <f>+Jan!J10</f>
        <v>Lbs/Day  or
Gal./Day</v>
      </c>
      <c r="K10" s="594" t="str">
        <f>+Jan!K10</f>
        <v>Lbs/Day  or
Gal./Day</v>
      </c>
      <c r="L10" s="593" t="str">
        <f>+Jan!L10</f>
        <v>Influent Flow Rate 
(if metered) MGD</v>
      </c>
      <c r="M10" s="594" t="str">
        <f>+Jan!M10</f>
        <v>pH</v>
      </c>
      <c r="N10" s="594" t="str">
        <f>+Jan!N10</f>
        <v>CBOD5 - mg/l</v>
      </c>
      <c r="O10" s="595" t="str">
        <f>+Jan!O10</f>
        <v>CBOD5 - lbs</v>
      </c>
      <c r="P10" s="594" t="str">
        <f>+Jan!P10</f>
        <v>Susp. Solids - mg/l</v>
      </c>
      <c r="Q10" s="594" t="str">
        <f>+Jan!Q10</f>
        <v>Susp. Solids - lbs</v>
      </c>
      <c r="R10" s="594" t="str">
        <f>+Jan!R10</f>
        <v xml:space="preserve">Phosphorus - mg/l </v>
      </c>
      <c r="S10" s="594" t="str">
        <f>+Jan!S10</f>
        <v>Ammonia - mg/l</v>
      </c>
      <c r="T10" s="596" t="str">
        <f>IF(+Jan!T10&lt;&gt;"",+Jan!T10,"")</f>
        <v/>
      </c>
      <c r="U10" s="597" t="s">
        <v>17</v>
      </c>
      <c r="V10" s="598" t="str">
        <f>+Jan!V10</f>
        <v>Upstream Gage Reading (in.)</v>
      </c>
      <c r="W10" s="599" t="str">
        <f>+Jan!W10</f>
        <v>Upstream Flow (MGD)</v>
      </c>
      <c r="X10" s="600" t="str">
        <f>+Jan!X10</f>
        <v>Dilution Ratio (Discharge / Upstream)</v>
      </c>
      <c r="Y10" s="601" t="str">
        <f>+Jan!Y10</f>
        <v>Last Cell Water Level (ft.)</v>
      </c>
      <c r="Z10" s="941"/>
      <c r="AA10" s="995"/>
      <c r="AB10" s="995"/>
      <c r="AC10" s="925"/>
      <c r="AD10" s="593" t="str">
        <f>+Jan!AD10</f>
        <v>Ammonia - mg/l
Test Weekly</v>
      </c>
      <c r="AE10" s="596" t="str">
        <f>+Jan!AE10</f>
        <v xml:space="preserve"> </v>
      </c>
      <c r="AF10" s="657"/>
      <c r="AG10" s="175" t="str">
        <f>Jan!AG10</f>
        <v>Residual Chlorine - Final</v>
      </c>
      <c r="AH10" s="175" t="str">
        <f>Jan!AH10</f>
        <v>Residual Chlorine - Contact Tank</v>
      </c>
      <c r="AI10" s="603"/>
      <c r="AJ10" s="594" t="str">
        <f>+Jan!AJ10</f>
        <v>E. Coli - colony/100 ml</v>
      </c>
      <c r="AK10" s="594" t="str">
        <f>+Jan!AK10</f>
        <v>pH - daily low 
(or single sample)</v>
      </c>
      <c r="AL10" s="594" t="str">
        <f>+Jan!AL10</f>
        <v>pH - daily high  
(if multiple samples)</v>
      </c>
      <c r="AM10" s="595" t="str">
        <f>+Jan!AM10</f>
        <v>Dissolved Oxygen - mg/l</v>
      </c>
      <c r="AN10" s="604">
        <f>+Jan!AN10</f>
        <v>0</v>
      </c>
      <c r="AO10" s="605" t="s">
        <v>17</v>
      </c>
      <c r="AP10" s="606" t="s">
        <v>18</v>
      </c>
      <c r="AQ10" s="602" t="str">
        <f>+Jan!AQ10</f>
        <v>Effluent Flow Rate (MGD)</v>
      </c>
      <c r="AR10" s="596" t="str">
        <f>+Jan!AR10</f>
        <v>Effluent Flow
Weekly Average</v>
      </c>
      <c r="AS10" s="602" t="str">
        <f>+Jan!AS10</f>
        <v>CBOD5 - mg/l</v>
      </c>
      <c r="AT10" s="594" t="str">
        <f>+Jan!AT10</f>
        <v>CBOD5 - mg/l
Weekly Average</v>
      </c>
      <c r="AU10" s="607" t="str">
        <f>+Jan!AU10</f>
        <v>CBOD5 - lbs</v>
      </c>
      <c r="AV10" s="596" t="str">
        <f>+Jan!AV10</f>
        <v>CBOD5 - lbs/day
Weekly Average</v>
      </c>
      <c r="AW10" s="602" t="str">
        <f>+Jan!AW10</f>
        <v>Susp. Solids - mg/l</v>
      </c>
      <c r="AX10" s="594" t="str">
        <f>+Jan!AX10</f>
        <v>Susp. Solids - mg/l
Weekly Average</v>
      </c>
      <c r="AY10" s="600" t="str">
        <f>+Jan!AY10</f>
        <v>Susp. Solids - lbs</v>
      </c>
      <c r="AZ10" s="596" t="str">
        <f>+Jan!AZ10</f>
        <v>Susp. Solids - lbs/day
Weekly Average</v>
      </c>
      <c r="BA10" s="602" t="str">
        <f>+Jan!BA10</f>
        <v>Ammonia - mg/l</v>
      </c>
      <c r="BB10" s="608" t="str">
        <f>+Jan!BB10</f>
        <v>Ammonia - mg/l
Weekly Average</v>
      </c>
      <c r="BC10" s="600" t="str">
        <f>+Jan!BC10</f>
        <v>Ammonia - lbs</v>
      </c>
      <c r="BD10" s="596" t="str">
        <f>+Jan!BD10</f>
        <v>Ammonia - lbs/day
Weekly Average</v>
      </c>
      <c r="BE10" s="609" t="str">
        <f>IF(+Jan!BE10&lt;&gt;"",+Jan!BE10,"")</f>
        <v>Oil &amp; Grease (mg/l)</v>
      </c>
      <c r="BF10" s="610" t="str">
        <f>IF(+Jan!BF10&lt;&gt;"",+Jan!BF10,"")</f>
        <v/>
      </c>
      <c r="BG10" s="798" t="s">
        <v>17</v>
      </c>
      <c r="BH10" s="793" t="str">
        <f>Jan!BH10</f>
        <v xml:space="preserve">Phosphorus - mg/l </v>
      </c>
      <c r="BI10" s="741" t="str">
        <f>Jan!BI10</f>
        <v>Phosphorus - lbs/day</v>
      </c>
      <c r="BJ10" s="740" t="str">
        <f>Jan!BJ10</f>
        <v>Total Nitrogen- mg/l</v>
      </c>
      <c r="BK10" s="795" t="str">
        <f>Jan!BK10</f>
        <v>Total Nitrogen- lbs/day</v>
      </c>
      <c r="BL10" s="1004" t="str">
        <f>+'[1]Jan'!BL10</f>
        <v>Temperature - F</v>
      </c>
      <c r="BM10" s="1006">
        <f>+'[1]Jan'!BM10</f>
        <v>0</v>
      </c>
      <c r="BN10" s="1006">
        <f>+'[1]Jan'!BN10</f>
        <v>0</v>
      </c>
      <c r="BO10" s="1006">
        <f>+'[1]Jan'!BO10</f>
        <v>0</v>
      </c>
      <c r="BP10" s="1006">
        <f>+'[1]Jan'!BP10</f>
        <v>0</v>
      </c>
      <c r="BQ10" s="1006">
        <f>+'[1]Jan'!BQ10</f>
        <v>0</v>
      </c>
      <c r="BR10" s="1006">
        <f>+'[1]Jan'!BR10</f>
        <v>0</v>
      </c>
      <c r="BS10" s="1006">
        <f>+'[1]Jan'!BS10</f>
        <v>0</v>
      </c>
      <c r="BT10" s="1006">
        <f>+'[1]Jan'!BT10</f>
        <v>0</v>
      </c>
      <c r="BU10" s="1006">
        <f>+'[1]Jan'!BU10</f>
        <v>0</v>
      </c>
      <c r="BV10" s="1006" t="str">
        <f>+'[1]Jan'!BV10</f>
        <v>Day Of Month</v>
      </c>
      <c r="BW10" s="1009" t="str">
        <f>+'[1]Jan'!BW10</f>
        <v>Chloride - mg/l</v>
      </c>
    </row>
    <row r="11" spans="1:75" ht="15" customHeight="1">
      <c r="A11" s="203">
        <v>1</v>
      </c>
      <c r="B11" s="204" t="str">
        <f>TEXT(K$5+A11-1,"DDD")</f>
        <v>Wed</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39">+A11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39">+A11</f>
        <v>1</v>
      </c>
      <c r="AP11" s="390" t="str">
        <f aca="true" t="shared" si="2" ref="AP11:AP39">+B11</f>
        <v>Wed</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412">
        <f>AO11</f>
        <v>1</v>
      </c>
      <c r="BH11" s="30"/>
      <c r="BI11" s="746" t="str">
        <f aca="true" t="shared" si="3" ref="BI11:BI39">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38">TEXT(K$5+A12-1,"DDD")</f>
        <v>Thu</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39">IF(CELL("type",W12)="L","",IF(AQ12*W12&gt;0,+AQ12/W12,""))</f>
        <v/>
      </c>
      <c r="Y12" s="43"/>
      <c r="Z12" s="417"/>
      <c r="AA12" s="283"/>
      <c r="AB12" s="37"/>
      <c r="AC12" s="43"/>
      <c r="AD12" s="42"/>
      <c r="AE12" s="43"/>
      <c r="AF12" s="649"/>
      <c r="AG12" s="41"/>
      <c r="AH12" s="37"/>
      <c r="AI12" t="str">
        <f aca="true" t="shared" si="6" ref="AI12:AI39">IF(CELL("type",AJ12)="b","",IF(AJ12="tntc",63200,IF(AJ12=0,1,AJ12)))</f>
        <v/>
      </c>
      <c r="AJ12" s="37"/>
      <c r="AK12" s="283"/>
      <c r="AL12" s="283"/>
      <c r="AM12" s="283"/>
      <c r="AN12" s="43"/>
      <c r="AO12" s="205">
        <f t="shared" si="1"/>
        <v>2</v>
      </c>
      <c r="AP12" s="390" t="str">
        <f t="shared" si="2"/>
        <v>Thu</v>
      </c>
      <c r="AQ12" s="42"/>
      <c r="AR12" s="35"/>
      <c r="AS12" s="42"/>
      <c r="AT12" s="60"/>
      <c r="AU12" s="118" t="str">
        <f aca="true" t="shared" si="7" ref="AU12:AU39">IF(CELL("type",AS12)="L","",IF(AS12*($AQ12)=0,"",+$AQ12*AS12*8.345))</f>
        <v/>
      </c>
      <c r="AV12" s="35"/>
      <c r="AW12" s="42"/>
      <c r="AX12" s="60"/>
      <c r="AY12" s="118" t="str">
        <f aca="true" t="shared" si="8" ref="AY12:AY39">IF(CELL("type",AW12)="L","",IF(AW12*($AQ12)=0,"",+$AQ12*AW12*8.345))</f>
        <v/>
      </c>
      <c r="AZ12" s="35"/>
      <c r="BA12" s="42"/>
      <c r="BB12" s="60"/>
      <c r="BC12" s="118" t="str">
        <f aca="true" t="shared" si="9" ref="BC12:BC39">IF(CELL("type",BA12)="L","",IF(BA12*($AQ12)=0,"",+$AQ12*BA12*8.345))</f>
        <v/>
      </c>
      <c r="BD12" s="35"/>
      <c r="BE12" s="42"/>
      <c r="BF12" s="43"/>
      <c r="BG12" s="231">
        <f aca="true" t="shared" si="10" ref="BG12:BG39">AO12</f>
        <v>2</v>
      </c>
      <c r="BH12" s="37"/>
      <c r="BI12" s="746" t="str">
        <f ca="1" t="shared" si="3"/>
        <v/>
      </c>
      <c r="BJ12" s="785"/>
      <c r="BK12" s="749" t="str">
        <f aca="true" t="shared" si="11" ref="BK12:BK38">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Fri</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Fri</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IF(CELL("type",BJ13)="L","",IF(BJ13*($K13+$AQ13)=0,"",IF($AQ13&gt;0,+$AQ13*BJ13*8.345,$K13*BJ13*8.345)))</f>
        <v/>
      </c>
      <c r="BL13" s="37"/>
      <c r="BM13" s="445"/>
      <c r="BN13" s="37"/>
      <c r="BO13" s="37"/>
      <c r="BP13" s="37"/>
      <c r="BQ13" s="445"/>
      <c r="BR13" s="37"/>
      <c r="BS13" s="445"/>
      <c r="BT13" s="37"/>
      <c r="BU13" s="445"/>
      <c r="BV13" s="445"/>
      <c r="BW13" s="43"/>
    </row>
    <row r="14" spans="1:75" ht="15" customHeight="1">
      <c r="A14" s="205">
        <v>4</v>
      </c>
      <c r="B14" s="204" t="str">
        <f t="shared" si="4"/>
        <v>Sat</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Sat</v>
      </c>
      <c r="AQ14" s="42"/>
      <c r="AR14" s="35" t="str">
        <f>IF(+$B14="Sat",IF(SUM(AQ$11:AQ14)&gt;0,AVERAGE(AQ$11:AQ14,Jan!AQ42:AQ$44)," "),"")</f>
        <v xml:space="preserve"> </v>
      </c>
      <c r="AS14" s="42"/>
      <c r="AT14" s="60" t="str">
        <f>IF(+$B14="Sat",IF(SUM(AS$11:AS14,Jan!AS42:AS$44)&gt;0,AVERAGE(AS$11:AS14,Jan!AS42:AS$44)," "),"")</f>
        <v xml:space="preserve"> </v>
      </c>
      <c r="AU14" s="118" t="str">
        <f ca="1" t="shared" si="7"/>
        <v/>
      </c>
      <c r="AV14" s="46" t="str">
        <f ca="1">IF(+$B14="Sat",IF(SUM(AU$11:AU14,Jan!AU42:AU$44)&gt;0,AVERAGE(AU$11:AU14,Jan!AU42:AU$44)," "),"")</f>
        <v xml:space="preserve"> </v>
      </c>
      <c r="AW14" s="42"/>
      <c r="AX14" s="60" t="str">
        <f>IF(+$B14="Sat",IF(SUM(AW$11:AW14,Jan!AW42:AW$44)&gt;0,AVERAGE(AW$11:AW14,Jan!AW42:AW$44)," "),"")</f>
        <v xml:space="preserve"> </v>
      </c>
      <c r="AY14" s="118" t="str">
        <f ca="1" t="shared" si="8"/>
        <v/>
      </c>
      <c r="AZ14" s="46" t="str">
        <f ca="1">IF(+$B14="Sat",IF(SUM(AY$11:AY14,Jan!AY42:AY$44)&gt;0,AVERAGE(AY$11:AY14,Jan!AY42:AY$44)," "),"")</f>
        <v xml:space="preserve"> </v>
      </c>
      <c r="BA14" s="42"/>
      <c r="BB14" s="60" t="str">
        <f>IF(+$B14="Sat",IF(SUM(BA$11:BA14,Jan!BA42:BA$44)&gt;0,AVERAGE(BA$11:BA14,Jan!BA42:BA$44)," "),"")</f>
        <v xml:space="preserve"> </v>
      </c>
      <c r="BC14" s="118" t="str">
        <f ca="1" t="shared" si="9"/>
        <v/>
      </c>
      <c r="BD14" s="46" t="str">
        <f ca="1">IF(+$B14="Sat",IF(SUM(BC$11:BC14,Jan!BC42:BC$44)&gt;0,AVERAGE(BC$11:BC14,Jan!BC42:BC$44)," "),"")</f>
        <v xml:space="preserve">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Sun</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Sun</v>
      </c>
      <c r="AQ15" s="52"/>
      <c r="AR15" s="57" t="str">
        <f>IF(+$B15="Sat",IF(SUM(AQ$11:AQ15)&gt;0,AVERAGE(AQ$11:AQ15,Jan!AQ43:AQ$44)," "),"")</f>
        <v/>
      </c>
      <c r="AS15" s="52"/>
      <c r="AT15" s="56" t="str">
        <f>IF(+$B15="Sat",IF(SUM(AS$11:AS15,Jan!AS43:AS$44)&gt;0,AVERAGE(AS$11:AS15,Jan!AS43:AS$44)," "),"")</f>
        <v/>
      </c>
      <c r="AU15" s="58" t="str">
        <f ca="1" t="shared" si="7"/>
        <v/>
      </c>
      <c r="AV15" s="57" t="str">
        <f>IF(+$B15="Sat",IF(SUM(AU$11:AU15,Jan!AU43:AU$44)&gt;0,AVERAGE(AU$11:AU15,Jan!AU43:AU$44)," "),"")</f>
        <v/>
      </c>
      <c r="AW15" s="52"/>
      <c r="AX15" s="56" t="str">
        <f>IF(+$B15="Sat",IF(SUM(AW$11:AW15,Jan!AW43:AW$44)&gt;0,AVERAGE(AW$11:AW15,Jan!AW43:AW$44)," "),"")</f>
        <v/>
      </c>
      <c r="AY15" s="58" t="str">
        <f ca="1" t="shared" si="8"/>
        <v/>
      </c>
      <c r="AZ15" s="57" t="str">
        <f>IF(+$B15="Sat",IF(SUM(AY$11:AY15,Jan!AY43:AY$44)&gt;0,AVERAGE(AY$11:AY15,Jan!AY43:AY$44)," "),"")</f>
        <v/>
      </c>
      <c r="BA15" s="52"/>
      <c r="BB15" s="56" t="str">
        <f>IF(+$B15="Sat",IF(SUM(BA$11:BA15,Jan!BA43:BA$44)&gt;0,AVERAGE(BA$11:BA15,Jan!BA43:BA$44)," "),"")</f>
        <v/>
      </c>
      <c r="BC15" s="58" t="str">
        <f ca="1" t="shared" si="9"/>
        <v/>
      </c>
      <c r="BD15" s="57" t="str">
        <f>IF(+$B15="Sat",IF(SUM(BC$11:BC15,Jan!BC43:BC$44)&gt;0,AVERAGE(BC$11:BC15,Jan!BC43:BC$44)," "),"")</f>
        <v/>
      </c>
      <c r="BE15" s="52"/>
      <c r="BF15" s="53"/>
      <c r="BG15" s="611">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Mon</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Mon</v>
      </c>
      <c r="AQ16" s="31"/>
      <c r="AR16" s="46" t="str">
        <f>IF(+$B16="Sat",IF(SUM(AQ$11:AQ16)&gt;0,AVERAGE(AQ$11:AQ16,Jan!AQ44:AQ$44)," "),"")</f>
        <v/>
      </c>
      <c r="AS16" s="31"/>
      <c r="AT16" s="34" t="str">
        <f>IF(+$B16="Sat",IF(SUM(AS$11:AS16)&gt;0,AVERAGE(AS$11:AS16,Jan!AS44:AS$44)," "),"")</f>
        <v/>
      </c>
      <c r="AU16" s="36" t="str">
        <f ca="1" t="shared" si="7"/>
        <v/>
      </c>
      <c r="AV16" s="46" t="str">
        <f>IF(+$B16="Sat",IF(SUM(AU$11:AU16)&gt;0,AVERAGE(AU$11:AU16,Jan!AU44:AU$44)," "),"")</f>
        <v/>
      </c>
      <c r="AW16" s="31"/>
      <c r="AX16" s="34" t="str">
        <f>IF(+$B16="Sat",IF(SUM(AW$11:AW16)&gt;0,AVERAGE(AW$11:AW16,Jan!AW44:AW$44)," "),"")</f>
        <v/>
      </c>
      <c r="AY16" s="36" t="str">
        <f ca="1" t="shared" si="8"/>
        <v/>
      </c>
      <c r="AZ16" s="46" t="str">
        <f>IF(+$B16="Sat",IF(SUM(AY$11:AY16)&gt;0,AVERAGE(AY$11:AY16,Jan!AY44:AY$44)," "),"")</f>
        <v/>
      </c>
      <c r="BA16" s="31"/>
      <c r="BB16" s="59" t="str">
        <f>IF(+$B16="Sat",IF(SUM(BA$11:BA16)&gt;0,AVERAGE(BA$11:BA16,Jan!BA44:BA$44)," "),"")</f>
        <v/>
      </c>
      <c r="BC16" s="36" t="str">
        <f ca="1" t="shared" si="9"/>
        <v/>
      </c>
      <c r="BD16" s="46" t="str">
        <f>IF(+$B16="Sat",IF(SUM(BC$11:BC16)&gt;0,AVERAGE(BC$11:BC16,Jan!BC44:BC$44)," "),"")</f>
        <v/>
      </c>
      <c r="BE16" s="31"/>
      <c r="BF16" s="32"/>
      <c r="BG16" s="412">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Tue</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Tue</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Wed</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Wed</v>
      </c>
      <c r="AQ18" s="42"/>
      <c r="AR18" s="35" t="str">
        <f aca="true" t="shared" si="13" ref="AR18:AR37">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37">IF(+$B18="Sat",IF(SUM(AW12:AW18)&gt;0,AVERAGE(AW12:AW18)," "),"")</f>
        <v/>
      </c>
      <c r="AY18" s="36" t="str">
        <f ca="1" t="shared" si="8"/>
        <v/>
      </c>
      <c r="AZ18" s="35" t="str">
        <f aca="true" t="shared" si="16" ref="AZ18:AZ37">IF(+$B18="Sat",IF(SUM(AY12:AY18)&gt;0,AVERAGE(AY12:AY18)," "),"")</f>
        <v/>
      </c>
      <c r="BA18" s="42"/>
      <c r="BB18" s="61" t="str">
        <f aca="true" t="shared" si="17" ref="BB18:BB37">IF(+$B18="Sat",IF(SUM(BA12:BA18)&gt;0,AVERAGE(BA12:BA18)," "),"")</f>
        <v/>
      </c>
      <c r="BC18" s="36" t="str">
        <f ca="1" t="shared" si="9"/>
        <v/>
      </c>
      <c r="BD18" s="35" t="str">
        <f aca="true" t="shared" si="18" ref="BD18:BD37">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Thu</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Thu</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Fri</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Fri</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611">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Sat</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Sat</v>
      </c>
      <c r="AQ21" s="31"/>
      <c r="AR21" s="46" t="str">
        <f t="shared" si="13"/>
        <v xml:space="preserve"> </v>
      </c>
      <c r="AS21" s="31"/>
      <c r="AT21" s="34" t="str">
        <f t="shared" si="14"/>
        <v xml:space="preserve"> </v>
      </c>
      <c r="AU21" s="36" t="str">
        <f ca="1" t="shared" si="7"/>
        <v/>
      </c>
      <c r="AV21" s="46" t="str">
        <f ca="1" t="shared" si="14"/>
        <v xml:space="preserve"> </v>
      </c>
      <c r="AW21" s="31"/>
      <c r="AX21" s="34" t="str">
        <f t="shared" si="15"/>
        <v xml:space="preserve"> </v>
      </c>
      <c r="AY21" s="36" t="str">
        <f ca="1" t="shared" si="8"/>
        <v/>
      </c>
      <c r="AZ21" s="46" t="str">
        <f ca="1" t="shared" si="16"/>
        <v xml:space="preserve"> </v>
      </c>
      <c r="BA21" s="31"/>
      <c r="BB21" s="59" t="str">
        <f t="shared" si="17"/>
        <v xml:space="preserve"> </v>
      </c>
      <c r="BC21" s="36" t="str">
        <f ca="1" t="shared" si="9"/>
        <v/>
      </c>
      <c r="BD21" s="46" t="str">
        <f ca="1" t="shared" si="18"/>
        <v xml:space="preserve"> </v>
      </c>
      <c r="BE21" s="31"/>
      <c r="BF21" s="32"/>
      <c r="BG21" s="412">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Sun</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Sun</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Mon</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Mon</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Tue</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Tue</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Wed</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85"/>
      <c r="AG25" s="51"/>
      <c r="AH25" s="47"/>
      <c r="AI25" t="str">
        <f ca="1" t="shared" si="6"/>
        <v/>
      </c>
      <c r="AJ25" s="47"/>
      <c r="AK25" s="284"/>
      <c r="AL25" s="284"/>
      <c r="AM25" s="284"/>
      <c r="AN25" s="53"/>
      <c r="AO25" s="206">
        <f t="shared" si="1"/>
        <v>15</v>
      </c>
      <c r="AP25" s="391" t="str">
        <f t="shared" si="2"/>
        <v>Wed</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611">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Thu</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86"/>
      <c r="AG26" s="29"/>
      <c r="AH26" s="30"/>
      <c r="AI26" t="str">
        <f ca="1" t="shared" si="6"/>
        <v/>
      </c>
      <c r="AJ26" s="30"/>
      <c r="AK26" s="282"/>
      <c r="AL26" s="282"/>
      <c r="AM26" s="282"/>
      <c r="AN26" s="32"/>
      <c r="AO26" s="203">
        <f t="shared" si="1"/>
        <v>16</v>
      </c>
      <c r="AP26" s="390" t="str">
        <f t="shared" si="2"/>
        <v>Thu</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412">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Fri</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Fri</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Sat</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Sat</v>
      </c>
      <c r="AQ28" s="42"/>
      <c r="AR28" s="35" t="str">
        <f t="shared" si="13"/>
        <v xml:space="preserve"> </v>
      </c>
      <c r="AS28" s="42"/>
      <c r="AT28" s="60" t="str">
        <f t="shared" si="14"/>
        <v xml:space="preserve"> </v>
      </c>
      <c r="AU28" s="36" t="str">
        <f ca="1" t="shared" si="7"/>
        <v/>
      </c>
      <c r="AV28" s="46" t="str">
        <f ca="1" t="shared" si="14"/>
        <v xml:space="preserve"> </v>
      </c>
      <c r="AW28" s="42"/>
      <c r="AX28" s="60" t="str">
        <f t="shared" si="15"/>
        <v xml:space="preserve"> </v>
      </c>
      <c r="AY28" s="36" t="str">
        <f ca="1" t="shared" si="8"/>
        <v/>
      </c>
      <c r="AZ28" s="35" t="str">
        <f ca="1" t="shared" si="16"/>
        <v xml:space="preserve"> </v>
      </c>
      <c r="BA28" s="42"/>
      <c r="BB28" s="61" t="str">
        <f t="shared" si="17"/>
        <v xml:space="preserve"> </v>
      </c>
      <c r="BC28" s="36" t="str">
        <f ca="1" t="shared" si="9"/>
        <v/>
      </c>
      <c r="BD28" s="35" t="str">
        <f ca="1" t="shared" si="18"/>
        <v xml:space="preserve">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Sun</v>
      </c>
      <c r="C29" s="37"/>
      <c r="D29" s="38"/>
      <c r="E29" s="38"/>
      <c r="F29" s="38"/>
      <c r="G29" s="39"/>
      <c r="H29" s="40"/>
      <c r="I29" s="41"/>
      <c r="J29" s="37"/>
      <c r="K29" s="38"/>
      <c r="L29" s="42"/>
      <c r="M29" s="283"/>
      <c r="N29" s="37"/>
      <c r="O29" s="34" t="str">
        <f aca="true" t="shared" si="19" ref="O29:Q39">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Sun</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Mon</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50"/>
      <c r="AG30" s="51"/>
      <c r="AH30" s="47"/>
      <c r="AI30" t="str">
        <f ca="1" t="shared" si="6"/>
        <v/>
      </c>
      <c r="AJ30" s="47"/>
      <c r="AK30" s="284"/>
      <c r="AL30" s="284"/>
      <c r="AM30" s="284"/>
      <c r="AN30" s="53"/>
      <c r="AO30" s="206">
        <f t="shared" si="1"/>
        <v>20</v>
      </c>
      <c r="AP30" s="391" t="str">
        <f t="shared" si="2"/>
        <v>Mon</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Tue</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49"/>
      <c r="AG31" s="29"/>
      <c r="AH31" s="30"/>
      <c r="AI31" t="str">
        <f ca="1" t="shared" si="6"/>
        <v/>
      </c>
      <c r="AJ31" s="30"/>
      <c r="AK31" s="282"/>
      <c r="AL31" s="282"/>
      <c r="AM31" s="282"/>
      <c r="AN31" s="32"/>
      <c r="AO31" s="203">
        <f t="shared" si="1"/>
        <v>21</v>
      </c>
      <c r="AP31" s="390" t="str">
        <f t="shared" si="2"/>
        <v>Tue</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Wed</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Wed</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Thu</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Thu</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Fri</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Fri</v>
      </c>
      <c r="AQ34" s="42"/>
      <c r="AR34" s="35" t="str">
        <f t="shared" si="13"/>
        <v/>
      </c>
      <c r="AS34" s="42"/>
      <c r="AT34" s="60" t="str">
        <f aca="true" t="shared" si="20" ref="AT34:AV37">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Sat</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Sat</v>
      </c>
      <c r="AQ35" s="52"/>
      <c r="AR35" s="57" t="str">
        <f t="shared" si="13"/>
        <v xml:space="preserve"> </v>
      </c>
      <c r="AS35" s="52"/>
      <c r="AT35" s="56" t="str">
        <f t="shared" si="20"/>
        <v xml:space="preserve"> </v>
      </c>
      <c r="AU35" s="58" t="str">
        <f ca="1" t="shared" si="7"/>
        <v/>
      </c>
      <c r="AV35" s="57" t="str">
        <f ca="1" t="shared" si="20"/>
        <v xml:space="preserve"> </v>
      </c>
      <c r="AW35" s="52"/>
      <c r="AX35" s="56" t="str">
        <f t="shared" si="15"/>
        <v xml:space="preserve"> </v>
      </c>
      <c r="AY35" s="58" t="str">
        <f ca="1" t="shared" si="8"/>
        <v/>
      </c>
      <c r="AZ35" s="57" t="str">
        <f ca="1" t="shared" si="16"/>
        <v xml:space="preserve"> </v>
      </c>
      <c r="BA35" s="52"/>
      <c r="BB35" s="62" t="str">
        <f t="shared" si="17"/>
        <v xml:space="preserve"> </v>
      </c>
      <c r="BC35" s="58" t="str">
        <f ca="1" t="shared" si="9"/>
        <v/>
      </c>
      <c r="BD35" s="57" t="str">
        <f ca="1" t="shared" si="18"/>
        <v xml:space="preserve"> </v>
      </c>
      <c r="BE35" s="52"/>
      <c r="BF35" s="53"/>
      <c r="BG35" s="611">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Sun</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Sun</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412">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Mon</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Mon</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Tue</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Tue</v>
      </c>
      <c r="AQ38" s="42"/>
      <c r="AR38" s="35" t="str">
        <f>IF(AND(+$B38="Sat",SUM(AQ32:AQ38)&gt;0),AVERAGE(AQ32:AQ38),IF($A$39=29,"",IF(AND(+$B38="Fri",SUM(AQ33:AQ38,Mar!AQ$11)&gt;0),AVERAGE(AQ33:AQ38,Mar!AQ$11),IF(AND(+$B38="Thu",SUM(AQ34:AQ38,Mar!AQ$11:AQ$12)&gt;0),AVERAGE(AQ34:AQ38,Mar!AQ$11:AQ$12),IF(AND(+$B38="Wed",SUM(AQ35:AQ38,Mar!AQ$11:AQ$13)&gt;0),AVERAGE(AQ35:AQ38,Mar!AQ$11:AQ$13),"")))))</f>
        <v/>
      </c>
      <c r="AS38" s="42"/>
      <c r="AT38" s="60" t="str">
        <f>IF(AND(+$B38="Sat",SUM(AS32:AS38)&gt;0),AVERAGE(AS32:AS38),IF($A$39=29,"",IF(AND(+$B38="Fri",SUM(AS33:AS38,Mar!AS$11)&gt;0),AVERAGE(AS33:AS38,Mar!AS$11),IF(AND(+$B38="Thu",SUM(AS34:AS38,Mar!AS$11:AS$12)&gt;0),AVERAGE(AS34:AS38,Mar!AS$11:AS$12),IF(AND(+$B38="Wed",SUM(AS35:AS38,Mar!AS$11:AS$13)&gt;0),AVERAGE(AS35:AS38,Mar!AS$11:AS$13),"")))))</f>
        <v/>
      </c>
      <c r="AU38" s="36" t="str">
        <f ca="1" t="shared" si="7"/>
        <v/>
      </c>
      <c r="AV38" s="46" t="str">
        <f ca="1">IF(AND(+$B38="Sat",SUM(AU32:AU38)&gt;0),AVERAGE(AU32:AU38),IF($A$39=29,"",IF(AND(+$B38="Fri",SUM(AU33:AU38,Mar!AU$11)&gt;0),AVERAGE(AU33:AU38,Mar!AU$11),IF(AND(+$B38="Thu",SUM(AU34:AU38,Mar!AU$11:AU$12)&gt;0),AVERAGE(AU34:AU38,Mar!AU$11:AU$12),IF(AND(+$B38="Wed",SUM(AU35:AU38,Mar!AU$11:AU$13)&gt;0),AVERAGE(AU35:AU38,Mar!AU$11:AU$13),"")))))</f>
        <v/>
      </c>
      <c r="AW38" s="42"/>
      <c r="AX38" s="60" t="str">
        <f>IF(AND(+$B38="Sat",SUM(AW32:AW38)&gt;0),AVERAGE(AW32:AW38),IF($A$39=29,"",IF(AND(+$B38="Fri",SUM(AW33:AW38,Mar!AW$11)&gt;0),AVERAGE(AW33:AW38,Mar!AW$11),IF(AND(+$B38="Thu",SUM(AW34:AW38,Mar!AW$11:AW$12)&gt;0),AVERAGE(AW34:AW38,Mar!AW$11:AW$12),IF(AND(+$B38="Wed",SUM(AW35:AW38,Mar!AW$11:AW$13)&gt;0),AVERAGE(AW35:AW38,Mar!AW$11:AW$13),"")))))</f>
        <v/>
      </c>
      <c r="AY38" s="36" t="str">
        <f ca="1" t="shared" si="8"/>
        <v/>
      </c>
      <c r="AZ38" s="35" t="str">
        <f ca="1">IF(AND(+$B38="Sat",SUM(AY32:AY38)&gt;0),AVERAGE(AY32:AY38),IF($A$39=29,"",IF(AND(+$B38="Fri",SUM(AY33:AY38,Mar!AY$11)&gt;0),AVERAGE(AY33:AY38,Mar!AY$11),IF(AND(+$B38="Thu",SUM(AY34:AY38,Mar!AY$11:AY$12)&gt;0),AVERAGE(AY34:AY38,Mar!AY$11:AY$12),IF(AND(+$B38="Wed",SUM(AY35:AY38,Mar!AY$11:AY$13)&gt;0),AVERAGE(AY35:AY38,Mar!AY$11:AY$13),"")))))</f>
        <v/>
      </c>
      <c r="BA38" s="42"/>
      <c r="BB38" s="61" t="str">
        <f>IF(AND(+$B38="Sat",SUM(BA32:BA38)&gt;0),AVERAGE(BA32:BA38),IF($A$39=29,"",IF(AND(+$B38="Fri",SUM(BA33:BA38,Mar!BA$11)&gt;0),AVERAGE(BA33:BA38,Mar!BA$11),IF(AND(+$B38="Thu",SUM(BA34:BA38,Mar!BA$11:BA$12)&gt;0),AVERAGE(BA34:BA38,Mar!BA$11:BA$12),IF(AND(+$B38="Wed",SUM(BA35:BA38,Mar!BA$11:BA$13)&gt;0),AVERAGE(BA35:BA38,Mar!BA$11:BA$13),"")))))</f>
        <v/>
      </c>
      <c r="BC38" s="36" t="str">
        <f ca="1" t="shared" si="9"/>
        <v/>
      </c>
      <c r="BD38" s="35" t="str">
        <f ca="1">IF(AND(+$B38="Sat",SUM(BC32:BC38)&gt;0),AVERAGE(BC32:BC38),IF($A$39=29,"",IF(AND(+$B38="Fri",SUM(BC33:BC38,Mar!BC$11)&gt;0),AVERAGE(BC33:BC38,Mar!BC$11),IF(AND(+$B38="Thu",SUM(BC34:BC38,Mar!BC$11:BC$12)&gt;0),AVERAGE(BC34:BC38,Mar!BC$11:BC$12),IF(AND(+$B38="Wed",SUM(BC35:BC38,Mar!BC$11:BC$13)&gt;0),AVERAGE(BC35:BC38,Mar!BC$11:BC$13),"")))))</f>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thickBot="1">
      <c r="A39" s="205" t="str">
        <f>IF(INT(N4/4)=+N4/4,29,"")</f>
        <v/>
      </c>
      <c r="B39" s="204" t="str">
        <f>IF(A39=29,TEXT(K$5+A39-1,"DDD"),"")</f>
        <v/>
      </c>
      <c r="C39" s="37"/>
      <c r="D39" s="38"/>
      <c r="E39" s="38"/>
      <c r="F39" s="38"/>
      <c r="G39" s="39"/>
      <c r="H39" s="40"/>
      <c r="I39" s="41"/>
      <c r="J39" s="37"/>
      <c r="K39" s="38"/>
      <c r="L39" s="42"/>
      <c r="M39" s="283"/>
      <c r="N39" s="37"/>
      <c r="O39" s="34" t="str">
        <f t="shared" si="19"/>
        <v/>
      </c>
      <c r="P39" s="37"/>
      <c r="Q39" s="34" t="str">
        <f t="shared" si="19"/>
        <v/>
      </c>
      <c r="R39" s="37"/>
      <c r="S39" s="37"/>
      <c r="T39" s="43"/>
      <c r="U39" s="211" t="str">
        <f t="shared" si="0"/>
        <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t="str">
        <f t="shared" si="1"/>
        <v/>
      </c>
      <c r="AP39" s="390" t="str">
        <f t="shared" si="2"/>
        <v/>
      </c>
      <c r="AQ39" s="42"/>
      <c r="AR39" s="35" t="str">
        <f>IF(AND(+$B39="Sat",SUM(AQ33:AQ39)&gt;0),AVERAGE(AQ33:AQ39),IF(AND(+$B39="Fri",SUM(AQ34:AQ39,Mar!AQ$11)&gt;0),AVERAGE(AQ34:AQ39,Mar!AQ$11),IF(AND(+$B39="Thu",SUM(AQ35:AQ39,Mar!AQ$11:AQ$12)&gt;0),AVERAGE(AQ35:AQ39,Mar!AQ$11:AQ$12),IF(AND(+$B39="Wed",SUM(AQ36:AQ39,Mar!AQ$11:AQ$13)&gt;0),AVERAGE(AQ36:AQ39,Mar!AQ$11:AQ$13),""))))</f>
        <v/>
      </c>
      <c r="AS39" s="42"/>
      <c r="AT39" s="60" t="str">
        <f>IF(AND(+$B39="Sat",SUM(AS33:AS39)&gt;0),AVERAGE(AS33:AS39),IF(AND(+$B39="Fri",SUM(AS34:AS39,Mar!AS$11)&gt;0),AVERAGE(AS34:AS39,Mar!AS$11),IF(AND(+$B39="Thu",SUM(AS35:AS39,Mar!AS$11:AS$12)&gt;0),AVERAGE(AS35:AS39,Mar!AS$11:AS$12),IF(AND(+$B39="Wed",SUM(AS36:AS39,Mar!AS$11:AS$13)&gt;0),AVERAGE(AS36:AS39,Mar!AS$11:AS$13),""))))</f>
        <v/>
      </c>
      <c r="AU39" s="36" t="str">
        <f ca="1" t="shared" si="7"/>
        <v/>
      </c>
      <c r="AV39" s="46" t="str">
        <f ca="1">IF(AND(+$B39="Sat",SUM(AU33:AU39)&gt;0),AVERAGE(AU33:AU39),IF(AND(+$B39="Fri",SUM(AU34:AU39,Mar!AU$11)&gt;0),AVERAGE(AU34:AU39,Mar!AU$11),IF(AND(+$B39="Thu",SUM(AU35:AU39,Mar!AU$11:AU$12)&gt;0),AVERAGE(AU35:AU39,Mar!AU$11:AU$12),IF(AND(+$B39="Wed",SUM(AU36:AU39,Mar!AU$11:AU$13)&gt;0),AVERAGE(AU36:AU39,Mar!AU$11:AU$13),""))))</f>
        <v/>
      </c>
      <c r="AW39" s="42"/>
      <c r="AX39" s="60" t="str">
        <f>IF(AND(+$B39="Sat",SUM(AW33:AW39)&gt;0),AVERAGE(AW33:AW39),IF(AND(+$B39="Fri",SUM(AW34:AW39,Mar!AW$11)&gt;0),AVERAGE(AW34:AW39,Mar!AW$11),IF(AND(+$B39="Thu",SUM(AW35:AW39,Mar!AW$11:AW$12)&gt;0),AVERAGE(AW35:AW39,Mar!AW$11:AW$12),IF(AND(+$B39="Wed",SUM(AW36:AW39,Mar!AW$11:AW$13)&gt;0),AVERAGE(AW36:AW39,Mar!AW$11:AW$13),""))))</f>
        <v/>
      </c>
      <c r="AY39" s="36" t="str">
        <f ca="1" t="shared" si="8"/>
        <v/>
      </c>
      <c r="AZ39" s="35" t="str">
        <f ca="1">IF(AND(+$B39="Sat",SUM(AY33:AY39)&gt;0),AVERAGE(AY33:AY39),IF(AND(+$B39="Fri",SUM(AY34:AY39,Mar!AY$11)&gt;0),AVERAGE(AY34:AY39,Mar!AY$11),IF(AND(+$B39="Thu",SUM(AY35:AY39,Mar!AY$11:AY$12)&gt;0),AVERAGE(AY35:AY39,Mar!AY$11:AY$12),IF(AND(+$B39="Wed",SUM(AY36:AY39,Mar!AY$11:AY$13)&gt;0),AVERAGE(AY36:AY39,Mar!AY$11:AY$13),""))))</f>
        <v/>
      </c>
      <c r="BA39" s="42"/>
      <c r="BB39" s="61" t="str">
        <f>IF(AND(+$B39="Sat",SUM(BA33:BA39)&gt;0),AVERAGE(BA33:BA39),IF(AND(+$B39="Fri",SUM(BA34:BA39,Mar!BA$11)&gt;0),AVERAGE(BA34:BA39,Mar!BA$11),IF(AND(+$B39="Thu",SUM(BA35:BA39,Mar!BA$11:BA$12)&gt;0),AVERAGE(BA35:BA39,Mar!BA$11:BA$12),IF(AND(+$B39="Wed",SUM(BA36:BA39,Mar!BA$11:BA$13)&gt;0),AVERAGE(BA36:BA39,Mar!BA$11:BA$13),""))))</f>
        <v/>
      </c>
      <c r="BC39" s="36" t="str">
        <f ca="1" t="shared" si="9"/>
        <v/>
      </c>
      <c r="BD39" s="35" t="str">
        <f ca="1">IF(AND(+$B39="Sat",SUM(BC33:BC39)&gt;0),AVERAGE(BC33:BC39),IF(AND(+$B39="Fri",SUM(BC34:BC39,Mar!BC$11)&gt;0),AVERAGE(BC34:BC39,Mar!BC$11),IF(AND(+$B39="Thu",SUM(BC35:BC39,Mar!BC$11:BC$12)&gt;0),AVERAGE(BC35:BC39,Mar!BC$11:BC$12),IF(AND(+$B39="Wed",SUM(BC36:BC39,Mar!BC$11:BC$13)&gt;0),AVERAGE(BC36:BC39,Mar!BC$11:BC$13),""))))</f>
        <v/>
      </c>
      <c r="BE39" s="42"/>
      <c r="BF39" s="43"/>
      <c r="BG39" s="231" t="str">
        <f t="shared" si="10"/>
        <v/>
      </c>
      <c r="BH39" s="37"/>
      <c r="BI39" s="746" t="str">
        <f ca="1" t="shared" si="3"/>
        <v/>
      </c>
      <c r="BJ39" s="41"/>
      <c r="BK39" s="749" t="str">
        <f ca="1">IF(CELL("type",BJ39)="L","",IF(BJ39*($K39+$AQ39)=0,"",IF($AQ39&gt;0,+$AQ39*BJ39*8.345,$K39*BJ39*8.345)))</f>
        <v/>
      </c>
      <c r="BL39" s="37"/>
      <c r="BM39" s="25"/>
      <c r="BN39" s="37"/>
      <c r="BO39" s="29"/>
      <c r="BP39" s="29"/>
      <c r="BQ39" s="25"/>
      <c r="BR39" s="37"/>
      <c r="BS39" s="25"/>
      <c r="BT39" s="38"/>
      <c r="BU39" s="424"/>
      <c r="BV39" s="25"/>
      <c r="BW39" s="43"/>
    </row>
    <row r="40" spans="1:75" ht="15" customHeight="1" thickBot="1" thickTop="1">
      <c r="A40" s="209" t="s">
        <v>30</v>
      </c>
      <c r="B40" s="210"/>
      <c r="C40" s="29"/>
      <c r="D40" s="299"/>
      <c r="E40" s="299"/>
      <c r="F40" s="26"/>
      <c r="G40" s="64"/>
      <c r="H40" s="65"/>
      <c r="I40" s="3" t="str">
        <f>IF(SUM(I11:I39)&gt;0,AVERAGE(I11:I39)," ")</f>
        <v xml:space="preserve"> </v>
      </c>
      <c r="J40" s="34" t="str">
        <f>IF(SUM(J11:J39)&gt;0,AVERAGE(J11:J39)," ")</f>
        <v xml:space="preserve"> </v>
      </c>
      <c r="K40" s="59" t="str">
        <f>IF(SUM(K11:K39)&gt;0,AVERAGE(K11:K39)," ")</f>
        <v xml:space="preserve"> </v>
      </c>
      <c r="L40" s="33" t="str">
        <f>IF(SUM(L11:L39)&gt;0,AVERAGE(L11:L39)," ")</f>
        <v xml:space="preserve"> </v>
      </c>
      <c r="M40" s="285"/>
      <c r="N40" s="294" t="str">
        <f aca="true" t="shared" si="21" ref="N40:T40">IF(SUM(N11:N39)&gt;0,AVERAGE(N11:N39)," ")</f>
        <v xml:space="preserve"> </v>
      </c>
      <c r="O40" s="34" t="str">
        <f t="shared" si="21"/>
        <v xml:space="preserve"> </v>
      </c>
      <c r="P40" s="294" t="str">
        <f t="shared" si="21"/>
        <v xml:space="preserve"> </v>
      </c>
      <c r="Q40" s="34" t="str">
        <f t="shared" si="21"/>
        <v xml:space="preserve"> </v>
      </c>
      <c r="R40" s="34" t="str">
        <f t="shared" si="21"/>
        <v xml:space="preserve"> </v>
      </c>
      <c r="S40" s="34" t="str">
        <f t="shared" si="21"/>
        <v xml:space="preserve"> </v>
      </c>
      <c r="T40" s="59" t="str">
        <f t="shared" si="21"/>
        <v xml:space="preserve"> </v>
      </c>
      <c r="U40" s="412" t="s">
        <v>31</v>
      </c>
      <c r="V40" s="310" t="str">
        <f aca="true" t="shared" si="22" ref="V40:AE40">IF(SUM(V11:V39)&gt;0,AVERAGE(V11:V39)," ")</f>
        <v xml:space="preserve"> </v>
      </c>
      <c r="W40" s="428" t="str">
        <f t="shared" si="22"/>
        <v xml:space="preserve"> </v>
      </c>
      <c r="X40" s="34" t="str">
        <f ca="1" t="shared" si="22"/>
        <v xml:space="preserve"> </v>
      </c>
      <c r="Y40" s="429" t="str">
        <f t="shared" si="22"/>
        <v xml:space="preserve"> </v>
      </c>
      <c r="Z40" s="425" t="str">
        <f t="shared" si="22"/>
        <v xml:space="preserve"> </v>
      </c>
      <c r="AA40" s="300" t="str">
        <f t="shared" si="22"/>
        <v xml:space="preserve"> </v>
      </c>
      <c r="AB40" s="34" t="str">
        <f t="shared" si="22"/>
        <v xml:space="preserve"> </v>
      </c>
      <c r="AC40" s="311" t="str">
        <f t="shared" si="22"/>
        <v xml:space="preserve"> </v>
      </c>
      <c r="AD40" s="312" t="str">
        <f t="shared" si="22"/>
        <v xml:space="preserve"> </v>
      </c>
      <c r="AE40" s="313" t="str">
        <f t="shared" si="22"/>
        <v xml:space="preserve"> </v>
      </c>
      <c r="AF40" s="658"/>
      <c r="AG40" s="617" t="str">
        <f>IF(SUM(AG11:AG39)&gt;0,AVERAGE(AG11:AG39)," ")</f>
        <v xml:space="preserve"> </v>
      </c>
      <c r="AH40" s="645" t="str">
        <f>IF(SUM(AH11:AH39)&gt;0,AVERAGE(AH11:AH39)," ")</f>
        <v xml:space="preserve"> </v>
      </c>
      <c r="AI40" s="34"/>
      <c r="AJ40" s="732" t="str">
        <f ca="1">IF(SUM(AI11:AI39)&gt;0,GEOMEAN(AI11:AI39),"")</f>
        <v/>
      </c>
      <c r="AK40" s="285"/>
      <c r="AL40" s="285"/>
      <c r="AM40" s="641" t="str">
        <f>IF(SUM(AM11:AM39)&gt;0,AVERAGE(AM11:AM39)," ")</f>
        <v xml:space="preserve"> </v>
      </c>
      <c r="AN40" s="313" t="str">
        <f>IF(SUM(AN11:AN39)&gt;0,AVERAGE(AN11:AN39)," ")</f>
        <v xml:space="preserve"> </v>
      </c>
      <c r="AO40" s="840" t="s">
        <v>60</v>
      </c>
      <c r="AP40" s="841"/>
      <c r="AQ40" s="617" t="str">
        <f>IF(SUM(AQ11:AQ39)&gt;0,AVERAGE(AQ11:AQ39)," ")</f>
        <v xml:space="preserve"> </v>
      </c>
      <c r="AR40" s="618"/>
      <c r="AS40" s="619" t="str">
        <f>IF(SUM(AS11:AS39)&gt;0,AVERAGE(AS11:AS39)," ")</f>
        <v xml:space="preserve"> </v>
      </c>
      <c r="AT40" s="620"/>
      <c r="AU40" s="621" t="str">
        <f ca="1">IF(SUM(AU11:AU39)&gt;0,AVERAGE(AU11:AU39)," ")</f>
        <v xml:space="preserve"> </v>
      </c>
      <c r="AV40" s="622"/>
      <c r="AW40" s="623" t="str">
        <f>IF(SUM(AW11:AW39)&gt;0,AVERAGE(AW11:AW39)," ")</f>
        <v xml:space="preserve"> </v>
      </c>
      <c r="AX40" s="624"/>
      <c r="AY40" s="621" t="str">
        <f ca="1">IF(SUM(AY11:AY39)&gt;0,AVERAGE(AY11:AY39)," ")</f>
        <v xml:space="preserve"> </v>
      </c>
      <c r="AZ40" s="625"/>
      <c r="BA40" s="617" t="str">
        <f>IF(SUM(BA11:BA39)&gt;0,AVERAGE(BA11:BA39)," ")</f>
        <v xml:space="preserve"> </v>
      </c>
      <c r="BB40" s="625"/>
      <c r="BC40" s="621" t="str">
        <f ca="1">IF(SUM(BC11:BC39)&gt;0,AVERAGE(BC11:BC39)," ")</f>
        <v xml:space="preserve"> </v>
      </c>
      <c r="BD40" s="626"/>
      <c r="BE40" s="33" t="str">
        <f>IF(SUM(BE11:BE39)&gt;0,AVERAGE(BE11:BE39)," ")</f>
        <v xml:space="preserve"> </v>
      </c>
      <c r="BF40" s="46" t="str">
        <f>IF(SUM(BF11:BF39)&gt;0,AVERAGE(BF11:BF39)," ")</f>
        <v xml:space="preserve"> </v>
      </c>
      <c r="BG40" s="412" t="s">
        <v>60</v>
      </c>
      <c r="BH40" s="634" t="str">
        <f aca="true" t="shared" si="23" ref="BH40:BW40">IF(SUM(BH11:BH39)&gt;0,AVERAGE(BH11:BH39)," ")</f>
        <v xml:space="preserve"> </v>
      </c>
      <c r="BI40" s="621" t="str">
        <f ca="1" t="shared" si="23"/>
        <v xml:space="preserve"> </v>
      </c>
      <c r="BJ40" s="629" t="str">
        <f t="shared" si="23"/>
        <v xml:space="preserve"> </v>
      </c>
      <c r="BK40" s="758" t="str">
        <f ca="1" t="shared" si="23"/>
        <v xml:space="preserve"> </v>
      </c>
      <c r="BL40" s="759" t="str">
        <f t="shared" si="23"/>
        <v xml:space="preserve"> </v>
      </c>
      <c r="BM40" s="760" t="str">
        <f t="shared" si="23"/>
        <v xml:space="preserve"> </v>
      </c>
      <c r="BN40" s="34" t="str">
        <f t="shared" si="23"/>
        <v xml:space="preserve"> </v>
      </c>
      <c r="BO40" s="34" t="str">
        <f t="shared" si="23"/>
        <v xml:space="preserve"> </v>
      </c>
      <c r="BP40" s="34" t="str">
        <f t="shared" si="23"/>
        <v xml:space="preserve"> </v>
      </c>
      <c r="BQ40" s="36" t="str">
        <f t="shared" si="23"/>
        <v xml:space="preserve"> </v>
      </c>
      <c r="BR40" s="34" t="str">
        <f t="shared" si="23"/>
        <v xml:space="preserve"> </v>
      </c>
      <c r="BS40" s="760" t="str">
        <f t="shared" si="23"/>
        <v xml:space="preserve"> </v>
      </c>
      <c r="BT40" s="59" t="str">
        <f t="shared" si="23"/>
        <v xml:space="preserve"> </v>
      </c>
      <c r="BU40" s="36" t="str">
        <f t="shared" si="23"/>
        <v xml:space="preserve"> </v>
      </c>
      <c r="BV40" s="760" t="str">
        <f t="shared" si="23"/>
        <v xml:space="preserve"> </v>
      </c>
      <c r="BW40" s="46" t="str">
        <f t="shared" si="23"/>
        <v xml:space="preserve"> </v>
      </c>
    </row>
    <row r="41" spans="1:75" ht="15" customHeight="1" thickBot="1" thickTop="1">
      <c r="A41" s="211" t="s">
        <v>32</v>
      </c>
      <c r="B41" s="212"/>
      <c r="C41" s="68"/>
      <c r="D41" s="67"/>
      <c r="E41" s="67"/>
      <c r="F41" s="61" t="str">
        <f>IF(SUM(F11:F39)&gt;0,MAX(F11:F39)," ")</f>
        <v xml:space="preserve"> </v>
      </c>
      <c r="G41" s="69"/>
      <c r="H41" s="70"/>
      <c r="I41" s="71" t="str">
        <f aca="true" t="shared" si="24" ref="I41:T41">IF(SUM(I11:I39)&gt;0,MAX(I11:I39)," ")</f>
        <v xml:space="preserve"> </v>
      </c>
      <c r="J41" s="60" t="str">
        <f t="shared" si="24"/>
        <v xml:space="preserve"> </v>
      </c>
      <c r="K41" s="61" t="str">
        <f t="shared" si="24"/>
        <v xml:space="preserve"> </v>
      </c>
      <c r="L41" s="44" t="str">
        <f t="shared" si="24"/>
        <v xml:space="preserve"> </v>
      </c>
      <c r="M41" s="286" t="str">
        <f t="shared" si="24"/>
        <v xml:space="preserve"> </v>
      </c>
      <c r="N41" s="60" t="str">
        <f t="shared" si="24"/>
        <v xml:space="preserve"> </v>
      </c>
      <c r="O41" s="72" t="str">
        <f t="shared" si="24"/>
        <v xml:space="preserve"> </v>
      </c>
      <c r="P41" s="60" t="str">
        <f t="shared" si="24"/>
        <v xml:space="preserve"> </v>
      </c>
      <c r="Q41" s="72" t="str">
        <f t="shared" si="24"/>
        <v xml:space="preserve"> </v>
      </c>
      <c r="R41" s="60" t="str">
        <f t="shared" si="24"/>
        <v xml:space="preserve"> </v>
      </c>
      <c r="S41" s="60" t="str">
        <f t="shared" si="24"/>
        <v xml:space="preserve"> </v>
      </c>
      <c r="T41" s="61" t="str">
        <f t="shared" si="24"/>
        <v xml:space="preserve"> </v>
      </c>
      <c r="U41" s="232" t="s">
        <v>33</v>
      </c>
      <c r="V41" s="44" t="str">
        <f aca="true" t="shared" si="25" ref="V41:AE41">IF(SUM(V11:V39)&gt;0,MAX(V11:V39)," ")</f>
        <v xml:space="preserve"> </v>
      </c>
      <c r="W41" s="60" t="str">
        <f t="shared" si="25"/>
        <v xml:space="preserve"> </v>
      </c>
      <c r="X41" s="60" t="str">
        <f ca="1" t="shared" si="25"/>
        <v xml:space="preserve"> </v>
      </c>
      <c r="Y41" s="35" t="str">
        <f t="shared" si="25"/>
        <v xml:space="preserve"> </v>
      </c>
      <c r="Z41" s="426" t="str">
        <f t="shared" si="25"/>
        <v xml:space="preserve"> </v>
      </c>
      <c r="AA41" s="60" t="str">
        <f t="shared" si="25"/>
        <v xml:space="preserve"> </v>
      </c>
      <c r="AB41" s="60" t="str">
        <f t="shared" si="25"/>
        <v xml:space="preserve"> </v>
      </c>
      <c r="AC41" s="35" t="str">
        <f t="shared" si="25"/>
        <v xml:space="preserve"> </v>
      </c>
      <c r="AD41" s="44" t="str">
        <f t="shared" si="25"/>
        <v xml:space="preserve"> </v>
      </c>
      <c r="AE41" s="35" t="str">
        <f t="shared" si="25"/>
        <v xml:space="preserve"> </v>
      </c>
      <c r="AF41" s="636"/>
      <c r="AG41" s="629" t="str">
        <f>IF(SUM(AG11:AG39)&gt;0,MAX(AG11:AG39)," ")</f>
        <v xml:space="preserve"> </v>
      </c>
      <c r="AH41" s="617" t="str">
        <f>IF(SUM(AH11:AH39)&gt;0,MAX(AH11:AH39)," ")</f>
        <v xml:space="preserve"> </v>
      </c>
      <c r="AI41" s="60" t="str">
        <f ca="1">IF(AJ40&lt;&gt;"",MAX(AI11:AI39),"")</f>
        <v/>
      </c>
      <c r="AJ41" s="731" t="str">
        <f ca="1">IF(AI41=63200,"TNTC",AI41)</f>
        <v/>
      </c>
      <c r="AK41" s="883" t="str">
        <f>IF(SUM(AK11:AL39)&gt;0,MAX(AK11:AL39)," ")</f>
        <v xml:space="preserve"> </v>
      </c>
      <c r="AL41" s="884"/>
      <c r="AM41" s="644" t="str">
        <f>IF(SUM(AM11:AM39)&gt;0,MAX(AM11:AM39)," ")</f>
        <v xml:space="preserve"> </v>
      </c>
      <c r="AN41" s="35" t="str">
        <f>IF(SUM(AN11:AN39)&gt;0,MAX(AN11:AN39)," ")</f>
        <v xml:space="preserve"> </v>
      </c>
      <c r="AO41" s="842" t="s">
        <v>61</v>
      </c>
      <c r="AP41" s="843"/>
      <c r="AQ41" s="627" t="str">
        <f aca="true" t="shared" si="26" ref="AQ41:BF41">IF(SUM(AQ11:AQ39)&gt;0,MAX(AQ11:AQ39)," ")</f>
        <v xml:space="preserve"> </v>
      </c>
      <c r="AR41" s="73" t="str">
        <f t="shared" si="26"/>
        <v xml:space="preserve"> </v>
      </c>
      <c r="AS41" s="33" t="str">
        <f t="shared" si="26"/>
        <v xml:space="preserve"> </v>
      </c>
      <c r="AT41" s="617" t="str">
        <f t="shared" si="26"/>
        <v xml:space="preserve"> </v>
      </c>
      <c r="AU41" s="628" t="str">
        <f ca="1" t="shared" si="26"/>
        <v xml:space="preserve"> </v>
      </c>
      <c r="AV41" s="629" t="str">
        <f ca="1" t="shared" si="26"/>
        <v xml:space="preserve"> </v>
      </c>
      <c r="AW41" s="630" t="str">
        <f t="shared" si="26"/>
        <v xml:space="preserve"> </v>
      </c>
      <c r="AX41" s="631" t="str">
        <f t="shared" si="26"/>
        <v xml:space="preserve"> </v>
      </c>
      <c r="AY41" s="632" t="str">
        <f ca="1" t="shared" si="26"/>
        <v xml:space="preserve"> </v>
      </c>
      <c r="AZ41" s="617" t="str">
        <f ca="1" t="shared" si="26"/>
        <v xml:space="preserve"> </v>
      </c>
      <c r="BA41" s="633" t="str">
        <f t="shared" si="26"/>
        <v xml:space="preserve"> </v>
      </c>
      <c r="BB41" s="634" t="str">
        <f t="shared" si="26"/>
        <v xml:space="preserve"> </v>
      </c>
      <c r="BC41" s="635" t="str">
        <f ca="1" t="shared" si="26"/>
        <v xml:space="preserve"> </v>
      </c>
      <c r="BD41" s="617" t="str">
        <f ca="1" t="shared" si="26"/>
        <v xml:space="preserve"> </v>
      </c>
      <c r="BE41" s="44" t="str">
        <f t="shared" si="26"/>
        <v xml:space="preserve"> </v>
      </c>
      <c r="BF41" s="35" t="str">
        <f t="shared" si="26"/>
        <v xml:space="preserve"> </v>
      </c>
      <c r="BG41" s="232" t="s">
        <v>61</v>
      </c>
      <c r="BH41" s="761" t="str">
        <f aca="true" t="shared" si="27" ref="BH41:BW41">IF(SUM(BH11:BH39)&gt;0,MAX(BH11:BH39)," ")</f>
        <v xml:space="preserve"> </v>
      </c>
      <c r="BI41" s="762" t="str">
        <f ca="1" t="shared" si="27"/>
        <v xml:space="preserve"> </v>
      </c>
      <c r="BJ41" s="761" t="str">
        <f t="shared" si="27"/>
        <v xml:space="preserve"> </v>
      </c>
      <c r="BK41" s="762" t="str">
        <f ca="1" t="shared" si="27"/>
        <v xml:space="preserve"> </v>
      </c>
      <c r="BL41" s="659" t="str">
        <f t="shared" si="27"/>
        <v xml:space="preserve"> </v>
      </c>
      <c r="BM41" s="763" t="str">
        <f t="shared" si="27"/>
        <v xml:space="preserve"> </v>
      </c>
      <c r="BN41" s="72" t="str">
        <f t="shared" si="27"/>
        <v xml:space="preserve"> </v>
      </c>
      <c r="BO41" s="72" t="str">
        <f t="shared" si="27"/>
        <v xml:space="preserve"> </v>
      </c>
      <c r="BP41" s="72" t="str">
        <f t="shared" si="27"/>
        <v xml:space="preserve"> </v>
      </c>
      <c r="BQ41" s="764" t="str">
        <f t="shared" si="27"/>
        <v xml:space="preserve"> </v>
      </c>
      <c r="BR41" s="72" t="str">
        <f t="shared" si="27"/>
        <v xml:space="preserve"> </v>
      </c>
      <c r="BS41" s="763" t="str">
        <f t="shared" si="27"/>
        <v xml:space="preserve"> </v>
      </c>
      <c r="BT41" s="74" t="str">
        <f t="shared" si="27"/>
        <v xml:space="preserve"> </v>
      </c>
      <c r="BU41" s="764" t="str">
        <f t="shared" si="27"/>
        <v xml:space="preserve"> </v>
      </c>
      <c r="BV41" s="763" t="str">
        <f t="shared" si="27"/>
        <v xml:space="preserve"> </v>
      </c>
      <c r="BW41" s="73" t="str">
        <f t="shared" si="27"/>
        <v xml:space="preserve"> </v>
      </c>
    </row>
    <row r="42" spans="1:75" ht="15" customHeight="1" thickBot="1" thickTop="1">
      <c r="A42" s="211" t="s">
        <v>34</v>
      </c>
      <c r="B42" s="212"/>
      <c r="C42" s="68"/>
      <c r="D42" s="67"/>
      <c r="E42" s="67"/>
      <c r="F42" s="38"/>
      <c r="G42" s="69"/>
      <c r="H42" s="70"/>
      <c r="I42" s="45" t="str">
        <f aca="true" t="shared" si="28" ref="I42:T42">IF(SUM(I11:I39)&gt;0,MIN(I11:I39),"")</f>
        <v/>
      </c>
      <c r="J42" s="60" t="str">
        <f t="shared" si="28"/>
        <v/>
      </c>
      <c r="K42" s="71" t="str">
        <f t="shared" si="28"/>
        <v/>
      </c>
      <c r="L42" s="44" t="str">
        <f t="shared" si="28"/>
        <v/>
      </c>
      <c r="M42" s="286" t="str">
        <f t="shared" si="28"/>
        <v/>
      </c>
      <c r="N42" s="60" t="str">
        <f t="shared" si="28"/>
        <v/>
      </c>
      <c r="O42" s="60" t="str">
        <f t="shared" si="28"/>
        <v/>
      </c>
      <c r="P42" s="60" t="str">
        <f t="shared" si="28"/>
        <v/>
      </c>
      <c r="Q42" s="60" t="str">
        <f t="shared" si="28"/>
        <v/>
      </c>
      <c r="R42" s="60" t="str">
        <f t="shared" si="28"/>
        <v/>
      </c>
      <c r="S42" s="60" t="str">
        <f t="shared" si="28"/>
        <v/>
      </c>
      <c r="T42" s="61" t="str">
        <f t="shared" si="28"/>
        <v/>
      </c>
      <c r="U42" s="232" t="s">
        <v>35</v>
      </c>
      <c r="V42" s="44" t="str">
        <f aca="true" t="shared" si="29" ref="V42:AE42">IF(SUM(V11:V39)&gt;0,MIN(V11:V39),"")</f>
        <v/>
      </c>
      <c r="W42" s="60" t="str">
        <f t="shared" si="29"/>
        <v/>
      </c>
      <c r="X42" s="60" t="str">
        <f ca="1" t="shared" si="29"/>
        <v/>
      </c>
      <c r="Y42" s="35" t="str">
        <f t="shared" si="29"/>
        <v/>
      </c>
      <c r="Z42" s="426" t="str">
        <f t="shared" si="29"/>
        <v/>
      </c>
      <c r="AA42" s="60" t="str">
        <f t="shared" si="29"/>
        <v/>
      </c>
      <c r="AB42" s="60" t="str">
        <f t="shared" si="29"/>
        <v/>
      </c>
      <c r="AC42" s="35" t="str">
        <f t="shared" si="29"/>
        <v/>
      </c>
      <c r="AD42" s="44" t="str">
        <f t="shared" si="29"/>
        <v/>
      </c>
      <c r="AE42" s="35" t="str">
        <f t="shared" si="29"/>
        <v/>
      </c>
      <c r="AF42" s="636"/>
      <c r="AG42" s="646" t="str">
        <f>IF(SUM(AG11:AG39)&gt;0,MIN(AG11:AG39),"")</f>
        <v/>
      </c>
      <c r="AH42" s="647" t="str">
        <f>IF(SUM(AH11:AH39)&gt;0,MIN(AH11:AH39),"")</f>
        <v/>
      </c>
      <c r="AI42" s="61"/>
      <c r="AJ42" s="644" t="str">
        <f>IF(SUM(AJ11:AJ39)&gt;0,MIN(AJ11:AJ39),"")</f>
        <v/>
      </c>
      <c r="AK42" s="883" t="str">
        <f>IF(SUM(AK11:AL39)&gt;0,MIN(AK11:AL39),"")</f>
        <v/>
      </c>
      <c r="AL42" s="884"/>
      <c r="AM42" s="617" t="str">
        <f>IF(SUM(AM11:AM39)&gt;0,MIN(AM11:AM39),"")</f>
        <v/>
      </c>
      <c r="AN42" s="35" t="str">
        <f>IF(SUM(AN11:AN39)&gt;0,MIN(AN11:AN39),"")</f>
        <v/>
      </c>
      <c r="AO42" s="842" t="s">
        <v>62</v>
      </c>
      <c r="AP42" s="843"/>
      <c r="AQ42" s="636" t="str">
        <f aca="true" t="shared" si="30" ref="AQ42:BF42">IF(SUM(AQ11:AQ39)&gt;0,MIN(AQ11:AQ39),"")</f>
        <v/>
      </c>
      <c r="AR42" s="637" t="str">
        <f t="shared" si="30"/>
        <v/>
      </c>
      <c r="AS42" s="636" t="str">
        <f t="shared" si="30"/>
        <v/>
      </c>
      <c r="AT42" s="638" t="str">
        <f t="shared" si="30"/>
        <v/>
      </c>
      <c r="AU42" s="639" t="str">
        <f ca="1" t="shared" si="30"/>
        <v/>
      </c>
      <c r="AV42" s="640" t="str">
        <f ca="1" t="shared" si="30"/>
        <v/>
      </c>
      <c r="AW42" s="636" t="str">
        <f t="shared" si="30"/>
        <v/>
      </c>
      <c r="AX42" s="641" t="str">
        <f t="shared" si="30"/>
        <v/>
      </c>
      <c r="AY42" s="642" t="str">
        <f ca="1" t="shared" si="30"/>
        <v/>
      </c>
      <c r="AZ42" s="640" t="str">
        <f ca="1" t="shared" si="30"/>
        <v/>
      </c>
      <c r="BA42" s="636" t="str">
        <f t="shared" si="30"/>
        <v/>
      </c>
      <c r="BB42" s="642" t="str">
        <f t="shared" si="30"/>
        <v/>
      </c>
      <c r="BC42" s="638" t="str">
        <f ca="1" t="shared" si="30"/>
        <v/>
      </c>
      <c r="BD42" s="643" t="str">
        <f ca="1" t="shared" si="30"/>
        <v/>
      </c>
      <c r="BE42" s="44" t="str">
        <f t="shared" si="30"/>
        <v/>
      </c>
      <c r="BF42" s="35" t="str">
        <f t="shared" si="30"/>
        <v/>
      </c>
      <c r="BG42" s="233" t="s">
        <v>62</v>
      </c>
      <c r="BH42" s="765" t="str">
        <f aca="true" t="shared" si="31" ref="BH42:BW42">IF(SUM(BH11:BH39)&gt;0,MIN(BH11:BH39),"")</f>
        <v/>
      </c>
      <c r="BI42" s="766" t="str">
        <f ca="1" t="shared" si="31"/>
        <v/>
      </c>
      <c r="BJ42" s="765" t="str">
        <f t="shared" si="31"/>
        <v/>
      </c>
      <c r="BK42" s="766" t="str">
        <f ca="1" t="shared" si="31"/>
        <v/>
      </c>
      <c r="BL42" s="790" t="str">
        <f t="shared" si="31"/>
        <v/>
      </c>
      <c r="BM42" s="639" t="str">
        <f t="shared" si="31"/>
        <v/>
      </c>
      <c r="BN42" s="638" t="str">
        <f t="shared" si="31"/>
        <v/>
      </c>
      <c r="BO42" s="638" t="str">
        <f t="shared" si="31"/>
        <v/>
      </c>
      <c r="BP42" s="638" t="str">
        <f t="shared" si="31"/>
        <v/>
      </c>
      <c r="BQ42" s="639" t="str">
        <f t="shared" si="31"/>
        <v/>
      </c>
      <c r="BR42" s="638" t="str">
        <f t="shared" si="31"/>
        <v/>
      </c>
      <c r="BS42" s="639" t="str">
        <f t="shared" si="31"/>
        <v/>
      </c>
      <c r="BT42" s="639" t="str">
        <f t="shared" si="31"/>
        <v/>
      </c>
      <c r="BU42" s="638" t="str">
        <f t="shared" si="31"/>
        <v/>
      </c>
      <c r="BV42" s="639" t="str">
        <f t="shared" si="31"/>
        <v/>
      </c>
      <c r="BW42" s="637" t="str">
        <f t="shared" si="31"/>
        <v/>
      </c>
    </row>
    <row r="43" spans="1:75" ht="15" customHeight="1" thickBot="1" thickTop="1">
      <c r="A43" s="533"/>
      <c r="B43" s="534"/>
      <c r="C43" s="534"/>
      <c r="D43" s="534"/>
      <c r="E43" s="534"/>
      <c r="F43" s="535"/>
      <c r="G43" s="536"/>
      <c r="H43" s="537"/>
      <c r="I43" s="533"/>
      <c r="J43" s="534"/>
      <c r="K43" s="538"/>
      <c r="L43" s="534"/>
      <c r="M43" s="539"/>
      <c r="N43" s="534"/>
      <c r="O43" s="534"/>
      <c r="P43" s="534"/>
      <c r="Q43" s="534"/>
      <c r="R43" s="534"/>
      <c r="S43" s="534"/>
      <c r="T43" s="538"/>
      <c r="U43" s="944" t="s">
        <v>151</v>
      </c>
      <c r="V43" s="945"/>
      <c r="W43" s="946"/>
      <c r="X43" s="534"/>
      <c r="Y43" s="534"/>
      <c r="Z43" s="557"/>
      <c r="AA43" s="534"/>
      <c r="AB43" s="540"/>
      <c r="AC43" s="534"/>
      <c r="AD43" s="533"/>
      <c r="AE43" s="538"/>
      <c r="AF43" s="534"/>
      <c r="AG43" s="534"/>
      <c r="AH43" s="534"/>
      <c r="AI43" s="534"/>
      <c r="AJ43" s="732" t="str">
        <f ca="1">'E.coli Standalone worksheet'!I38</f>
        <v/>
      </c>
      <c r="AK43" s="541"/>
      <c r="AL43" s="555"/>
      <c r="AM43" s="542"/>
      <c r="AN43" s="538"/>
      <c r="AO43" s="533"/>
      <c r="AP43" s="538"/>
      <c r="AQ43" s="534"/>
      <c r="AR43" s="538"/>
      <c r="AS43" s="534"/>
      <c r="AT43" s="534"/>
      <c r="AU43" s="534"/>
      <c r="AV43" s="561"/>
      <c r="AW43" s="533"/>
      <c r="AX43" s="534"/>
      <c r="AY43" s="534"/>
      <c r="AZ43" s="561"/>
      <c r="BA43" s="534"/>
      <c r="BB43" s="534"/>
      <c r="BC43" s="543"/>
      <c r="BD43" s="538"/>
      <c r="BE43" s="534"/>
      <c r="BF43" s="538"/>
      <c r="BG43" s="769"/>
      <c r="BH43" s="770"/>
      <c r="BI43" s="560"/>
      <c r="BJ43" s="771"/>
      <c r="BK43" s="560"/>
      <c r="BL43" s="560"/>
      <c r="BM43" s="771"/>
      <c r="BN43" s="771"/>
      <c r="BO43" s="771"/>
      <c r="BP43" s="771"/>
      <c r="BQ43" s="771"/>
      <c r="BR43" s="771"/>
      <c r="BS43" s="771"/>
      <c r="BT43" s="771"/>
      <c r="BU43" s="771"/>
      <c r="BV43" s="771"/>
      <c r="BW43" s="772"/>
    </row>
    <row r="44" spans="1:75" ht="15" customHeight="1" thickBot="1" thickTop="1">
      <c r="A44" s="544"/>
      <c r="B44" s="545"/>
      <c r="C44" s="545"/>
      <c r="D44" s="545"/>
      <c r="E44" s="545"/>
      <c r="F44" s="546"/>
      <c r="G44" s="547"/>
      <c r="H44" s="546"/>
      <c r="I44" s="545"/>
      <c r="J44" s="545"/>
      <c r="K44" s="548"/>
      <c r="L44" s="545"/>
      <c r="M44" s="549"/>
      <c r="N44" s="545"/>
      <c r="O44" s="545"/>
      <c r="P44" s="545"/>
      <c r="Q44" s="545"/>
      <c r="R44" s="545"/>
      <c r="S44" s="545"/>
      <c r="T44" s="548"/>
      <c r="U44" s="849" t="s">
        <v>175</v>
      </c>
      <c r="V44" s="850"/>
      <c r="W44" s="851"/>
      <c r="X44" s="550"/>
      <c r="Y44" s="545"/>
      <c r="Z44" s="558"/>
      <c r="AA44" s="545"/>
      <c r="AB44" s="551"/>
      <c r="AC44" s="548"/>
      <c r="AD44" s="545"/>
      <c r="AE44" s="545"/>
      <c r="AF44" s="550"/>
      <c r="AG44" s="545"/>
      <c r="AH44" s="545"/>
      <c r="AI44" s="545"/>
      <c r="AJ44" s="733" t="str">
        <f ca="1">'E.coli Standalone worksheet'!I41</f>
        <v/>
      </c>
      <c r="AK44" s="552"/>
      <c r="AL44" s="556"/>
      <c r="AM44" s="553"/>
      <c r="AN44" s="548"/>
      <c r="AO44" s="550"/>
      <c r="AP44" s="548"/>
      <c r="AQ44" s="545"/>
      <c r="AR44" s="548"/>
      <c r="AS44" s="545"/>
      <c r="AT44" s="545"/>
      <c r="AU44" s="545"/>
      <c r="AV44" s="562"/>
      <c r="AW44" s="560"/>
      <c r="AX44" s="545"/>
      <c r="AY44" s="545"/>
      <c r="AZ44" s="562"/>
      <c r="BA44" s="545"/>
      <c r="BB44" s="545"/>
      <c r="BC44" s="554"/>
      <c r="BD44" s="548"/>
      <c r="BE44" s="545"/>
      <c r="BF44" s="548"/>
      <c r="BG44" s="773"/>
      <c r="BH44" s="774"/>
      <c r="BI44" s="775"/>
      <c r="BJ44" s="775"/>
      <c r="BK44" s="775"/>
      <c r="BL44" s="775"/>
      <c r="BM44" s="775"/>
      <c r="BN44" s="775"/>
      <c r="BO44" s="775"/>
      <c r="BP44" s="775"/>
      <c r="BQ44" s="775"/>
      <c r="BR44" s="775"/>
      <c r="BS44" s="775"/>
      <c r="BT44" s="775"/>
      <c r="BU44" s="775"/>
      <c r="BV44" s="775"/>
      <c r="BW44" s="776"/>
    </row>
    <row r="45" spans="1:75" ht="20.25" customHeight="1" thickBot="1">
      <c r="A45" s="402" t="s">
        <v>36</v>
      </c>
      <c r="B45" s="216"/>
      <c r="C45" s="398"/>
      <c r="D45" s="110"/>
      <c r="E45" s="110"/>
      <c r="F45" s="74">
        <f>COUNT(F11:F39)</f>
        <v>0</v>
      </c>
      <c r="G45" s="399">
        <f>COUNTA(G11:G39)</f>
        <v>0</v>
      </c>
      <c r="H45" s="400">
        <f>COUNTA(H11:H39)</f>
        <v>0</v>
      </c>
      <c r="I45" s="401">
        <f aca="true" t="shared" si="32" ref="I45:T45">COUNT(I11:I39)</f>
        <v>0</v>
      </c>
      <c r="J45" s="72">
        <f t="shared" si="32"/>
        <v>0</v>
      </c>
      <c r="K45" s="73">
        <f t="shared" si="32"/>
        <v>0</v>
      </c>
      <c r="L45" s="401">
        <f t="shared" si="32"/>
        <v>0</v>
      </c>
      <c r="M45" s="72">
        <f t="shared" si="32"/>
        <v>0</v>
      </c>
      <c r="N45" s="72">
        <f t="shared" si="32"/>
        <v>0</v>
      </c>
      <c r="O45" s="72">
        <f t="shared" si="32"/>
        <v>0</v>
      </c>
      <c r="P45" s="72">
        <f t="shared" si="32"/>
        <v>0</v>
      </c>
      <c r="Q45" s="72">
        <f t="shared" si="32"/>
        <v>0</v>
      </c>
      <c r="R45" s="72">
        <f t="shared" si="32"/>
        <v>0</v>
      </c>
      <c r="S45" s="72">
        <f t="shared" si="32"/>
        <v>0</v>
      </c>
      <c r="T45" s="74">
        <f t="shared" si="32"/>
        <v>0</v>
      </c>
      <c r="U45" s="233" t="s">
        <v>56</v>
      </c>
      <c r="V45" s="54">
        <f aca="true" t="shared" si="33" ref="V45:AE45">COUNT(V11:V39)</f>
        <v>0</v>
      </c>
      <c r="W45" s="56">
        <f t="shared" si="33"/>
        <v>0</v>
      </c>
      <c r="X45" s="56">
        <f ca="1" t="shared" si="33"/>
        <v>0</v>
      </c>
      <c r="Y45" s="57">
        <f t="shared" si="33"/>
        <v>0</v>
      </c>
      <c r="Z45" s="427">
        <f t="shared" si="33"/>
        <v>0</v>
      </c>
      <c r="AA45" s="56">
        <f t="shared" si="33"/>
        <v>0</v>
      </c>
      <c r="AB45" s="56">
        <f t="shared" si="33"/>
        <v>0</v>
      </c>
      <c r="AC45" s="57">
        <f t="shared" si="33"/>
        <v>0</v>
      </c>
      <c r="AD45" s="401">
        <f t="shared" si="33"/>
        <v>0</v>
      </c>
      <c r="AE45" s="73">
        <f t="shared" si="33"/>
        <v>0</v>
      </c>
      <c r="AF45" s="54"/>
      <c r="AG45" s="659">
        <f>COUNT(AG11:AG39)</f>
        <v>0</v>
      </c>
      <c r="AH45" s="72">
        <f>COUNT(AH11:AH39)</f>
        <v>0</v>
      </c>
      <c r="AI45" s="74"/>
      <c r="AJ45" s="56">
        <f ca="1">COUNT(AI11:AI39)</f>
        <v>0</v>
      </c>
      <c r="AK45" s="912">
        <f>COUNT(AK11:AL39)</f>
        <v>0</v>
      </c>
      <c r="AL45" s="913"/>
      <c r="AM45" s="72">
        <f>COUNT(AM11:AM39)</f>
        <v>0</v>
      </c>
      <c r="AN45" s="73">
        <f>COUNT(AN11:AN39)</f>
        <v>0</v>
      </c>
      <c r="AO45" s="845" t="s">
        <v>56</v>
      </c>
      <c r="AP45" s="987"/>
      <c r="AQ45" s="54">
        <f aca="true" t="shared" si="34" ref="AQ45:BF45">COUNT(AQ11:AQ39)</f>
        <v>0</v>
      </c>
      <c r="AR45" s="106">
        <f t="shared" si="34"/>
        <v>0</v>
      </c>
      <c r="AS45" s="54">
        <f t="shared" si="34"/>
        <v>0</v>
      </c>
      <c r="AT45" s="63">
        <f t="shared" si="34"/>
        <v>0</v>
      </c>
      <c r="AU45" s="63">
        <f ca="1" t="shared" si="34"/>
        <v>0</v>
      </c>
      <c r="AV45" s="106">
        <f ca="1" t="shared" si="34"/>
        <v>0</v>
      </c>
      <c r="AW45" s="54">
        <f t="shared" si="34"/>
        <v>0</v>
      </c>
      <c r="AX45" s="63">
        <f t="shared" si="34"/>
        <v>0</v>
      </c>
      <c r="AY45" s="63">
        <f ca="1" t="shared" si="34"/>
        <v>0</v>
      </c>
      <c r="AZ45" s="106">
        <f ca="1" t="shared" si="34"/>
        <v>0</v>
      </c>
      <c r="BA45" s="54">
        <f t="shared" si="34"/>
        <v>0</v>
      </c>
      <c r="BB45" s="63">
        <f t="shared" si="34"/>
        <v>0</v>
      </c>
      <c r="BC45" s="63">
        <f ca="1" t="shared" si="34"/>
        <v>0</v>
      </c>
      <c r="BD45" s="106">
        <f ca="1" t="shared" si="34"/>
        <v>0</v>
      </c>
      <c r="BE45" s="55">
        <f t="shared" si="34"/>
        <v>0</v>
      </c>
      <c r="BF45" s="57">
        <f t="shared" si="34"/>
        <v>0</v>
      </c>
      <c r="BG45" s="234" t="s">
        <v>56</v>
      </c>
      <c r="BH45" s="564">
        <f aca="true" t="shared" si="35" ref="BH45:BW45">COUNT(BH11:BH39)</f>
        <v>0</v>
      </c>
      <c r="BI45" s="778">
        <f ca="1" t="shared" si="35"/>
        <v>0</v>
      </c>
      <c r="BJ45" s="564">
        <f t="shared" si="35"/>
        <v>0</v>
      </c>
      <c r="BK45" s="791">
        <f ca="1" t="shared" si="35"/>
        <v>0</v>
      </c>
      <c r="BL45" s="792">
        <f t="shared" si="35"/>
        <v>0</v>
      </c>
      <c r="BM45" s="63">
        <f t="shared" si="35"/>
        <v>0</v>
      </c>
      <c r="BN45" s="63">
        <f t="shared" si="35"/>
        <v>0</v>
      </c>
      <c r="BO45" s="63">
        <f t="shared" si="35"/>
        <v>0</v>
      </c>
      <c r="BP45" s="63">
        <f t="shared" si="35"/>
        <v>0</v>
      </c>
      <c r="BQ45" s="63">
        <f t="shared" si="35"/>
        <v>0</v>
      </c>
      <c r="BR45" s="63">
        <f t="shared" si="35"/>
        <v>0</v>
      </c>
      <c r="BS45" s="63">
        <f t="shared" si="35"/>
        <v>0</v>
      </c>
      <c r="BT45" s="63">
        <f t="shared" si="35"/>
        <v>0</v>
      </c>
      <c r="BU45" s="63">
        <f t="shared" si="35"/>
        <v>0</v>
      </c>
      <c r="BV45" s="63">
        <f t="shared" si="35"/>
        <v>0</v>
      </c>
      <c r="BW45" s="106">
        <f t="shared" si="35"/>
        <v>0</v>
      </c>
    </row>
    <row r="46" spans="1:58" ht="17.25" customHeight="1" thickBot="1">
      <c r="A46" s="988" t="s">
        <v>107</v>
      </c>
      <c r="B46" s="989"/>
      <c r="C46" s="989"/>
      <c r="D46" s="989"/>
      <c r="E46" s="989"/>
      <c r="F46" s="989"/>
      <c r="G46" s="989"/>
      <c r="H46" s="989"/>
      <c r="I46" s="989"/>
      <c r="J46" s="989"/>
      <c r="K46" s="989"/>
      <c r="L46" s="467" t="s">
        <v>192</v>
      </c>
      <c r="M46" s="198"/>
      <c r="N46" s="198"/>
      <c r="O46" s="198"/>
      <c r="P46" s="198"/>
      <c r="Q46" s="468"/>
      <c r="R46" s="469" t="s">
        <v>122</v>
      </c>
      <c r="S46" s="198"/>
      <c r="T46" s="224"/>
      <c r="U46" s="289" t="s">
        <v>37</v>
      </c>
      <c r="V46" s="198"/>
      <c r="W46" s="198"/>
      <c r="X46" s="198"/>
      <c r="Y46" s="198"/>
      <c r="Z46" s="198"/>
      <c r="AA46" s="198"/>
      <c r="AB46" s="198"/>
      <c r="AC46" s="198"/>
      <c r="AD46" s="198"/>
      <c r="AE46" s="198"/>
      <c r="AF46" s="198"/>
      <c r="AG46" s="198"/>
      <c r="AH46" s="198"/>
      <c r="AI46" s="198"/>
      <c r="AJ46" s="198"/>
      <c r="AK46" s="198"/>
      <c r="AL46" s="198"/>
      <c r="AM46" s="198"/>
      <c r="AN46" s="224"/>
      <c r="AO46" s="191"/>
      <c r="AP46" s="191"/>
      <c r="AQ46" s="191"/>
      <c r="AR46" s="191"/>
      <c r="AS46" s="191"/>
      <c r="AT46" s="191"/>
      <c r="AU46" s="191"/>
      <c r="AV46" s="191"/>
      <c r="AW46" s="191"/>
      <c r="AX46" s="191"/>
      <c r="AY46" s="191"/>
      <c r="AZ46" s="191"/>
      <c r="BA46" s="191"/>
      <c r="BB46" s="191"/>
      <c r="BC46" s="191"/>
      <c r="BD46" s="191"/>
      <c r="BE46" s="191"/>
      <c r="BF46" s="191"/>
    </row>
    <row r="47" spans="1:58" ht="12.75">
      <c r="A47" s="990"/>
      <c r="B47" s="991"/>
      <c r="C47" s="991"/>
      <c r="D47" s="991"/>
      <c r="E47" s="991"/>
      <c r="F47" s="991"/>
      <c r="G47" s="991"/>
      <c r="H47" s="991"/>
      <c r="I47" s="991"/>
      <c r="J47" s="991"/>
      <c r="K47" s="991"/>
      <c r="L47" s="929"/>
      <c r="M47" s="930"/>
      <c r="N47" s="930"/>
      <c r="O47" s="930"/>
      <c r="P47" s="930"/>
      <c r="Q47" s="947"/>
      <c r="R47" s="908"/>
      <c r="S47" s="909"/>
      <c r="T47" s="910"/>
      <c r="U47" s="877"/>
      <c r="V47" s="878"/>
      <c r="W47" s="878"/>
      <c r="X47" s="878"/>
      <c r="Y47" s="878"/>
      <c r="Z47" s="878"/>
      <c r="AA47" s="878"/>
      <c r="AB47" s="878"/>
      <c r="AC47" s="878"/>
      <c r="AD47" s="878"/>
      <c r="AE47" s="878"/>
      <c r="AF47" s="878"/>
      <c r="AG47" s="878"/>
      <c r="AH47" s="878"/>
      <c r="AI47" s="878"/>
      <c r="AJ47" s="878"/>
      <c r="AK47" s="878"/>
      <c r="AL47" s="878"/>
      <c r="AM47" s="878"/>
      <c r="AN47" s="879"/>
      <c r="AO47" s="191"/>
      <c r="AP47" s="191"/>
      <c r="AQ47" s="79" t="s">
        <v>38</v>
      </c>
      <c r="AR47" s="80"/>
      <c r="AS47" s="80"/>
      <c r="AT47" s="80"/>
      <c r="AU47" s="80"/>
      <c r="AV47" s="80"/>
      <c r="AW47" s="80"/>
      <c r="AX47" s="80"/>
      <c r="AY47" s="80"/>
      <c r="AZ47" s="80"/>
      <c r="BA47" s="81"/>
      <c r="BB47" s="290" t="s">
        <v>115</v>
      </c>
      <c r="BC47" s="198"/>
      <c r="BD47" s="198"/>
      <c r="BE47" s="198"/>
      <c r="BF47" s="224"/>
    </row>
    <row r="48" spans="1:58" ht="12.75">
      <c r="A48" s="990"/>
      <c r="B48" s="991"/>
      <c r="C48" s="991"/>
      <c r="D48" s="991"/>
      <c r="E48" s="991"/>
      <c r="F48" s="991"/>
      <c r="G48" s="991"/>
      <c r="H48" s="991"/>
      <c r="I48" s="991"/>
      <c r="J48" s="991"/>
      <c r="K48" s="991"/>
      <c r="L48" s="948"/>
      <c r="M48" s="930"/>
      <c r="N48" s="930"/>
      <c r="O48" s="930"/>
      <c r="P48" s="930"/>
      <c r="Q48" s="947"/>
      <c r="R48" s="911"/>
      <c r="S48" s="909"/>
      <c r="T48" s="910"/>
      <c r="U48" s="877"/>
      <c r="V48" s="878"/>
      <c r="W48" s="878"/>
      <c r="X48" s="878"/>
      <c r="Y48" s="878"/>
      <c r="Z48" s="878"/>
      <c r="AA48" s="878"/>
      <c r="AB48" s="878"/>
      <c r="AC48" s="878"/>
      <c r="AD48" s="878"/>
      <c r="AE48" s="878"/>
      <c r="AF48" s="878"/>
      <c r="AG48" s="878"/>
      <c r="AH48" s="878"/>
      <c r="AI48" s="878"/>
      <c r="AJ48" s="878"/>
      <c r="AK48" s="878"/>
      <c r="AL48" s="878"/>
      <c r="AM48" s="878"/>
      <c r="AN48" s="879"/>
      <c r="AO48" s="191"/>
      <c r="AP48" s="191"/>
      <c r="AQ48" s="235" t="s">
        <v>39</v>
      </c>
      <c r="AR48" s="212"/>
      <c r="AS48" s="236"/>
      <c r="AT48" s="241" t="s">
        <v>40</v>
      </c>
      <c r="AU48" s="242"/>
      <c r="AV48" s="241" t="s">
        <v>41</v>
      </c>
      <c r="AW48" s="242"/>
      <c r="AX48" s="243" t="s">
        <v>42</v>
      </c>
      <c r="AY48" s="244"/>
      <c r="AZ48" s="243" t="s">
        <v>43</v>
      </c>
      <c r="BA48" s="245"/>
      <c r="BB48" s="411" t="s">
        <v>116</v>
      </c>
      <c r="BC48" s="191"/>
      <c r="BD48" s="447">
        <f>SUM(L11:L39)</f>
        <v>0</v>
      </c>
      <c r="BE48" s="191"/>
      <c r="BF48" s="228"/>
    </row>
    <row r="49" spans="1:58" ht="14.4" thickBot="1">
      <c r="A49" s="990"/>
      <c r="B49" s="991"/>
      <c r="C49" s="991"/>
      <c r="D49" s="991"/>
      <c r="E49" s="991"/>
      <c r="F49" s="991"/>
      <c r="G49" s="991"/>
      <c r="H49" s="991"/>
      <c r="I49" s="991"/>
      <c r="J49" s="991"/>
      <c r="K49" s="991"/>
      <c r="L49" s="953"/>
      <c r="M49" s="954"/>
      <c r="N49" s="954"/>
      <c r="O49" s="954"/>
      <c r="P49" s="954"/>
      <c r="Q49" s="955"/>
      <c r="R49" s="470"/>
      <c r="S49" s="227"/>
      <c r="T49" s="228"/>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235"/>
      <c r="AR49" s="237"/>
      <c r="AS49" s="238"/>
      <c r="AT49" s="90"/>
      <c r="AU49" s="91"/>
      <c r="AV49" s="90"/>
      <c r="AW49" s="91"/>
      <c r="AX49" s="92" t="s">
        <v>10</v>
      </c>
      <c r="AY49" s="93"/>
      <c r="AZ49" s="92" t="s">
        <v>10</v>
      </c>
      <c r="BA49" s="93"/>
      <c r="BB49" s="430" t="s">
        <v>117</v>
      </c>
      <c r="BC49" s="210"/>
      <c r="BD49" s="448">
        <f>SUM(AQ11:AQ39)</f>
        <v>0</v>
      </c>
      <c r="BE49" s="210"/>
      <c r="BF49" s="225"/>
    </row>
    <row r="50" spans="1:58" ht="13.8">
      <c r="A50" s="990"/>
      <c r="B50" s="991"/>
      <c r="C50" s="991"/>
      <c r="D50" s="991"/>
      <c r="E50" s="991"/>
      <c r="F50" s="991"/>
      <c r="G50" s="991"/>
      <c r="H50" s="991"/>
      <c r="I50" s="991"/>
      <c r="J50" s="991"/>
      <c r="K50" s="991"/>
      <c r="L50" s="467" t="s">
        <v>193</v>
      </c>
      <c r="M50" s="471"/>
      <c r="N50" s="198"/>
      <c r="O50" s="198"/>
      <c r="P50" s="198"/>
      <c r="Q50" s="472"/>
      <c r="R50" s="469" t="s">
        <v>122</v>
      </c>
      <c r="S50" s="198"/>
      <c r="T50" s="224"/>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t="str">
        <f>IF(+AD45&gt;0,"Secondary Treatment"," ")</f>
        <v xml:space="preserve"> </v>
      </c>
      <c r="AR50" s="237"/>
      <c r="AS50" s="238"/>
      <c r="AT50" s="90"/>
      <c r="AU50" s="91"/>
      <c r="AV50" s="90"/>
      <c r="AW50" s="91"/>
      <c r="AX50" s="90" t="str">
        <f>IF(AD45=0,"",(+S40-AD40)/S40*100)</f>
        <v/>
      </c>
      <c r="AY50" s="91"/>
      <c r="AZ50" s="92" t="s">
        <v>44</v>
      </c>
      <c r="BA50" s="93"/>
      <c r="BB50" s="847" t="s">
        <v>45</v>
      </c>
      <c r="BC50" s="848"/>
      <c r="BD50" s="848"/>
      <c r="BE50" s="216"/>
      <c r="BF50" s="413"/>
    </row>
    <row r="51" spans="1:58" ht="12.75">
      <c r="A51" s="990"/>
      <c r="B51" s="991"/>
      <c r="C51" s="991"/>
      <c r="D51" s="991"/>
      <c r="E51" s="991"/>
      <c r="F51" s="991"/>
      <c r="G51" s="991"/>
      <c r="H51" s="991"/>
      <c r="I51" s="991"/>
      <c r="J51" s="991"/>
      <c r="K51" s="991"/>
      <c r="L51" s="473" t="s">
        <v>194</v>
      </c>
      <c r="M51" s="202"/>
      <c r="N51" s="202"/>
      <c r="O51" s="202"/>
      <c r="P51" s="202"/>
      <c r="Q51" s="202"/>
      <c r="R51" s="908"/>
      <c r="S51" s="909"/>
      <c r="T51" s="910"/>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t="str">
        <f>IF(AD45&gt;0,"Tertiary Treatment","")</f>
        <v/>
      </c>
      <c r="AR51" s="237"/>
      <c r="AS51" s="238"/>
      <c r="AT51" s="90"/>
      <c r="AU51" s="91"/>
      <c r="AV51" s="90"/>
      <c r="AW51" s="91"/>
      <c r="AX51" s="90" t="str">
        <f>IF(AD45=0,"",(+AD40-BA40)/AD40*100)</f>
        <v/>
      </c>
      <c r="AY51" s="91"/>
      <c r="AZ51" s="92" t="s">
        <v>44</v>
      </c>
      <c r="BA51" s="93"/>
      <c r="BB51" s="291" t="s">
        <v>118</v>
      </c>
      <c r="BC51" s="191"/>
      <c r="BE51" s="431" t="str">
        <f>IF(L45=0,"",L40/P4)</f>
        <v/>
      </c>
      <c r="BF51" s="228"/>
    </row>
    <row r="52" spans="1:58" ht="13.5" customHeight="1" thickBot="1">
      <c r="A52" s="990"/>
      <c r="B52" s="991"/>
      <c r="C52" s="991"/>
      <c r="D52" s="991"/>
      <c r="E52" s="991"/>
      <c r="F52" s="991"/>
      <c r="G52" s="991"/>
      <c r="H52" s="991"/>
      <c r="I52" s="991"/>
      <c r="J52" s="991"/>
      <c r="K52" s="991"/>
      <c r="L52" s="929"/>
      <c r="M52" s="930"/>
      <c r="N52" s="930"/>
      <c r="O52" s="930"/>
      <c r="P52" s="930"/>
      <c r="Q52" s="931"/>
      <c r="R52" s="911"/>
      <c r="S52" s="909"/>
      <c r="T52" s="910"/>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4" t="s">
        <v>46</v>
      </c>
      <c r="AR52" s="239"/>
      <c r="AS52" s="240"/>
      <c r="AT52" s="97" t="str">
        <f>IF(N40=" "," NA",(+N40-AS40)/N40*100)</f>
        <v xml:space="preserve"> NA</v>
      </c>
      <c r="AU52" s="98"/>
      <c r="AV52" s="97" t="str">
        <f>IF(P40=" "," NA",(+P40-AW40)/P40*100)</f>
        <v xml:space="preserve"> NA</v>
      </c>
      <c r="AW52" s="98"/>
      <c r="AX52" s="97" t="str">
        <f>IF(OR(S40=" ",BA40=" ")," NA",(+S40-BA40)/S40*100)</f>
        <v xml:space="preserve"> NA</v>
      </c>
      <c r="AY52" s="98"/>
      <c r="AZ52" s="97" t="str">
        <f>IF(OR(R40=" ",AN40=" ")," NA",(+R40-AN40)/R40*100)</f>
        <v xml:space="preserve"> NA</v>
      </c>
      <c r="BA52" s="99"/>
      <c r="BB52" s="229"/>
      <c r="BC52" s="222"/>
      <c r="BD52" s="222"/>
      <c r="BE52" s="222"/>
      <c r="BF52" s="230"/>
    </row>
    <row r="53" spans="1:44" ht="18.75" customHeight="1" thickBot="1">
      <c r="A53" s="992"/>
      <c r="B53" s="993"/>
      <c r="C53" s="993"/>
      <c r="D53" s="993"/>
      <c r="E53" s="993"/>
      <c r="F53" s="993"/>
      <c r="G53" s="993"/>
      <c r="H53" s="993"/>
      <c r="I53" s="993"/>
      <c r="J53" s="993"/>
      <c r="K53" s="993"/>
      <c r="L53" s="932"/>
      <c r="M53" s="933"/>
      <c r="N53" s="933"/>
      <c r="O53" s="933"/>
      <c r="P53" s="933"/>
      <c r="Q53" s="934"/>
      <c r="R53" s="474"/>
      <c r="S53" s="222"/>
      <c r="T53" s="230"/>
      <c r="U53" s="880"/>
      <c r="V53" s="881"/>
      <c r="W53" s="881"/>
      <c r="X53" s="881"/>
      <c r="Y53" s="881"/>
      <c r="Z53" s="881"/>
      <c r="AA53" s="881"/>
      <c r="AB53" s="881"/>
      <c r="AC53" s="881"/>
      <c r="AD53" s="881"/>
      <c r="AE53" s="881"/>
      <c r="AF53" s="881"/>
      <c r="AG53" s="881"/>
      <c r="AH53" s="881"/>
      <c r="AI53" s="881"/>
      <c r="AJ53" s="881"/>
      <c r="AK53" s="881"/>
      <c r="AL53" s="881"/>
      <c r="AM53" s="881"/>
      <c r="AN53" s="882"/>
      <c r="AO53" s="191"/>
      <c r="AP53" s="191"/>
      <c r="AQ53" s="191"/>
      <c r="AR53" s="191"/>
    </row>
    <row r="54" spans="1:75" ht="12.75">
      <c r="A54" s="815" t="s">
        <v>227</v>
      </c>
      <c r="B54" s="815"/>
      <c r="C54" s="815"/>
      <c r="D54" s="815"/>
      <c r="E54" s="815"/>
      <c r="F54" s="815"/>
      <c r="G54" s="815"/>
      <c r="H54" s="815"/>
      <c r="I54" s="815"/>
      <c r="J54" s="815"/>
      <c r="K54" s="815"/>
      <c r="L54" s="815"/>
      <c r="M54" s="815"/>
      <c r="N54" s="815"/>
      <c r="O54" s="815"/>
      <c r="P54" s="815"/>
      <c r="Q54" s="815"/>
      <c r="R54" s="815"/>
      <c r="S54" s="815"/>
      <c r="T54" s="815"/>
      <c r="U54" s="852" t="s">
        <v>228</v>
      </c>
      <c r="V54" s="852"/>
      <c r="W54" s="852"/>
      <c r="X54" s="852"/>
      <c r="Y54" s="852"/>
      <c r="Z54" s="852"/>
      <c r="AA54" s="852"/>
      <c r="AB54" s="852"/>
      <c r="AC54" s="852"/>
      <c r="AD54" s="852"/>
      <c r="AE54" s="852"/>
      <c r="AF54" s="852"/>
      <c r="AG54" s="852"/>
      <c r="AH54" s="852"/>
      <c r="AI54" s="852"/>
      <c r="AJ54" s="852"/>
      <c r="AK54" s="852"/>
      <c r="AL54" s="852"/>
      <c r="AM54" s="852"/>
      <c r="AN54" s="852"/>
      <c r="AO54" s="815" t="s">
        <v>229</v>
      </c>
      <c r="AP54" s="815"/>
      <c r="AQ54" s="815"/>
      <c r="AR54" s="815"/>
      <c r="AS54" s="815"/>
      <c r="AT54" s="815"/>
      <c r="AU54" s="815"/>
      <c r="AV54" s="815"/>
      <c r="AW54" s="815"/>
      <c r="AX54" s="815"/>
      <c r="AY54" s="815"/>
      <c r="AZ54" s="815"/>
      <c r="BA54" s="815"/>
      <c r="BB54" s="815"/>
      <c r="BC54" s="815"/>
      <c r="BD54" s="815"/>
      <c r="BE54" s="815"/>
      <c r="BF54" s="815"/>
      <c r="BG54" s="815" t="s">
        <v>230</v>
      </c>
      <c r="BH54" s="815"/>
      <c r="BI54" s="815"/>
      <c r="BJ54" s="815"/>
      <c r="BK54" s="815"/>
      <c r="BL54" s="815"/>
      <c r="BM54" s="815"/>
      <c r="BN54" s="815"/>
      <c r="BO54" s="815"/>
      <c r="BP54" s="815"/>
      <c r="BQ54" s="815"/>
      <c r="BR54" s="815"/>
      <c r="BS54" s="815"/>
      <c r="BT54" s="815"/>
      <c r="BU54" s="815"/>
      <c r="BV54" s="815"/>
      <c r="BW54" s="815"/>
    </row>
    <row r="57" ht="15" customHeight="1"/>
    <row r="59" spans="1:58" ht="12.75">
      <c r="A59" s="815"/>
      <c r="B59" s="815"/>
      <c r="C59" s="815"/>
      <c r="D59" s="815"/>
      <c r="E59" s="815"/>
      <c r="F59" s="815"/>
      <c r="G59" s="815"/>
      <c r="H59" s="815"/>
      <c r="I59" s="815"/>
      <c r="J59" s="815"/>
      <c r="K59" s="815"/>
      <c r="L59" s="815"/>
      <c r="M59" s="815"/>
      <c r="N59" s="815"/>
      <c r="O59" s="815"/>
      <c r="P59" s="815"/>
      <c r="Q59" s="815"/>
      <c r="R59" s="815"/>
      <c r="S59" s="815"/>
      <c r="T59" s="815"/>
      <c r="AY59" s="815"/>
      <c r="AZ59" s="815"/>
      <c r="BA59" s="815"/>
      <c r="BB59" s="815"/>
      <c r="BC59" s="815"/>
      <c r="BD59" s="815"/>
      <c r="BE59" s="815"/>
      <c r="BF59" s="815"/>
    </row>
  </sheetData>
  <sheetProtection algorithmName="SHA-512" hashValue="yQgqxhJn1cpSZoMw6MjjdFr9r4NWn8q9UELnATS/jJtf2LFGasrUmwYLfk8D5B7Zc58LiUSFoF56dPsLU8orXQ==" saltValue="hvcGvGbPVs7AisEJrxRQbQ==" spinCount="100000" sheet="1" selectLockedCells="1"/>
  <mergeCells count="73">
    <mergeCell ref="BV8:BV10"/>
    <mergeCell ref="BW8:BW10"/>
    <mergeCell ref="BH9:BI9"/>
    <mergeCell ref="BJ9:BK9"/>
    <mergeCell ref="BG54:BW54"/>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L52:Q53"/>
    <mergeCell ref="U43:W43"/>
    <mergeCell ref="U44:W44"/>
    <mergeCell ref="R51:T52"/>
    <mergeCell ref="AQ8:BD8"/>
    <mergeCell ref="L49:Q49"/>
    <mergeCell ref="L47:Q48"/>
    <mergeCell ref="R47:T48"/>
    <mergeCell ref="AB8:AB10"/>
    <mergeCell ref="AC8:AC10"/>
    <mergeCell ref="AK41:AL41"/>
    <mergeCell ref="AO40:AP40"/>
    <mergeCell ref="AD9:AE9"/>
    <mergeCell ref="AA8:AA10"/>
    <mergeCell ref="AK42:AL42"/>
    <mergeCell ref="A59:T59"/>
    <mergeCell ref="AO54:BF54"/>
    <mergeCell ref="AY59:BF59"/>
    <mergeCell ref="U47:AN53"/>
    <mergeCell ref="Q6:R6"/>
    <mergeCell ref="AK45:AL45"/>
    <mergeCell ref="L7:O7"/>
    <mergeCell ref="Q7:R7"/>
    <mergeCell ref="Z8:Z10"/>
    <mergeCell ref="AO45:AP45"/>
    <mergeCell ref="BB50:BD50"/>
    <mergeCell ref="A54:T54"/>
    <mergeCell ref="A46:K53"/>
    <mergeCell ref="U54:AN54"/>
    <mergeCell ref="AO41:AP41"/>
    <mergeCell ref="AO42:AP42"/>
    <mergeCell ref="C8:C10"/>
    <mergeCell ref="G8:G10"/>
    <mergeCell ref="H8:H10"/>
    <mergeCell ref="D8:D10"/>
    <mergeCell ref="V8:Y9"/>
    <mergeCell ref="E8:E10"/>
    <mergeCell ref="AA6:AB6"/>
    <mergeCell ref="AD8:AE8"/>
    <mergeCell ref="AO6:AR6"/>
    <mergeCell ref="AA5:AB5"/>
    <mergeCell ref="Q2:S2"/>
    <mergeCell ref="R4:T4"/>
    <mergeCell ref="L2:P2"/>
    <mergeCell ref="S6:T6"/>
    <mergeCell ref="S7:T7"/>
    <mergeCell ref="L5:M5"/>
    <mergeCell ref="N5:R5"/>
    <mergeCell ref="AX2:BC3"/>
    <mergeCell ref="BD2:BF3"/>
    <mergeCell ref="AX5:BC7"/>
    <mergeCell ref="AL2:AN3"/>
    <mergeCell ref="AD2:AK3"/>
    <mergeCell ref="AL5:AN7"/>
    <mergeCell ref="BD5:BF7"/>
  </mergeCells>
  <dataValidations count="1">
    <dataValidation type="list" allowBlank="1" showInputMessage="1" showErrorMessage="1" errorTitle="Error Code 570" error="This is an invalid input. press CANCEL and see instructions._x000a__x000a_RETRY and HELP, will not assist in this error" sqref="AF11:AF39">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20" max="16383" man="1"/>
    <brk id="40" max="16383" man="1"/>
    <brk id="58" max="16383" man="1"/>
  </colBreaks>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57"/>
  <sheetViews>
    <sheetView showGridLines="0" zoomScale="90" zoomScaleNormal="90" workbookViewId="0" topLeftCell="A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6" max="26" width="6.7109375" style="0" customWidth="1"/>
    <col min="27" max="29" width="5.7109375" style="0" customWidth="1"/>
    <col min="31" max="31" width="6.7109375" style="0" customWidth="1"/>
    <col min="32" max="32" width="3.281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3.57421875" style="0" customWidth="1"/>
    <col min="63" max="63" width="7.851562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+Feb!L2</f>
        <v>Exampleville</v>
      </c>
      <c r="M2" s="966"/>
      <c r="N2" s="966"/>
      <c r="O2" s="966"/>
      <c r="P2" s="967"/>
      <c r="Q2" s="976" t="str">
        <f>+Feb!Q2</f>
        <v>IN0000000</v>
      </c>
      <c r="R2" s="966"/>
      <c r="S2" s="966"/>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G4" s="192"/>
      <c r="H4" s="192"/>
      <c r="I4" s="192"/>
      <c r="J4" s="192"/>
      <c r="K4" s="192"/>
      <c r="L4" s="259" t="s">
        <v>48</v>
      </c>
      <c r="M4" s="260"/>
      <c r="N4" s="261">
        <f>+Feb!N4</f>
        <v>2023</v>
      </c>
      <c r="O4" s="262"/>
      <c r="P4" s="704">
        <f>+Feb!P4</f>
        <v>0.001</v>
      </c>
      <c r="Q4" s="258" t="s">
        <v>70</v>
      </c>
      <c r="R4" s="977" t="str">
        <f>+Feb!R4</f>
        <v>555/555-5555</v>
      </c>
      <c r="S4" s="978">
        <f>+Jan!S4</f>
        <v>0</v>
      </c>
      <c r="T4" s="979">
        <f>+Jan!T4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G5" s="192"/>
      <c r="H5" s="192"/>
      <c r="I5" s="192"/>
      <c r="J5" s="192"/>
      <c r="K5" s="193" t="str">
        <f>CONCATENATE("3/1/",N4)</f>
        <v>3/1/2023</v>
      </c>
      <c r="L5" s="970" t="s">
        <v>130</v>
      </c>
      <c r="M5" s="971"/>
      <c r="N5" s="972" t="str">
        <f>+Feb!N5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March</v>
      </c>
      <c r="AB6" s="826"/>
      <c r="AC6" s="406">
        <f>+N4</f>
        <v>2023</v>
      </c>
      <c r="AL6" s="961"/>
      <c r="AM6" s="961"/>
      <c r="AN6" s="961"/>
      <c r="AO6" s="825" t="str">
        <f>+L2</f>
        <v>Exampleville</v>
      </c>
      <c r="AP6" s="917"/>
      <c r="AQ6" s="918"/>
      <c r="AR6" s="826"/>
      <c r="AS6" s="221" t="str">
        <f>+Q2</f>
        <v>IN0000000</v>
      </c>
      <c r="AT6" s="217"/>
      <c r="AU6" s="221" t="str">
        <f>+L4</f>
        <v>March</v>
      </c>
      <c r="AV6" s="217"/>
      <c r="AW6" s="406">
        <f>+N4</f>
        <v>2023</v>
      </c>
      <c r="AX6" s="961"/>
      <c r="AY6" s="961"/>
      <c r="AZ6" s="961"/>
      <c r="BA6" s="961"/>
      <c r="BB6" s="961"/>
      <c r="BC6" s="961"/>
      <c r="BD6" s="961"/>
      <c r="BE6" s="961"/>
      <c r="BF6" s="961"/>
      <c r="BG6" s="825" t="str">
        <f>AO6</f>
        <v>Exampleville</v>
      </c>
      <c r="BH6" s="998"/>
      <c r="BI6" s="221" t="str">
        <f>AS6</f>
        <v>IN0000000</v>
      </c>
      <c r="BJ6" s="217"/>
      <c r="BK6" s="221" t="str">
        <f>AU6</f>
        <v>March</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Feb!L7</f>
        <v>Chris A. Operator</v>
      </c>
      <c r="M7" s="984"/>
      <c r="N7" s="984"/>
      <c r="O7" s="984"/>
      <c r="P7" s="288" t="str">
        <f>+Feb!P7</f>
        <v>V</v>
      </c>
      <c r="Q7" s="985">
        <f>+Feb!Q7</f>
        <v>9999</v>
      </c>
      <c r="R7" s="986">
        <f>+Jan!R7</f>
        <v>0</v>
      </c>
      <c r="S7" s="968">
        <f>+Feb!S7</f>
        <v>37072</v>
      </c>
      <c r="T7" s="969">
        <f>+Jan!T7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Feb!BI7</f>
        <v>Substitute for State Form 30530</v>
      </c>
      <c r="BJ7" s="222"/>
      <c r="BK7" s="222"/>
      <c r="BL7" s="214"/>
      <c r="BM7" s="410"/>
      <c r="BN7" s="1000"/>
      <c r="BO7" s="1001"/>
      <c r="BP7" s="1001"/>
      <c r="BQ7" s="1001"/>
      <c r="BR7" s="1001"/>
      <c r="BS7" s="1001"/>
      <c r="BT7" s="1001"/>
      <c r="BU7" s="1001"/>
      <c r="BV7" s="215"/>
      <c r="BW7" s="222"/>
    </row>
    <row r="8" spans="1:75" ht="12.75" customHeight="1">
      <c r="A8" s="569"/>
      <c r="B8" s="570"/>
      <c r="C8" s="980" t="str">
        <f>+Feb!C8</f>
        <v>Man-Hours at Plant
(Plants less than 1 MGD only)</v>
      </c>
      <c r="D8" s="862" t="str">
        <f>+Feb!D8</f>
        <v>Air Temperature (optional)</v>
      </c>
      <c r="E8" s="862" t="str">
        <f>+Feb!E8</f>
        <v>Water Temperture</v>
      </c>
      <c r="F8" s="246" t="s">
        <v>64</v>
      </c>
      <c r="G8" s="899" t="str">
        <f>+Feb!G8</f>
        <v>Bypass At Plant Site
("x" If Occurred)</v>
      </c>
      <c r="H8" s="885" t="str">
        <f>+Feb!H8</f>
        <v>Sanitary Sewer Overflow
("x" If Occurred)</v>
      </c>
      <c r="I8" s="571" t="s">
        <v>8</v>
      </c>
      <c r="J8" s="571"/>
      <c r="K8" s="571"/>
      <c r="L8" s="572" t="s">
        <v>9</v>
      </c>
      <c r="M8" s="571"/>
      <c r="N8" s="571"/>
      <c r="O8" s="571"/>
      <c r="P8" s="571"/>
      <c r="Q8" s="571"/>
      <c r="R8" s="571"/>
      <c r="S8" s="571"/>
      <c r="T8" s="573"/>
      <c r="U8" s="574" t="s">
        <v>10</v>
      </c>
      <c r="V8" s="888" t="str">
        <f>+Feb!V8</f>
        <v>CONTROLLED DISCHARGE</v>
      </c>
      <c r="W8" s="889">
        <f>+Feb!W8</f>
        <v>0</v>
      </c>
      <c r="X8" s="889" t="str">
        <f>+Feb!X8</f>
        <v>AERATION</v>
      </c>
      <c r="Y8" s="890">
        <f>+Feb!Y8</f>
        <v>0</v>
      </c>
      <c r="Z8" s="939" t="str">
        <f>+Feb!Z8</f>
        <v>Primary Cell Sludge Depth (ft) Measure Annually in June</v>
      </c>
      <c r="AA8" s="980" t="str">
        <f>+Feb!AA8</f>
        <v xml:space="preserve"> </v>
      </c>
      <c r="AB8" s="980" t="str">
        <f>+Feb!AB8</f>
        <v xml:space="preserve"> </v>
      </c>
      <c r="AC8" s="996" t="str">
        <f>+Feb!AC8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Feb!BH8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6" ht="12.75" customHeight="1" thickBot="1">
      <c r="A9" s="575"/>
      <c r="B9" s="576"/>
      <c r="C9" s="981">
        <f>+Jan!C9</f>
        <v>0</v>
      </c>
      <c r="D9" s="863"/>
      <c r="E9" s="863"/>
      <c r="F9" s="247">
        <f>SUM(F11:F41)</f>
        <v>0</v>
      </c>
      <c r="G9" s="900">
        <f>+Jan!G9</f>
        <v>0</v>
      </c>
      <c r="H9" s="886">
        <f>+Jan!H9</f>
        <v>0</v>
      </c>
      <c r="I9" s="577" t="s">
        <v>15</v>
      </c>
      <c r="J9" s="577"/>
      <c r="K9" s="577"/>
      <c r="L9" s="578" t="s">
        <v>10</v>
      </c>
      <c r="M9" s="577"/>
      <c r="N9" s="577"/>
      <c r="O9" s="577"/>
      <c r="P9" s="577"/>
      <c r="Q9" s="577"/>
      <c r="R9" s="577"/>
      <c r="S9" s="577"/>
      <c r="T9" s="579"/>
      <c r="U9" s="580" t="s">
        <v>10</v>
      </c>
      <c r="V9" s="891">
        <f>+Jan!V9</f>
        <v>0</v>
      </c>
      <c r="W9" s="892">
        <f>+Jan!W9</f>
        <v>0</v>
      </c>
      <c r="X9" s="892">
        <f>+Jan!X9</f>
        <v>0</v>
      </c>
      <c r="Y9" s="893">
        <f>+Jan!Y9</f>
        <v>0</v>
      </c>
      <c r="Z9" s="940">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IF(+Feb!BE9&lt;&gt;"",+Feb!BE9,"")</f>
        <v>Other</v>
      </c>
      <c r="BF9" s="588"/>
      <c r="BG9" s="739"/>
      <c r="BH9" s="822" t="str">
        <f>Feb!BH9</f>
        <v>Phosphorus</v>
      </c>
      <c r="BI9" s="823"/>
      <c r="BJ9" s="822" t="str">
        <f>Feb!BJ9</f>
        <v xml:space="preserve"> Total Nitrogen</v>
      </c>
      <c r="BK9" s="1010"/>
      <c r="BL9" s="1003">
        <f>Jan!BL9</f>
        <v>0</v>
      </c>
      <c r="BM9" s="1005">
        <f>Jan!BM9</f>
        <v>0</v>
      </c>
      <c r="BN9" s="1005">
        <f>Jan!BN9</f>
        <v>0</v>
      </c>
      <c r="BO9" s="1005">
        <f>Jan!BO9</f>
        <v>0</v>
      </c>
      <c r="BP9" s="1005">
        <f>Jan!BP9</f>
        <v>0</v>
      </c>
      <c r="BQ9" s="1005">
        <f>Jan!BQ9</f>
        <v>0</v>
      </c>
      <c r="BR9" s="1005">
        <f>Jan!BR9</f>
        <v>0</v>
      </c>
      <c r="BS9" s="1005">
        <f>Jan!BS9</f>
        <v>0</v>
      </c>
      <c r="BT9" s="1005">
        <f>Jan!BT9</f>
        <v>0</v>
      </c>
      <c r="BU9" s="1005">
        <f>Jan!BU9</f>
        <v>0</v>
      </c>
      <c r="BV9" s="1005">
        <f>Jan!BV9</f>
        <v>0</v>
      </c>
      <c r="BW9" s="1008">
        <f>Jan!BW9</f>
        <v>0</v>
      </c>
      <c r="BX9" s="669"/>
    </row>
    <row r="10" spans="1:75" ht="109.5" customHeight="1" thickBot="1">
      <c r="A10" s="589" t="s">
        <v>17</v>
      </c>
      <c r="B10" s="590" t="s">
        <v>18</v>
      </c>
      <c r="C10" s="982">
        <f>+Jan!C10</f>
        <v>0</v>
      </c>
      <c r="D10" s="864"/>
      <c r="E10" s="864"/>
      <c r="F10" s="591" t="str">
        <f>+Feb!F10</f>
        <v>Precipitation - Inches</v>
      </c>
      <c r="G10" s="901">
        <f>+Jan!G10</f>
        <v>0</v>
      </c>
      <c r="H10" s="887">
        <f>+Jan!H10</f>
        <v>0</v>
      </c>
      <c r="I10" s="592" t="str">
        <f>+Feb!I10</f>
        <v>Chlorine - Lbs</v>
      </c>
      <c r="J10" s="594" t="str">
        <f>+Feb!J10</f>
        <v>Lbs/Day  or
Gal./Day</v>
      </c>
      <c r="K10" s="594" t="str">
        <f>+Feb!K10</f>
        <v>Lbs/Day  or
Gal./Day</v>
      </c>
      <c r="L10" s="593" t="str">
        <f>+Feb!L10</f>
        <v>Influent Flow Rate 
(if metered) MGD</v>
      </c>
      <c r="M10" s="594" t="str">
        <f>+Feb!M10</f>
        <v>pH</v>
      </c>
      <c r="N10" s="594" t="str">
        <f>+Feb!N10</f>
        <v>CBOD5 - mg/l</v>
      </c>
      <c r="O10" s="595" t="str">
        <f>+Feb!O10</f>
        <v>CBOD5 - lbs</v>
      </c>
      <c r="P10" s="594" t="str">
        <f>+Feb!P10</f>
        <v>Susp. Solids - mg/l</v>
      </c>
      <c r="Q10" s="594" t="str">
        <f>+Feb!Q10</f>
        <v>Susp. Solids - lbs</v>
      </c>
      <c r="R10" s="594" t="str">
        <f>+Feb!R10</f>
        <v xml:space="preserve">Phosphorus - mg/l </v>
      </c>
      <c r="S10" s="594" t="str">
        <f>+Feb!S10</f>
        <v>Ammonia - mg/l</v>
      </c>
      <c r="T10" s="596" t="str">
        <f>IF(+Feb!T10&lt;&gt;"",+Feb!T10,"")</f>
        <v/>
      </c>
      <c r="U10" s="597" t="s">
        <v>17</v>
      </c>
      <c r="V10" s="598" t="str">
        <f>+Feb!V10</f>
        <v>Upstream Gage Reading (in.)</v>
      </c>
      <c r="W10" s="599" t="str">
        <f>+Feb!W10</f>
        <v>Upstream Flow (MGD)</v>
      </c>
      <c r="X10" s="600" t="str">
        <f>+Feb!X10</f>
        <v>Dilution Ratio (Discharge / Upstream)</v>
      </c>
      <c r="Y10" s="601" t="str">
        <f>+Feb!Y10</f>
        <v>Last Cell Water Level (ft.)</v>
      </c>
      <c r="Z10" s="941">
        <f>+Jan!Z10</f>
        <v>0</v>
      </c>
      <c r="AA10" s="995">
        <f>+Jan!AA10</f>
        <v>0</v>
      </c>
      <c r="AB10" s="995">
        <f>+Jan!AB10</f>
        <v>0</v>
      </c>
      <c r="AC10" s="925">
        <f>+Jan!AC10</f>
        <v>0</v>
      </c>
      <c r="AD10" s="593" t="str">
        <f>+Feb!AD10</f>
        <v>Ammonia - mg/l
Test Weekly</v>
      </c>
      <c r="AE10" s="596" t="str">
        <f>+Feb!AE10</f>
        <v xml:space="preserve"> </v>
      </c>
      <c r="AF10" s="657"/>
      <c r="AG10" s="175" t="str">
        <f>Jan!AG10</f>
        <v>Residual Chlorine - Final</v>
      </c>
      <c r="AH10" s="175" t="str">
        <f>Jan!AH10</f>
        <v>Residual Chlorine - Contact Tank</v>
      </c>
      <c r="AI10" s="603"/>
      <c r="AJ10" s="594" t="str">
        <f>+Feb!AJ10</f>
        <v>E. Coli - colony/100 ml</v>
      </c>
      <c r="AK10" s="594" t="str">
        <f>+Feb!AK10</f>
        <v>pH - daily low 
(or single sample)</v>
      </c>
      <c r="AL10" s="594" t="str">
        <f>+Feb!AL10</f>
        <v>pH - daily high  
(if multiple samples)</v>
      </c>
      <c r="AM10" s="595" t="str">
        <f>+Feb!AM10</f>
        <v>Dissolved Oxygen - mg/l</v>
      </c>
      <c r="AN10" s="604">
        <f>+Feb!AN10</f>
        <v>0</v>
      </c>
      <c r="AO10" s="605" t="s">
        <v>17</v>
      </c>
      <c r="AP10" s="606" t="s">
        <v>18</v>
      </c>
      <c r="AQ10" s="602" t="str">
        <f>+Feb!AQ10</f>
        <v>Effluent Flow Rate (MGD)</v>
      </c>
      <c r="AR10" s="596" t="str">
        <f>+Feb!AR10</f>
        <v>Effluent Flow
Weekly Average</v>
      </c>
      <c r="AS10" s="602" t="str">
        <f>+Feb!AS10</f>
        <v>CBOD5 - mg/l</v>
      </c>
      <c r="AT10" s="594" t="str">
        <f>+Feb!AT10</f>
        <v>CBOD5 - mg/l
Weekly Average</v>
      </c>
      <c r="AU10" s="607" t="str">
        <f>+Feb!AU10</f>
        <v>CBOD5 - lbs</v>
      </c>
      <c r="AV10" s="596" t="str">
        <f>+Feb!AV10</f>
        <v>CBOD5 - lbs/day
Weekly Average</v>
      </c>
      <c r="AW10" s="602" t="str">
        <f>+Feb!AW10</f>
        <v>Susp. Solids - mg/l</v>
      </c>
      <c r="AX10" s="594" t="str">
        <f>+Feb!AX10</f>
        <v>Susp. Solids - mg/l
Weekly Average</v>
      </c>
      <c r="AY10" s="600" t="str">
        <f>+Feb!AY10</f>
        <v>Susp. Solids - lbs</v>
      </c>
      <c r="AZ10" s="596" t="str">
        <f>+Feb!AZ10</f>
        <v>Susp. Solids - lbs/day
Weekly Average</v>
      </c>
      <c r="BA10" s="602" t="str">
        <f>+Feb!BA10</f>
        <v>Ammonia - mg/l</v>
      </c>
      <c r="BB10" s="608" t="str">
        <f>+Feb!BB10</f>
        <v>Ammonia - mg/l
Weekly Average</v>
      </c>
      <c r="BC10" s="600" t="str">
        <f>+Feb!BC10</f>
        <v>Ammonia - lbs</v>
      </c>
      <c r="BD10" s="596" t="str">
        <f>+Feb!BD10</f>
        <v>Ammonia - lbs/day
Weekly Average</v>
      </c>
      <c r="BE10" s="609" t="str">
        <f>IF(+Feb!BE10&lt;&gt;"",+Feb!BE10,"")</f>
        <v>Oil &amp; Grease (mg/l)</v>
      </c>
      <c r="BF10" s="610" t="str">
        <f>IF(+Feb!BF10&lt;&gt;"",+Feb!BF10,"")</f>
        <v/>
      </c>
      <c r="BG10" s="798" t="s">
        <v>17</v>
      </c>
      <c r="BH10" s="793" t="str">
        <f>Jan!BH10</f>
        <v xml:space="preserve">Phosphorus - mg/l </v>
      </c>
      <c r="BI10" s="741" t="str">
        <f>Jan!BI10</f>
        <v>Phosphorus - lbs/day</v>
      </c>
      <c r="BJ10" s="740" t="str">
        <f>Jan!BJ10</f>
        <v>Total Nitrogen- mg/l</v>
      </c>
      <c r="BK10" s="795" t="str">
        <f>Jan!BK10</f>
        <v>Total Nitrogen- lbs/day</v>
      </c>
      <c r="BL10" s="1004">
        <f>Jan!BL10</f>
        <v>0</v>
      </c>
      <c r="BM10" s="1006">
        <f>Jan!BM10</f>
        <v>0</v>
      </c>
      <c r="BN10" s="1006">
        <f>Jan!BN10</f>
        <v>0</v>
      </c>
      <c r="BO10" s="1006">
        <f>Jan!BO10</f>
        <v>0</v>
      </c>
      <c r="BP10" s="1006">
        <f>Jan!BP10</f>
        <v>0</v>
      </c>
      <c r="BQ10" s="1006">
        <f>Jan!BQ10</f>
        <v>0</v>
      </c>
      <c r="BR10" s="1006">
        <f>Jan!BR10</f>
        <v>0</v>
      </c>
      <c r="BS10" s="1006">
        <f>Jan!BS10</f>
        <v>0</v>
      </c>
      <c r="BT10" s="1006">
        <f>Jan!BT10</f>
        <v>0</v>
      </c>
      <c r="BU10" s="1006">
        <f>Jan!BU10</f>
        <v>0</v>
      </c>
      <c r="BV10" s="1006">
        <f>Jan!BV10</f>
        <v>0</v>
      </c>
      <c r="BW10" s="1009">
        <f>Jan!BW10</f>
        <v>0</v>
      </c>
    </row>
    <row r="11" spans="1:75" ht="15" customHeight="1">
      <c r="A11" s="203">
        <v>1</v>
      </c>
      <c r="B11" s="204" t="str">
        <f>TEXT(K$5+A11-1,"DDD")</f>
        <v>Wed</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1">+A11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1">+A11</f>
        <v>1</v>
      </c>
      <c r="AP11" s="390" t="str">
        <f aca="true" t="shared" si="2" ref="AP11:AP41">+B11</f>
        <v>Wed</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412">
        <f>AO11</f>
        <v>1</v>
      </c>
      <c r="BH11" s="30"/>
      <c r="BI11" s="746" t="str">
        <f aca="true" t="shared" si="3" ref="BI11:BI41">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1">TEXT(K$5+A12-1,"DDD")</f>
        <v>Thu</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1">IF(CELL("type",W12)="L","",IF(AQ12*W12&gt;0,+AQ12/W12,""))</f>
        <v/>
      </c>
      <c r="Y12" s="43"/>
      <c r="Z12" s="417"/>
      <c r="AA12" s="283"/>
      <c r="AB12" s="37"/>
      <c r="AC12" s="43"/>
      <c r="AD12" s="42"/>
      <c r="AE12" s="43"/>
      <c r="AF12" s="649"/>
      <c r="AG12" s="41"/>
      <c r="AH12" s="37"/>
      <c r="AI12" t="str">
        <f aca="true" t="shared" si="6" ref="AI12:AI41">IF(CELL("type",AJ12)="b","",IF(AJ12="tntc",63200,IF(AJ12=0,1,AJ12)))</f>
        <v/>
      </c>
      <c r="AJ12" s="37"/>
      <c r="AK12" s="283"/>
      <c r="AL12" s="283"/>
      <c r="AM12" s="283"/>
      <c r="AN12" s="43"/>
      <c r="AO12" s="205">
        <f t="shared" si="1"/>
        <v>2</v>
      </c>
      <c r="AP12" s="390" t="str">
        <f t="shared" si="2"/>
        <v>Thu</v>
      </c>
      <c r="AQ12" s="42"/>
      <c r="AR12" s="35"/>
      <c r="AS12" s="42"/>
      <c r="AT12" s="60"/>
      <c r="AU12" s="118" t="str">
        <f aca="true" t="shared" si="7" ref="AU12:AU41">IF(CELL("type",AS12)="L","",IF(AS12*($AQ12)=0,"",+$AQ12*AS12*8.345))</f>
        <v/>
      </c>
      <c r="AV12" s="35"/>
      <c r="AW12" s="42"/>
      <c r="AX12" s="60"/>
      <c r="AY12" s="118" t="str">
        <f aca="true" t="shared" si="8" ref="AY12:AY41">IF(CELL("type",AW12)="L","",IF(AW12*($AQ12)=0,"",+$AQ12*AW12*8.345))</f>
        <v/>
      </c>
      <c r="AZ12" s="35"/>
      <c r="BA12" s="42"/>
      <c r="BB12" s="60"/>
      <c r="BC12" s="118" t="str">
        <f aca="true" t="shared" si="9" ref="BC12:BC41">IF(CELL("type",BA12)="L","",IF(BA12*($AQ12)=0,"",+$AQ12*BA12*8.345))</f>
        <v/>
      </c>
      <c r="BD12" s="35"/>
      <c r="BE12" s="42"/>
      <c r="BF12" s="43"/>
      <c r="BG12" s="231">
        <f aca="true" t="shared" si="10" ref="BG12:BG41">AO12</f>
        <v>2</v>
      </c>
      <c r="BH12" s="37"/>
      <c r="BI12" s="746" t="str">
        <f ca="1" t="shared" si="3"/>
        <v/>
      </c>
      <c r="BJ12" s="785"/>
      <c r="BK12" s="749" t="str">
        <f aca="true" t="shared" si="11" ref="BK12:BK41">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Fri</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Fri</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Sat</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Sat</v>
      </c>
      <c r="AQ14" s="42"/>
      <c r="AR14" s="35" t="str">
        <f>IF(+$B14&lt;&gt;"Sat","",IF(Feb!$A$39=29,IF(SUM(AQ$11:AQ14,Feb!AQ37:AQ$39)&gt;0,AVERAGE(AQ$11:AQ14,Feb!AQ37:AQ$39)," "),IF(SUM(AQ$11:AQ14,Feb!AQ36:AQ$38)&gt;0,AVERAGE(AQ$11:AQ14,Feb!AQ36:AQ$38),"")))</f>
        <v/>
      </c>
      <c r="AS14" s="42"/>
      <c r="AT14" s="60" t="str">
        <f>IF(+$B14&lt;&gt;"Sat","",IF(Feb!$A$39=29,IF(SUM(AS$11:AS14,Feb!AS37:AS$39)&gt;0,AVERAGE(AS$11:AS14,Feb!AS37:AS$39)," "),IF(SUM(AS$11:AS14,Feb!AS36:AS$38)&gt;0,AVERAGE(AS$11:AS14,Feb!AS36:AS$38),"")))</f>
        <v/>
      </c>
      <c r="AU14" s="118" t="str">
        <f ca="1" t="shared" si="7"/>
        <v/>
      </c>
      <c r="AV14" s="46" t="str">
        <f ca="1">IF(+$B14&lt;&gt;"Sat","",IF(Feb!$A$39=29,IF(SUM(AU$11:AU14,Feb!AU37:AU$39)&gt;0,AVERAGE(AU$11:AU14,Feb!AU37:AU$39)," "),IF(SUM(AU$11:AU14,Feb!AU36:AU$38)&gt;0,AVERAGE(AU$11:AU14,Feb!AU36:AU$38),"")))</f>
        <v/>
      </c>
      <c r="AW14" s="42"/>
      <c r="AX14" s="60" t="str">
        <f>IF(+$B14&lt;&gt;"Sat","",IF(Feb!$A$39=29,IF(SUM(AW$11:AW14,Feb!AW37:AW$39)&gt;0,AVERAGE(AW$11:AW14,Feb!AW37:AW$39)," "),IF(SUM(AW$11:AW14,Feb!AW36:AW$38)&gt;0,AVERAGE(AW$11:AW14,Feb!AW36:AW$38),"")))</f>
        <v/>
      </c>
      <c r="AY14" s="118" t="str">
        <f ca="1" t="shared" si="8"/>
        <v/>
      </c>
      <c r="AZ14" s="46" t="str">
        <f ca="1">IF(+$B14&lt;&gt;"Sat","",IF(Feb!$A$39=29,IF(SUM(AY$11:AY14,Feb!AY37:AY$39)&gt;0,AVERAGE(AY$11:AY14,Feb!AY37:AY$39)," "),IF(SUM(AY$11:AY14,Feb!AY36:AY$38)&gt;0,AVERAGE(AY$11:AY14,Feb!AY36:AY$38),"")))</f>
        <v/>
      </c>
      <c r="BA14" s="42"/>
      <c r="BB14" s="60" t="str">
        <f>IF(+$B14&lt;&gt;"Sat","",IF(Feb!$A$39=29,IF(SUM(BA$11:BA14,Feb!BA37:BA$39)&gt;0,AVERAGE(BA$11:BA14,Feb!BA37:BA$39)," "),IF(SUM(BA$11:BA14,Feb!BA36:BA$38)&gt;0,AVERAGE(BA$11:BA14,Feb!BA36:BA$38),"")))</f>
        <v/>
      </c>
      <c r="BC14" s="118" t="str">
        <f ca="1" t="shared" si="9"/>
        <v/>
      </c>
      <c r="BD14" s="46" t="str">
        <f ca="1">IF(+$B14&lt;&gt;"Sat","",IF(Feb!$A$39=29,IF(SUM(BC$11:BC14,Feb!BC37:BC$39)&gt;0,AVERAGE(BC$11:BC14,Feb!BC37:BC$39)," "),IF(SUM(BC$11:BC14,Feb!BC36:BC$38)&gt;0,AVERAGE(BC$11:BC14,Feb!BC36:BC$38),"")))</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Sun</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Sun</v>
      </c>
      <c r="AQ15" s="52"/>
      <c r="AR15" s="57" t="str">
        <f>IF(+$B15&lt;&gt;"Sat","",IF(Feb!$A$39=29,IF(SUM(AQ$11:AQ15,Feb!AQ38:AQ$39)&gt;0,AVERAGE(AQ$11:AQ15,Feb!AQ38:AQ$39)," "),IF(SUM(AQ$11:AQ15,Feb!AQ37:AQ$38)&gt;0,AVERAGE(AQ$11:AQ15,Feb!AQ37:AQ$38),"")))</f>
        <v/>
      </c>
      <c r="AS15" s="52"/>
      <c r="AT15" s="56" t="str">
        <f>IF(+$B15&lt;&gt;"Sat","",IF(Feb!$A$39=29,IF(SUM(AS$11:AS15,Feb!AS38:AS$39)&gt;0,AVERAGE(AS$11:AS15,Feb!AS38:AS$39)," "),IF(SUM(AS$11:AS15,Feb!AS37:AS$38)&gt;0,AVERAGE(AS$11:AS15,Feb!AS37:AS$38),"")))</f>
        <v/>
      </c>
      <c r="AU15" s="58" t="str">
        <f ca="1" t="shared" si="7"/>
        <v/>
      </c>
      <c r="AV15" s="57" t="str">
        <f>IF(+$B15&lt;&gt;"Sat","",IF(Feb!$A$39=29,IF(SUM(AU$11:AU15,Feb!AU38:AU$39)&gt;0,AVERAGE(AU$11:AU15,Feb!AU38:AU$39)," "),IF(SUM(AU$11:AU15,Feb!AU37:AU$38)&gt;0,AVERAGE(AU$11:AU15,Feb!AU37:AU$38),"")))</f>
        <v/>
      </c>
      <c r="AW15" s="52"/>
      <c r="AX15" s="56" t="str">
        <f>IF(+$B15&lt;&gt;"Sat","",IF(Feb!$A$39=29,IF(SUM(AW$11:AW15,Feb!AW38:AW$39)&gt;0,AVERAGE(AW$11:AW15,Feb!AW38:AW$39)," "),IF(SUM(AW$11:AW15,Feb!AW37:AW$38)&gt;0,AVERAGE(AW$11:AW15,Feb!AW37:AW$38),"")))</f>
        <v/>
      </c>
      <c r="AY15" s="58" t="str">
        <f ca="1" t="shared" si="8"/>
        <v/>
      </c>
      <c r="AZ15" s="57" t="str">
        <f>IF(+$B15&lt;&gt;"Sat","",IF(Feb!$A$39=29,IF(SUM(AY$11:AY15,Feb!AY38:AY$39)&gt;0,AVERAGE(AY$11:AY15,Feb!AY38:AY$39)," "),IF(SUM(AY$11:AY15,Feb!AY37:AY$38)&gt;0,AVERAGE(AY$11:AY15,Feb!AY37:AY$38),"")))</f>
        <v/>
      </c>
      <c r="BA15" s="52"/>
      <c r="BB15" s="56" t="str">
        <f>IF(+$B15&lt;&gt;"Sat","",IF(Feb!$A$39=29,IF(SUM(BA$11:BA15,Feb!BA38:BA$39)&gt;0,AVERAGE(BA$11:BA15,Feb!BA38:BA$39)," "),IF(SUM(BA$11:BA15,Feb!BA37:BA$38)&gt;0,AVERAGE(BA$11:BA15,Feb!BA37:BA$38),"")))</f>
        <v/>
      </c>
      <c r="BC15" s="58" t="str">
        <f ca="1" t="shared" si="9"/>
        <v/>
      </c>
      <c r="BD15" s="57" t="str">
        <f>IF(+$B15&lt;&gt;"Sat","",IF(Feb!$A$39=29,IF(SUM(BC$11:BC15,Feb!BC38:BC$39)&gt;0,AVERAGE(BC$11:BC15,Feb!BC38:BC$39)," "),IF(SUM(BC$11:BC15,Feb!BC37:BC$38)&gt;0,AVERAGE(BC$11:BC15,Feb!BC37:BC$38),"")))</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Mon</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Mon</v>
      </c>
      <c r="AQ16" s="31"/>
      <c r="AR16" s="46" t="str">
        <f>IF(+$B16&lt;&gt;"Sat","",IF(Feb!$A$39=29,IF(SUM(AQ$11:AQ16,Feb!AQ39:AQ$39)&gt;0,AVERAGE(AQ$11:AQ16,Feb!AQ39:AQ$39)," "),IF(SUM(AQ$11:AQ16,Feb!AQ38:AQ$38)&gt;0,AVERAGE(AQ$11:AQ16,Feb!AQ38:AQ$38),"")))</f>
        <v/>
      </c>
      <c r="AS16" s="31"/>
      <c r="AT16" s="34" t="str">
        <f>IF(+$B16&lt;&gt;"Sat","",IF(Feb!$A$39=29,IF(SUM(AS$11:AS16,Feb!AS39:AS$39)&gt;0,AVERAGE(AS$11:AS16,Feb!AS39:AS$39)," "),IF(SUM(AS$11:AS16,Feb!AS38:AS$38)&gt;0,AVERAGE(AS$11:AS16,Feb!AS38:AS$38),"")))</f>
        <v/>
      </c>
      <c r="AU16" s="36" t="str">
        <f ca="1" t="shared" si="7"/>
        <v/>
      </c>
      <c r="AV16" s="46" t="str">
        <f>IF(+$B16&lt;&gt;"Sat","",IF(Feb!$A$39=29,IF(SUM(AU$11:AU16,Feb!AU39:AU$39)&gt;0,AVERAGE(AU$11:AU16,Feb!AU39:AU$39)," "),IF(SUM(AU$11:AU16,Feb!AU38:AU$38)&gt;0,AVERAGE(AU$11:AU16,Feb!AU38:AU$38),"")))</f>
        <v/>
      </c>
      <c r="AW16" s="31"/>
      <c r="AX16" s="34" t="str">
        <f>IF(+$B16&lt;&gt;"Sat","",IF(Feb!$A$39=29,IF(SUM(AW$11:AW16,Feb!AW39:AW$39)&gt;0,AVERAGE(AW$11:AW16,Feb!AW39:AW$39)," "),IF(SUM(AW$11:AW16,Feb!AW38:AW$38)&gt;0,AVERAGE(AW$11:AW16,Feb!AW38:AW$38),"")))</f>
        <v/>
      </c>
      <c r="AY16" s="36" t="str">
        <f ca="1" t="shared" si="8"/>
        <v/>
      </c>
      <c r="AZ16" s="46" t="str">
        <f>IF(+$B16&lt;&gt;"Sat","",IF(Feb!$A$39=29,IF(SUM(AY$11:AY16,Feb!AY39:AY$39)&gt;0,AVERAGE(AY$11:AY16,Feb!AY39:AY$39)," "),IF(SUM(AY$11:AY16,Feb!AY38:AY$38)&gt;0,AVERAGE(AY$11:AY16,Feb!AY38:AY$38),"")))</f>
        <v/>
      </c>
      <c r="BA16" s="31"/>
      <c r="BB16" s="59" t="str">
        <f>IF(+$B16&lt;&gt;"Sat","",IF(Feb!$A$39=29,IF(SUM(BA$11:BA16,Feb!BA39:BA$39)&gt;0,AVERAGE(BA$11:BA16,Feb!BA39:BA$39)," "),IF(SUM(BA$11:BA16,Feb!BA38:BA$38)&gt;0,AVERAGE(BA$11:BA16,Feb!BA38:BA$38),"")))</f>
        <v/>
      </c>
      <c r="BC16" s="36" t="str">
        <f ca="1" t="shared" si="9"/>
        <v/>
      </c>
      <c r="BD16" s="46" t="str">
        <f>IF(+$B16&lt;&gt;"Sat","",IF(Feb!$A$39=29,IF(SUM(BC$11:BC16,Feb!BC39:BC$39)&gt;0,AVERAGE(BC$11:BC16,Feb!BC39:BC$39)," "),IF(SUM(BC$11:BC16,Feb!BC38:BC$38)&gt;0,AVERAGE(BC$11:BC16,Feb!BC38:BC$38),"")))</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Tue</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Tue</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Wed</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Wed</v>
      </c>
      <c r="AQ18" s="42"/>
      <c r="AR18" s="35" t="str">
        <f aca="true" t="shared" si="13" ref="AR18:AR40">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40">IF(+$B18="Sat",IF(SUM(AW12:AW18)&gt;0,AVERAGE(AW12:AW18)," "),"")</f>
        <v/>
      </c>
      <c r="AY18" s="36" t="str">
        <f ca="1" t="shared" si="8"/>
        <v/>
      </c>
      <c r="AZ18" s="35" t="str">
        <f aca="true" t="shared" si="16" ref="AZ18:AZ40">IF(+$B18="Sat",IF(SUM(AY12:AY18)&gt;0,AVERAGE(AY12:AY18)," "),"")</f>
        <v/>
      </c>
      <c r="BA18" s="42"/>
      <c r="BB18" s="61" t="str">
        <f aca="true" t="shared" si="17" ref="BB18:BB40">IF(+$B18="Sat",IF(SUM(BA12:BA18)&gt;0,AVERAGE(BA12:BA18)," "),"")</f>
        <v/>
      </c>
      <c r="BC18" s="36" t="str">
        <f ca="1" t="shared" si="9"/>
        <v/>
      </c>
      <c r="BD18" s="35" t="str">
        <f aca="true" t="shared" si="18" ref="BD18:BD40">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Thu</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Thu</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Fri</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Fri</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Sat</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Sat</v>
      </c>
      <c r="AQ21" s="31"/>
      <c r="AR21" s="46" t="str">
        <f t="shared" si="13"/>
        <v xml:space="preserve"> </v>
      </c>
      <c r="AS21" s="31"/>
      <c r="AT21" s="34" t="str">
        <f t="shared" si="14"/>
        <v xml:space="preserve"> </v>
      </c>
      <c r="AU21" s="36" t="str">
        <f ca="1" t="shared" si="7"/>
        <v/>
      </c>
      <c r="AV21" s="46" t="str">
        <f ca="1" t="shared" si="14"/>
        <v xml:space="preserve"> </v>
      </c>
      <c r="AW21" s="31"/>
      <c r="AX21" s="34" t="str">
        <f t="shared" si="15"/>
        <v xml:space="preserve"> </v>
      </c>
      <c r="AY21" s="36" t="str">
        <f ca="1" t="shared" si="8"/>
        <v/>
      </c>
      <c r="AZ21" s="46" t="str">
        <f ca="1" t="shared" si="16"/>
        <v xml:space="preserve"> </v>
      </c>
      <c r="BA21" s="31"/>
      <c r="BB21" s="59" t="str">
        <f t="shared" si="17"/>
        <v xml:space="preserve"> </v>
      </c>
      <c r="BC21" s="36" t="str">
        <f ca="1" t="shared" si="9"/>
        <v/>
      </c>
      <c r="BD21" s="46" t="str">
        <f ca="1" t="shared" si="18"/>
        <v xml:space="preserve">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Sun</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Sun</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Mon</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Mon</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Tue</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Tue</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Wed</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85"/>
      <c r="AG25" s="51"/>
      <c r="AH25" s="47"/>
      <c r="AI25" t="str">
        <f ca="1" t="shared" si="6"/>
        <v/>
      </c>
      <c r="AJ25" s="47"/>
      <c r="AK25" s="284"/>
      <c r="AL25" s="284"/>
      <c r="AM25" s="284"/>
      <c r="AN25" s="53"/>
      <c r="AO25" s="206">
        <f t="shared" si="1"/>
        <v>15</v>
      </c>
      <c r="AP25" s="391" t="str">
        <f t="shared" si="2"/>
        <v>Wed</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611">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Thu</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86"/>
      <c r="AG26" s="29"/>
      <c r="AH26" s="30"/>
      <c r="AI26" t="str">
        <f ca="1" t="shared" si="6"/>
        <v/>
      </c>
      <c r="AJ26" s="30"/>
      <c r="AK26" s="282"/>
      <c r="AL26" s="282"/>
      <c r="AM26" s="282"/>
      <c r="AN26" s="32"/>
      <c r="AO26" s="203">
        <f t="shared" si="1"/>
        <v>16</v>
      </c>
      <c r="AP26" s="390" t="str">
        <f t="shared" si="2"/>
        <v>Thu</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412">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Fri</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Fri</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Sat</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Sat</v>
      </c>
      <c r="AQ28" s="42"/>
      <c r="AR28" s="35" t="str">
        <f t="shared" si="13"/>
        <v xml:space="preserve"> </v>
      </c>
      <c r="AS28" s="42"/>
      <c r="AT28" s="60" t="str">
        <f t="shared" si="14"/>
        <v xml:space="preserve"> </v>
      </c>
      <c r="AU28" s="36" t="str">
        <f ca="1" t="shared" si="7"/>
        <v/>
      </c>
      <c r="AV28" s="46" t="str">
        <f ca="1" t="shared" si="14"/>
        <v xml:space="preserve"> </v>
      </c>
      <c r="AW28" s="42"/>
      <c r="AX28" s="60" t="str">
        <f t="shared" si="15"/>
        <v xml:space="preserve"> </v>
      </c>
      <c r="AY28" s="36" t="str">
        <f ca="1" t="shared" si="8"/>
        <v/>
      </c>
      <c r="AZ28" s="35" t="str">
        <f ca="1" t="shared" si="16"/>
        <v xml:space="preserve"> </v>
      </c>
      <c r="BA28" s="42"/>
      <c r="BB28" s="61" t="str">
        <f t="shared" si="17"/>
        <v xml:space="preserve"> </v>
      </c>
      <c r="BC28" s="36" t="str">
        <f ca="1" t="shared" si="9"/>
        <v/>
      </c>
      <c r="BD28" s="35" t="str">
        <f ca="1" t="shared" si="18"/>
        <v xml:space="preserve">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Sun</v>
      </c>
      <c r="C29" s="37"/>
      <c r="D29" s="38"/>
      <c r="E29" s="38"/>
      <c r="F29" s="38"/>
      <c r="G29" s="39"/>
      <c r="H29" s="40"/>
      <c r="I29" s="41"/>
      <c r="J29" s="37"/>
      <c r="K29" s="38"/>
      <c r="L29" s="42"/>
      <c r="M29" s="283"/>
      <c r="N29" s="37"/>
      <c r="O29" s="34" t="str">
        <f aca="true" t="shared" si="19" ref="O29:Q41">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Sun</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Mon</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85"/>
      <c r="AG30" s="51"/>
      <c r="AH30" s="47"/>
      <c r="AI30" t="str">
        <f ca="1" t="shared" si="6"/>
        <v/>
      </c>
      <c r="AJ30" s="47"/>
      <c r="AK30" s="284"/>
      <c r="AL30" s="284"/>
      <c r="AM30" s="284"/>
      <c r="AN30" s="53"/>
      <c r="AO30" s="206">
        <f t="shared" si="1"/>
        <v>20</v>
      </c>
      <c r="AP30" s="391" t="str">
        <f t="shared" si="2"/>
        <v>Mon</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Tue</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86"/>
      <c r="AG31" s="29"/>
      <c r="AH31" s="30"/>
      <c r="AI31" t="str">
        <f ca="1" t="shared" si="6"/>
        <v/>
      </c>
      <c r="AJ31" s="30"/>
      <c r="AK31" s="282"/>
      <c r="AL31" s="282"/>
      <c r="AM31" s="282"/>
      <c r="AN31" s="32"/>
      <c r="AO31" s="203">
        <f t="shared" si="1"/>
        <v>21</v>
      </c>
      <c r="AP31" s="390" t="str">
        <f t="shared" si="2"/>
        <v>Tue</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Wed</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Wed</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Thu</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Thu</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Fri</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Fri</v>
      </c>
      <c r="AQ34" s="42"/>
      <c r="AR34" s="35" t="str">
        <f t="shared" si="13"/>
        <v/>
      </c>
      <c r="AS34" s="42"/>
      <c r="AT34" s="60" t="str">
        <f aca="true" t="shared" si="20" ref="AT34:AV40">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Sat</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Sat</v>
      </c>
      <c r="AQ35" s="52"/>
      <c r="AR35" s="57" t="str">
        <f t="shared" si="13"/>
        <v xml:space="preserve"> </v>
      </c>
      <c r="AS35" s="52"/>
      <c r="AT35" s="56" t="str">
        <f t="shared" si="20"/>
        <v xml:space="preserve"> </v>
      </c>
      <c r="AU35" s="58" t="str">
        <f ca="1" t="shared" si="7"/>
        <v/>
      </c>
      <c r="AV35" s="57" t="str">
        <f ca="1" t="shared" si="20"/>
        <v xml:space="preserve"> </v>
      </c>
      <c r="AW35" s="52"/>
      <c r="AX35" s="56" t="str">
        <f t="shared" si="15"/>
        <v xml:space="preserve"> </v>
      </c>
      <c r="AY35" s="58" t="str">
        <f ca="1" t="shared" si="8"/>
        <v/>
      </c>
      <c r="AZ35" s="57" t="str">
        <f ca="1" t="shared" si="16"/>
        <v xml:space="preserve"> </v>
      </c>
      <c r="BA35" s="52"/>
      <c r="BB35" s="62" t="str">
        <f t="shared" si="17"/>
        <v xml:space="preserve"> </v>
      </c>
      <c r="BC35" s="58" t="str">
        <f ca="1" t="shared" si="9"/>
        <v/>
      </c>
      <c r="BD35" s="57" t="str">
        <f ca="1" t="shared" si="18"/>
        <v xml:space="preserve"> </v>
      </c>
      <c r="BE35" s="52"/>
      <c r="BF35" s="53"/>
      <c r="BG35" s="611">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Sun</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Sun</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412">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Mon</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Mon</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Tue</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Tue</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Wed</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Wed</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c r="A40" s="205">
        <v>30</v>
      </c>
      <c r="B40" s="204" t="str">
        <f t="shared" si="4"/>
        <v>Thu</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Thu</v>
      </c>
      <c r="AQ40" s="42"/>
      <c r="AR40" s="35" t="str">
        <f t="shared" si="13"/>
        <v/>
      </c>
      <c r="AS40" s="42"/>
      <c r="AT40" s="60" t="str">
        <f t="shared" si="20"/>
        <v/>
      </c>
      <c r="AU40" s="36" t="str">
        <f ca="1" t="shared" si="7"/>
        <v/>
      </c>
      <c r="AV40" s="35" t="str">
        <f t="shared" si="20"/>
        <v/>
      </c>
      <c r="AW40" s="42"/>
      <c r="AX40" s="60" t="str">
        <f t="shared" si="15"/>
        <v/>
      </c>
      <c r="AY40" s="36" t="str">
        <f ca="1" t="shared" si="8"/>
        <v/>
      </c>
      <c r="AZ40" s="35" t="str">
        <f t="shared" si="16"/>
        <v/>
      </c>
      <c r="BA40" s="42"/>
      <c r="BB40" s="61" t="str">
        <f t="shared" si="17"/>
        <v/>
      </c>
      <c r="BC40" s="36" t="str">
        <f ca="1" t="shared" si="9"/>
        <v/>
      </c>
      <c r="BD40" s="35" t="str">
        <f t="shared" si="18"/>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c r="A41" s="206">
        <v>31</v>
      </c>
      <c r="B41" s="207" t="str">
        <f t="shared" si="4"/>
        <v>Fri</v>
      </c>
      <c r="C41" s="47"/>
      <c r="D41" s="48"/>
      <c r="E41" s="48"/>
      <c r="F41" s="48"/>
      <c r="G41" s="49"/>
      <c r="H41" s="50"/>
      <c r="I41" s="51"/>
      <c r="J41" s="47"/>
      <c r="K41" s="48"/>
      <c r="L41" s="52"/>
      <c r="M41" s="284"/>
      <c r="N41" s="47"/>
      <c r="O41" s="56" t="str">
        <f t="shared" si="19"/>
        <v/>
      </c>
      <c r="P41" s="47"/>
      <c r="Q41" s="56" t="str">
        <f t="shared" si="19"/>
        <v/>
      </c>
      <c r="R41" s="47"/>
      <c r="S41" s="47"/>
      <c r="T41" s="53"/>
      <c r="U41" s="213">
        <f t="shared" si="0"/>
        <v>31</v>
      </c>
      <c r="V41" s="52"/>
      <c r="W41" s="47"/>
      <c r="X41" s="444" t="str">
        <f ca="1" t="shared" si="5"/>
        <v/>
      </c>
      <c r="Y41" s="53"/>
      <c r="Z41" s="419"/>
      <c r="AA41" s="284"/>
      <c r="AB41" s="47"/>
      <c r="AC41" s="53"/>
      <c r="AD41" s="52"/>
      <c r="AE41" s="53"/>
      <c r="AF41" s="649"/>
      <c r="AG41" s="51"/>
      <c r="AH41" s="47"/>
      <c r="AI41" t="str">
        <f ca="1" t="shared" si="6"/>
        <v/>
      </c>
      <c r="AJ41" s="47"/>
      <c r="AK41" s="284"/>
      <c r="AL41" s="284"/>
      <c r="AM41" s="284"/>
      <c r="AN41" s="53"/>
      <c r="AO41" s="206">
        <f t="shared" si="1"/>
        <v>31</v>
      </c>
      <c r="AP41" s="391" t="str">
        <f t="shared" si="2"/>
        <v>Fri</v>
      </c>
      <c r="AQ41" s="52"/>
      <c r="AR41" s="57" t="str">
        <f>IF(SUM(AQ35:AQ41)=0,"",IF(+$B41="Sat",AVERAGE(AQ35:AQ41),IF(+$B41="Fri",AVERAGE(AQ36:AQ41,Apr!AQ$11),IF(+$B41="Thu",AVERAGE(AQ37:AQ41,Apr!AQ$11:AQ$12),IF(+$B41="Wed",AVERAGE(AQ38:AQ41,Apr!AQ$11:AQ$13)," ")))))</f>
        <v/>
      </c>
      <c r="AS41" s="52"/>
      <c r="AT41" s="56" t="str">
        <f>IF(AND(+$B41="Sat",SUM(AS35:AS41)&gt;0),AVERAGE(AS35:AS41),IF(AND(+$B41="Fri",SUM(AS36:AS41,Apr!AS$11)&gt;0),AVERAGE(AS36:AS41,Apr!AS$11),IF(AND(+$B41="Thu",SUM(AS37:AS41,Apr!AS$11:AS$12)&gt;0),AVERAGE(AS37:AS41,Apr!AS$11:AS$12),IF(AND($B41="Wed",SUM(AS38:AS41,Apr!AS$11:AS$13)&gt;0),AVERAGE(AS38:AS41,Apr!AS$11:AS$13),""))))</f>
        <v/>
      </c>
      <c r="AU41" s="58" t="str">
        <f ca="1" t="shared" si="7"/>
        <v/>
      </c>
      <c r="AV41" s="56" t="str">
        <f ca="1">IF(AND(+$B41="Sat",SUM(AU35:AU41)&gt;0),AVERAGE(AU35:AU41),IF(AND(+$B41="Fri",SUM(AU36:AU41,Apr!AU$11)&gt;0),AVERAGE(AU36:AU41,Apr!AU$11),IF(AND(+$B41="Thu",SUM(AU37:AU41,Apr!AU$11:AU$12)&gt;0),AVERAGE(AU37:AU41,Apr!AU$11:AU$12),IF(AND($B41="Wed",SUM(AU38:AU41,Apr!AU$11:AU$13)&gt;0),AVERAGE(AU38:AU41,Apr!AU$11:AU$13),""))))</f>
        <v/>
      </c>
      <c r="AW41" s="52"/>
      <c r="AX41" s="56" t="str">
        <f>IF(AND(+$B41="Sat",SUM(AW35:AW41)&gt;0),AVERAGE(AW35:AW41),IF(AND(+$B41="Fri",SUM(AW36:AW41,Apr!AW$11)&gt;0),AVERAGE(AW36:AW41,Apr!AW$11),IF(AND(+$B41="Thu",SUM(AW37:AW41,Apr!AW$11:AW$12)&gt;0),AVERAGE(AW37:AW41,Apr!AW$11:AW$12),IF(AND($B41="Wed",SUM(AW38:AW41,Apr!AW$11:AW$13)&gt;0),AVERAGE(AW38:AW41,Apr!AW$11:AW$13),""))))</f>
        <v/>
      </c>
      <c r="AY41" s="58" t="str">
        <f ca="1" t="shared" si="8"/>
        <v/>
      </c>
      <c r="AZ41" s="56" t="str">
        <f ca="1">IF(AND(+$B41="Sat",SUM(AY35:AY41)&gt;0),AVERAGE(AY35:AY41),IF(AND(+$B41="Fri",SUM(AY36:AY41,Apr!AY$11)&gt;0),AVERAGE(AY36:AY41,Apr!AY$11),IF(AND(+$B41="Thu",SUM(AY37:AY41,Apr!AY$11:AY$12)&gt;0),AVERAGE(AY37:AY41,Apr!AY$11:AY$12),IF(AND($B41="Wed",SUM(AY38:AY41,Apr!AY$11:AY$13)&gt;0),AVERAGE(AY38:AY41,Apr!AY$11:AY$13),""))))</f>
        <v/>
      </c>
      <c r="BA41" s="52"/>
      <c r="BB41" s="56" t="str">
        <f>IF(AND(+$B41="Sat",SUM(BA35:BA41)&gt;0),AVERAGE(BA35:BA41),IF(AND(+$B41="Fri",SUM(BA36:BA41,Apr!BA$11)&gt;0),AVERAGE(BA36:BA41,Apr!BA$11),IF(AND(+$B41="Thu",SUM(BA37:BA41,Apr!BA$11:BA$12)&gt;0),AVERAGE(BA37:BA41,Apr!BA$11:BA$12),IF(AND($B41="Wed",SUM(BA38:BA41,Apr!BA$11:BA$13)&gt;0),AVERAGE(BA38:BA41,Apr!BA$11:BA$13),""))))</f>
        <v/>
      </c>
      <c r="BC41" s="58" t="str">
        <f ca="1" t="shared" si="9"/>
        <v/>
      </c>
      <c r="BD41" s="56" t="str">
        <f ca="1">IF(AND(+$B41="Sat",SUM(BC35:BC41)&gt;0),AVERAGE(BC35:BC41),IF(AND(+$B41="Fri",SUM(BC36:BC41,Apr!BC$11)&gt;0),AVERAGE(BC36:BC41,Apr!BC$11),IF(AND(+$B41="Thu",SUM(BC37:BC41,Apr!BC$11:BC$12)&gt;0),AVERAGE(BC37:BC41,Apr!BC$11:BC$12),IF(AND($B41="Wed",SUM(BC38:BC41,Apr!BC$11:BC$13)&gt;0),AVERAGE(BC38:BC41,Apr!BC$11:BC$13),""))))</f>
        <v/>
      </c>
      <c r="BE41" s="52"/>
      <c r="BF41" s="53"/>
      <c r="BG41" s="233">
        <f t="shared" si="10"/>
        <v>31</v>
      </c>
      <c r="BH41" s="51"/>
      <c r="BI41" s="753" t="str">
        <f ca="1" t="shared" si="3"/>
        <v/>
      </c>
      <c r="BJ41" s="52"/>
      <c r="BK41" s="753" t="str">
        <f ca="1" t="shared" si="11"/>
        <v/>
      </c>
      <c r="BL41" s="47"/>
      <c r="BM41" s="754"/>
      <c r="BN41" s="47"/>
      <c r="BO41" s="51"/>
      <c r="BP41" s="51"/>
      <c r="BQ41" s="754"/>
      <c r="BR41" s="47"/>
      <c r="BS41" s="754"/>
      <c r="BT41" s="47"/>
      <c r="BU41" s="754"/>
      <c r="BV41" s="754"/>
      <c r="BW41" s="53"/>
    </row>
    <row r="42" spans="1:75" ht="15" customHeight="1" thickBot="1" thickTop="1">
      <c r="A42" s="209" t="s">
        <v>30</v>
      </c>
      <c r="B42" s="210"/>
      <c r="C42" s="29"/>
      <c r="D42" s="299"/>
      <c r="E42" s="299"/>
      <c r="F42" s="26"/>
      <c r="G42" s="64"/>
      <c r="H42" s="65"/>
      <c r="I42" s="3" t="str">
        <f>IF(SUM(I11:I41)&gt;0,AVERAGE(I11:I41)," ")</f>
        <v xml:space="preserve"> </v>
      </c>
      <c r="J42" s="34" t="str">
        <f>IF(SUM(J11:J41)&gt;0,AVERAGE(J11:J41)," ")</f>
        <v xml:space="preserve"> </v>
      </c>
      <c r="K42" s="59" t="str">
        <f>IF(SUM(K11:K41)&gt;0,AVERAGE(K11:K41)," ")</f>
        <v xml:space="preserve"> </v>
      </c>
      <c r="L42" s="33" t="str">
        <f>IF(SUM(L11:L41)&gt;0,AVERAGE(L11:L41)," ")</f>
        <v xml:space="preserve"> </v>
      </c>
      <c r="M42" s="285"/>
      <c r="N42" s="294" t="str">
        <f aca="true" t="shared" si="21" ref="N42:T42">IF(SUM(N11:N41)&gt;0,AVERAGE(N11:N41)," ")</f>
        <v xml:space="preserve"> </v>
      </c>
      <c r="O42" s="34" t="str">
        <f t="shared" si="21"/>
        <v xml:space="preserve"> </v>
      </c>
      <c r="P42" s="294" t="str">
        <f t="shared" si="21"/>
        <v xml:space="preserve"> </v>
      </c>
      <c r="Q42" s="34" t="str">
        <f t="shared" si="21"/>
        <v xml:space="preserve"> </v>
      </c>
      <c r="R42" s="34" t="str">
        <f t="shared" si="21"/>
        <v xml:space="preserve"> </v>
      </c>
      <c r="S42" s="34" t="str">
        <f t="shared" si="21"/>
        <v xml:space="preserve"> </v>
      </c>
      <c r="T42" s="46" t="str">
        <f t="shared" si="21"/>
        <v xml:space="preserve"> </v>
      </c>
      <c r="U42" s="209" t="s">
        <v>31</v>
      </c>
      <c r="V42" s="310" t="str">
        <f aca="true" t="shared" si="22" ref="V42:AC42">IF(SUM(V11:V41)&gt;0,AVERAGE(V11:V41)," ")</f>
        <v xml:space="preserve"> </v>
      </c>
      <c r="W42" s="428" t="str">
        <f t="shared" si="22"/>
        <v xml:space="preserve"> </v>
      </c>
      <c r="X42" s="34" t="str">
        <f ca="1" t="shared" si="22"/>
        <v xml:space="preserve"> </v>
      </c>
      <c r="Y42" s="429" t="str">
        <f t="shared" si="22"/>
        <v xml:space="preserve"> </v>
      </c>
      <c r="Z42" s="425" t="str">
        <f t="shared" si="22"/>
        <v xml:space="preserve"> </v>
      </c>
      <c r="AA42" s="300" t="str">
        <f t="shared" si="22"/>
        <v xml:space="preserve"> </v>
      </c>
      <c r="AB42" s="34" t="str">
        <f t="shared" si="22"/>
        <v xml:space="preserve"> </v>
      </c>
      <c r="AC42" s="311" t="str">
        <f t="shared" si="22"/>
        <v xml:space="preserve"> </v>
      </c>
      <c r="AD42" s="312" t="str">
        <f>IF(SUM(AD11:AD41)&gt;0,AVERAGE(AD11:AD41)," ")</f>
        <v xml:space="preserve"> </v>
      </c>
      <c r="AE42" s="313" t="str">
        <f>IF(SUM(AE11:AE41)&gt;0,AVERAGE(AE11:AE41)," ")</f>
        <v xml:space="preserve"> </v>
      </c>
      <c r="AF42" s="658"/>
      <c r="AG42" s="617" t="str">
        <f>IF(SUM(AG11:AG41)&gt;0,AVERAGE(AG11:AG41)," ")</f>
        <v xml:space="preserve"> </v>
      </c>
      <c r="AH42" s="645" t="str">
        <f>IF(SUM(AH11:AH41)&gt;0,AVERAGE(AH11:AH41)," ")</f>
        <v xml:space="preserve"> </v>
      </c>
      <c r="AI42" s="34"/>
      <c r="AJ42" s="732" t="str">
        <f ca="1">IF(SUM(AI11:AI41)&gt;0,GEOMEAN(AI11:AI41),"")</f>
        <v/>
      </c>
      <c r="AK42" s="285"/>
      <c r="AL42" s="285"/>
      <c r="AM42" s="641" t="str">
        <f>IF(SUM(AM11:AM41)&gt;0,AVERAGE(AM11:AM41)," ")</f>
        <v xml:space="preserve"> </v>
      </c>
      <c r="AN42" s="313" t="str">
        <f>IF(SUM(AN11:AN41)&gt;0,AVERAGE(AN11:AN41)," ")</f>
        <v xml:space="preserve"> </v>
      </c>
      <c r="AO42" s="840" t="s">
        <v>60</v>
      </c>
      <c r="AP42" s="841"/>
      <c r="AQ42" s="617" t="str">
        <f>IF(SUM(AQ11:AQ41)&gt;0,AVERAGE(AQ11:AQ41)," ")</f>
        <v xml:space="preserve"> </v>
      </c>
      <c r="AR42" s="618"/>
      <c r="AS42" s="619" t="str">
        <f>IF(SUM(AS11:AS41)&gt;0,AVERAGE(AS11:AS41)," ")</f>
        <v xml:space="preserve"> </v>
      </c>
      <c r="AT42" s="620"/>
      <c r="AU42" s="621" t="str">
        <f ca="1">IF(SUM(AU11:AU41)&gt;0,AVERAGE(AU11:AU41)," ")</f>
        <v xml:space="preserve"> </v>
      </c>
      <c r="AV42" s="622"/>
      <c r="AW42" s="623" t="str">
        <f>IF(SUM(AW11:AW41)&gt;0,AVERAGE(AW11:AW41)," ")</f>
        <v xml:space="preserve"> </v>
      </c>
      <c r="AX42" s="624"/>
      <c r="AY42" s="621" t="str">
        <f ca="1">IF(SUM(AY11:AY41)&gt;0,AVERAGE(AY11:AY41)," ")</f>
        <v xml:space="preserve"> </v>
      </c>
      <c r="AZ42" s="625"/>
      <c r="BA42" s="617" t="str">
        <f>IF(SUM(BA11:BA41)&gt;0,AVERAGE(BA11:BA41)," ")</f>
        <v xml:space="preserve"> </v>
      </c>
      <c r="BB42" s="625"/>
      <c r="BC42" s="621" t="str">
        <f ca="1">IF(SUM(BC11:BC41)&gt;0,AVERAGE(BC11:BC41)," ")</f>
        <v xml:space="preserve"> </v>
      </c>
      <c r="BD42" s="626"/>
      <c r="BE42" s="33" t="str">
        <f>IF(SUM(BE11:BE41)&gt;0,AVERAGE(BE11:BE41)," ")</f>
        <v xml:space="preserve"> </v>
      </c>
      <c r="BF42" s="46" t="str">
        <f>IF(SUM(BF11:BF41)&gt;0,AVERAGE(BF11:BF41)," ")</f>
        <v xml:space="preserve"> </v>
      </c>
      <c r="BG42" s="231" t="s">
        <v>60</v>
      </c>
      <c r="BH42" s="634" t="str">
        <f aca="true" t="shared" si="23" ref="BH42:BV42">IF(SUM(BH11:BH41)&gt;0,AVERAGE(BH11:BH41)," ")</f>
        <v xml:space="preserve"> </v>
      </c>
      <c r="BI42" s="621" t="str">
        <f ca="1" t="shared" si="23"/>
        <v xml:space="preserve"> </v>
      </c>
      <c r="BJ42" s="629" t="str">
        <f t="shared" si="23"/>
        <v xml:space="preserve"> </v>
      </c>
      <c r="BK42" s="621" t="str">
        <f ca="1" t="shared" si="23"/>
        <v xml:space="preserve"> </v>
      </c>
      <c r="BL42" s="3" t="str">
        <f>IF(SUM(BL11:BL41)&gt;0,AVERAGE(BL11:BL41)," ")</f>
        <v xml:space="preserve"> </v>
      </c>
      <c r="BM42" s="760" t="str">
        <f t="shared" si="23"/>
        <v xml:space="preserve"> </v>
      </c>
      <c r="BN42" s="34" t="str">
        <f t="shared" si="23"/>
        <v xml:space="preserve"> </v>
      </c>
      <c r="BO42" s="34" t="str">
        <f t="shared" si="23"/>
        <v xml:space="preserve"> </v>
      </c>
      <c r="BP42" s="34" t="str">
        <f t="shared" si="23"/>
        <v xml:space="preserve"> </v>
      </c>
      <c r="BQ42" s="36" t="str">
        <f t="shared" si="23"/>
        <v xml:space="preserve"> </v>
      </c>
      <c r="BR42" s="34" t="str">
        <f t="shared" si="23"/>
        <v xml:space="preserve"> </v>
      </c>
      <c r="BS42" s="760" t="str">
        <f t="shared" si="23"/>
        <v xml:space="preserve"> </v>
      </c>
      <c r="BT42" s="59" t="str">
        <f t="shared" si="23"/>
        <v xml:space="preserve"> </v>
      </c>
      <c r="BU42" s="36" t="str">
        <f t="shared" si="23"/>
        <v xml:space="preserve"> </v>
      </c>
      <c r="BV42" s="760" t="str">
        <f t="shared" si="23"/>
        <v xml:space="preserve"> </v>
      </c>
      <c r="BW42" s="46" t="str">
        <f>IF(SUM(BW11:BW41)&gt;0,AVERAGE(BW11:BW41)," ")</f>
        <v xml:space="preserve"> </v>
      </c>
    </row>
    <row r="43" spans="1:75" ht="15" customHeight="1" thickBot="1" thickTop="1">
      <c r="A43" s="211" t="s">
        <v>32</v>
      </c>
      <c r="B43" s="212"/>
      <c r="C43" s="68"/>
      <c r="D43" s="67"/>
      <c r="E43" s="67"/>
      <c r="F43" s="61" t="str">
        <f>IF(SUM(F11:F41)&gt;0,MAX(F11:F41)," ")</f>
        <v xml:space="preserve"> </v>
      </c>
      <c r="G43" s="69"/>
      <c r="H43" s="70"/>
      <c r="I43" s="71" t="str">
        <f aca="true" t="shared" si="24" ref="I43:T43">IF(SUM(I11:I41)&gt;0,MAX(I11:I41)," ")</f>
        <v xml:space="preserve"> </v>
      </c>
      <c r="J43" s="60" t="str">
        <f t="shared" si="24"/>
        <v xml:space="preserve"> </v>
      </c>
      <c r="K43" s="61" t="str">
        <f t="shared" si="24"/>
        <v xml:space="preserve"> </v>
      </c>
      <c r="L43" s="44" t="str">
        <f t="shared" si="24"/>
        <v xml:space="preserve"> </v>
      </c>
      <c r="M43" s="286" t="str">
        <f t="shared" si="24"/>
        <v xml:space="preserve"> </v>
      </c>
      <c r="N43" s="60" t="str">
        <f t="shared" si="24"/>
        <v xml:space="preserve"> </v>
      </c>
      <c r="O43" s="72" t="str">
        <f>IF(SUM(O11:O41)&gt;0,MAX(O11:O41)," ")</f>
        <v xml:space="preserve"> </v>
      </c>
      <c r="P43" s="60" t="str">
        <f t="shared" si="24"/>
        <v xml:space="preserve"> </v>
      </c>
      <c r="Q43" s="72" t="str">
        <f>IF(SUM(Q11:Q41)&gt;0,MAX(Q11:Q41)," ")</f>
        <v xml:space="preserve"> </v>
      </c>
      <c r="R43" s="60" t="str">
        <f t="shared" si="24"/>
        <v xml:space="preserve"> </v>
      </c>
      <c r="S43" s="60" t="str">
        <f t="shared" si="24"/>
        <v xml:space="preserve"> </v>
      </c>
      <c r="T43" s="35" t="str">
        <f t="shared" si="24"/>
        <v xml:space="preserve"> </v>
      </c>
      <c r="U43" s="211" t="s">
        <v>33</v>
      </c>
      <c r="V43" s="44" t="str">
        <f aca="true" t="shared" si="25" ref="V43:AC43">IF(SUM(V11:V41)&gt;0,MAX(V11:V41)," ")</f>
        <v xml:space="preserve"> </v>
      </c>
      <c r="W43" s="60" t="str">
        <f t="shared" si="25"/>
        <v xml:space="preserve"> </v>
      </c>
      <c r="X43" s="60" t="str">
        <f ca="1" t="shared" si="25"/>
        <v xml:space="preserve"> </v>
      </c>
      <c r="Y43" s="35" t="str">
        <f t="shared" si="25"/>
        <v xml:space="preserve"> </v>
      </c>
      <c r="Z43" s="426" t="str">
        <f t="shared" si="25"/>
        <v xml:space="preserve"> </v>
      </c>
      <c r="AA43" s="60" t="str">
        <f t="shared" si="25"/>
        <v xml:space="preserve"> </v>
      </c>
      <c r="AB43" s="60" t="str">
        <f t="shared" si="25"/>
        <v xml:space="preserve"> </v>
      </c>
      <c r="AC43" s="35" t="str">
        <f t="shared" si="25"/>
        <v xml:space="preserve"> </v>
      </c>
      <c r="AD43" s="44" t="str">
        <f>IF(SUM(AD11:AD41)&gt;0,MAX(AD11:AD41)," ")</f>
        <v xml:space="preserve"> </v>
      </c>
      <c r="AE43" s="35" t="str">
        <f>IF(SUM(AE11:AE41)&gt;0,MAX(AE11:AE41)," ")</f>
        <v xml:space="preserve"> </v>
      </c>
      <c r="AF43" s="636"/>
      <c r="AG43" s="629" t="str">
        <f>IF(SUM(AG11:AG41)&gt;0,MAX(AG11:AG41)," ")</f>
        <v xml:space="preserve"> </v>
      </c>
      <c r="AH43" s="617" t="str">
        <f>IF(SUM(AH11:AH41)&gt;0,MAX(AH11:AH41)," ")</f>
        <v xml:space="preserve"> </v>
      </c>
      <c r="AI43" s="60" t="str">
        <f ca="1">IF(AJ42&lt;&gt;"",MAX(AI11:AI41),"")</f>
        <v/>
      </c>
      <c r="AJ43" s="731" t="str">
        <f ca="1">IF(AI43=63200,"TNTC",AI43)</f>
        <v/>
      </c>
      <c r="AK43" s="883" t="str">
        <f>IF(SUM(AK11:AL41)&gt;0,MAX(AK11:AL41)," ")</f>
        <v xml:space="preserve"> </v>
      </c>
      <c r="AL43" s="1016"/>
      <c r="AM43" s="644" t="str">
        <f>IF(SUM(AM11:AM41)&gt;0,MAX(AM11:AM41)," ")</f>
        <v xml:space="preserve"> </v>
      </c>
      <c r="AN43" s="35" t="str">
        <f>IF(SUM(AN11:AN41)&gt;0,MAX(AN11:AN41)," ")</f>
        <v xml:space="preserve"> </v>
      </c>
      <c r="AO43" s="842" t="s">
        <v>61</v>
      </c>
      <c r="AP43" s="1015"/>
      <c r="AQ43" s="627" t="str">
        <f aca="true" t="shared" si="26" ref="AQ43:BF43">IF(SUM(AQ11:AQ41)&gt;0,MAX(AQ11:AQ41)," ")</f>
        <v xml:space="preserve"> </v>
      </c>
      <c r="AR43" s="73" t="str">
        <f t="shared" si="26"/>
        <v xml:space="preserve"> </v>
      </c>
      <c r="AS43" s="33" t="str">
        <f t="shared" si="26"/>
        <v xml:space="preserve"> </v>
      </c>
      <c r="AT43" s="617" t="str">
        <f t="shared" si="26"/>
        <v xml:space="preserve"> </v>
      </c>
      <c r="AU43" s="628" t="str">
        <f ca="1" t="shared" si="26"/>
        <v xml:space="preserve"> </v>
      </c>
      <c r="AV43" s="629" t="str">
        <f ca="1" t="shared" si="26"/>
        <v xml:space="preserve"> </v>
      </c>
      <c r="AW43" s="630" t="str">
        <f t="shared" si="26"/>
        <v xml:space="preserve"> </v>
      </c>
      <c r="AX43" s="631" t="str">
        <f t="shared" si="26"/>
        <v xml:space="preserve"> </v>
      </c>
      <c r="AY43" s="632" t="str">
        <f ca="1" t="shared" si="26"/>
        <v xml:space="preserve"> </v>
      </c>
      <c r="AZ43" s="617" t="str">
        <f ca="1" t="shared" si="26"/>
        <v xml:space="preserve"> </v>
      </c>
      <c r="BA43" s="633" t="str">
        <f t="shared" si="26"/>
        <v xml:space="preserve"> </v>
      </c>
      <c r="BB43" s="634" t="str">
        <f t="shared" si="26"/>
        <v xml:space="preserve"> </v>
      </c>
      <c r="BC43" s="635" t="str">
        <f ca="1" t="shared" si="26"/>
        <v xml:space="preserve"> </v>
      </c>
      <c r="BD43" s="617" t="str">
        <f ca="1" t="shared" si="26"/>
        <v xml:space="preserve"> </v>
      </c>
      <c r="BE43" s="44" t="str">
        <f t="shared" si="26"/>
        <v xml:space="preserve"> </v>
      </c>
      <c r="BF43" s="35" t="str">
        <f t="shared" si="26"/>
        <v xml:space="preserve"> </v>
      </c>
      <c r="BG43" s="232" t="s">
        <v>61</v>
      </c>
      <c r="BH43" s="761" t="str">
        <f aca="true" t="shared" si="27" ref="BH43:BV43">IF(SUM(BH11:BH41)&gt;0,MAX(BH11:BH41)," ")</f>
        <v xml:space="preserve"> </v>
      </c>
      <c r="BI43" s="762" t="str">
        <f ca="1" t="shared" si="27"/>
        <v xml:space="preserve"> </v>
      </c>
      <c r="BJ43" s="761" t="str">
        <f t="shared" si="27"/>
        <v xml:space="preserve"> </v>
      </c>
      <c r="BK43" s="762" t="str">
        <f ca="1" t="shared" si="27"/>
        <v xml:space="preserve"> </v>
      </c>
      <c r="BL43" s="659" t="str">
        <f t="shared" si="27"/>
        <v xml:space="preserve"> </v>
      </c>
      <c r="BM43" s="763" t="str">
        <f t="shared" si="27"/>
        <v xml:space="preserve"> </v>
      </c>
      <c r="BN43" s="72" t="str">
        <f t="shared" si="27"/>
        <v xml:space="preserve"> </v>
      </c>
      <c r="BO43" s="72" t="str">
        <f>IF(SUM(BO11:BO41)&gt;0,MAX(BO11:BO41)," ")</f>
        <v xml:space="preserve"> </v>
      </c>
      <c r="BP43" s="72" t="str">
        <f>IF(SUM(BP11:BP41)&gt;0,MAX(BP11:BP41)," ")</f>
        <v xml:space="preserve"> </v>
      </c>
      <c r="BQ43" s="764" t="str">
        <f t="shared" si="27"/>
        <v xml:space="preserve"> </v>
      </c>
      <c r="BR43" s="72" t="str">
        <f t="shared" si="27"/>
        <v xml:space="preserve"> </v>
      </c>
      <c r="BS43" s="763" t="str">
        <f t="shared" si="27"/>
        <v xml:space="preserve"> </v>
      </c>
      <c r="BT43" s="74" t="str">
        <f t="shared" si="27"/>
        <v xml:space="preserve"> </v>
      </c>
      <c r="BU43" s="764" t="str">
        <f t="shared" si="27"/>
        <v xml:space="preserve"> </v>
      </c>
      <c r="BV43" s="763" t="str">
        <f t="shared" si="27"/>
        <v xml:space="preserve"> </v>
      </c>
      <c r="BW43" s="73" t="str">
        <f>IF(SUM(BW11:BW41)&gt;0,MAX(BW11:BW41)," ")</f>
        <v xml:space="preserve"> </v>
      </c>
    </row>
    <row r="44" spans="1:75" ht="15" customHeight="1" thickBot="1" thickTop="1">
      <c r="A44" s="211" t="s">
        <v>34</v>
      </c>
      <c r="B44" s="212"/>
      <c r="C44" s="68"/>
      <c r="D44" s="67"/>
      <c r="E44" s="67"/>
      <c r="F44" s="38"/>
      <c r="G44" s="69"/>
      <c r="H44" s="70"/>
      <c r="I44" s="45" t="str">
        <f>IF(SUM(I11:I41)&gt;0,MIN(I11:I41),"")</f>
        <v/>
      </c>
      <c r="J44" s="60" t="str">
        <f aca="true" t="shared" si="28" ref="J44:T44">IF(SUM(J11:J41)&gt;0,MIN(J11:J41),"")</f>
        <v/>
      </c>
      <c r="K44" s="71" t="str">
        <f t="shared" si="28"/>
        <v/>
      </c>
      <c r="L44" s="44" t="str">
        <f t="shared" si="28"/>
        <v/>
      </c>
      <c r="M44" s="286" t="str">
        <f t="shared" si="28"/>
        <v/>
      </c>
      <c r="N44" s="60" t="str">
        <f t="shared" si="28"/>
        <v/>
      </c>
      <c r="O44" s="60" t="str">
        <f t="shared" si="28"/>
        <v/>
      </c>
      <c r="P44" s="60" t="str">
        <f t="shared" si="28"/>
        <v/>
      </c>
      <c r="Q44" s="60" t="str">
        <f t="shared" si="28"/>
        <v/>
      </c>
      <c r="R44" s="60" t="str">
        <f t="shared" si="28"/>
        <v/>
      </c>
      <c r="S44" s="60" t="str">
        <f t="shared" si="28"/>
        <v/>
      </c>
      <c r="T44" s="35" t="str">
        <f t="shared" si="28"/>
        <v/>
      </c>
      <c r="U44" s="211" t="s">
        <v>35</v>
      </c>
      <c r="V44" s="44" t="str">
        <f aca="true" t="shared" si="29" ref="V44:AC44">IF(SUM(V11:V41)&gt;0,MIN(V11:V41),"")</f>
        <v/>
      </c>
      <c r="W44" s="60" t="str">
        <f t="shared" si="29"/>
        <v/>
      </c>
      <c r="X44" s="60" t="str">
        <f ca="1" t="shared" si="29"/>
        <v/>
      </c>
      <c r="Y44" s="35" t="str">
        <f t="shared" si="29"/>
        <v/>
      </c>
      <c r="Z44" s="426" t="str">
        <f t="shared" si="29"/>
        <v/>
      </c>
      <c r="AA44" s="60" t="str">
        <f t="shared" si="29"/>
        <v/>
      </c>
      <c r="AB44" s="60" t="str">
        <f t="shared" si="29"/>
        <v/>
      </c>
      <c r="AC44" s="35" t="str">
        <f t="shared" si="29"/>
        <v/>
      </c>
      <c r="AD44" s="44" t="str">
        <f>IF(SUM(AD11:AD41)&gt;0,MIN(AD11:AD41),"")</f>
        <v/>
      </c>
      <c r="AE44" s="35" t="str">
        <f>IF(SUM(AE11:AE41)&gt;0,MIN(AE11:AE41),"")</f>
        <v/>
      </c>
      <c r="AF44" s="636"/>
      <c r="AG44" s="646" t="str">
        <f>IF(SUM(AG11:AG41)&gt;0,MIN(AG11:AG41),"")</f>
        <v/>
      </c>
      <c r="AH44" s="647" t="str">
        <f>IF(SUM(AH11:AH41)&gt;0,MIN(AH11:AH41),"")</f>
        <v/>
      </c>
      <c r="AI44" s="61"/>
      <c r="AJ44" s="644" t="str">
        <f>IF(SUM(AJ11:AJ41)&gt;0,MIN(AJ11:AJ41),"")</f>
        <v/>
      </c>
      <c r="AK44" s="883" t="str">
        <f>IF(SUM(AK11:AL41)&gt;0,MIN(AK11:AL41),"")</f>
        <v/>
      </c>
      <c r="AL44" s="1016"/>
      <c r="AM44" s="617" t="str">
        <f>IF(SUM(AM11:AM41)&gt;0,MIN(AM11:AM41),"")</f>
        <v/>
      </c>
      <c r="AN44" s="35" t="str">
        <f>IF(SUM(AN11:AN41)&gt;0,MIN(AN11:AN41),"")</f>
        <v/>
      </c>
      <c r="AO44" s="842" t="s">
        <v>62</v>
      </c>
      <c r="AP44" s="1015"/>
      <c r="AQ44" s="636" t="str">
        <f aca="true" t="shared" si="30" ref="AQ44:BD44">IF(SUM(AQ11:AQ41)&gt;0,MIN(AQ11:AQ41),"")</f>
        <v/>
      </c>
      <c r="AR44" s="637" t="str">
        <f t="shared" si="30"/>
        <v/>
      </c>
      <c r="AS44" s="636" t="str">
        <f t="shared" si="30"/>
        <v/>
      </c>
      <c r="AT44" s="638" t="str">
        <f t="shared" si="30"/>
        <v/>
      </c>
      <c r="AU44" s="639" t="str">
        <f ca="1" t="shared" si="30"/>
        <v/>
      </c>
      <c r="AV44" s="640" t="str">
        <f ca="1" t="shared" si="30"/>
        <v/>
      </c>
      <c r="AW44" s="636" t="str">
        <f t="shared" si="30"/>
        <v/>
      </c>
      <c r="AX44" s="641" t="str">
        <f t="shared" si="30"/>
        <v/>
      </c>
      <c r="AY44" s="642" t="str">
        <f ca="1" t="shared" si="30"/>
        <v/>
      </c>
      <c r="AZ44" s="640" t="str">
        <f ca="1" t="shared" si="30"/>
        <v/>
      </c>
      <c r="BA44" s="636" t="str">
        <f t="shared" si="30"/>
        <v/>
      </c>
      <c r="BB44" s="642" t="str">
        <f t="shared" si="30"/>
        <v/>
      </c>
      <c r="BC44" s="638" t="str">
        <f ca="1" t="shared" si="30"/>
        <v/>
      </c>
      <c r="BD44" s="643" t="str">
        <f ca="1" t="shared" si="30"/>
        <v/>
      </c>
      <c r="BE44" s="44" t="str">
        <f>IF(SUM(BE11:BE41)&gt;0,MIN(BE11:BE41),"")</f>
        <v/>
      </c>
      <c r="BF44" s="35" t="str">
        <f>IF(SUM(BF11:BF41)&gt;0,MIN(BF11:BF41),"")</f>
        <v/>
      </c>
      <c r="BG44" s="233" t="s">
        <v>62</v>
      </c>
      <c r="BH44" s="765" t="str">
        <f>IF(SUM(BH11:BH41)&gt;0,MIN(BH11:BH41),"")</f>
        <v/>
      </c>
      <c r="BI44" s="766" t="str">
        <f ca="1">IF(SUM(BI11:BI41)&gt;0,MIN(BI11:BI41),"")</f>
        <v/>
      </c>
      <c r="BJ44" s="767" t="str">
        <f>IF(SUM(BJ11:BJ41)&gt;0,MIN(BJ11:BJ41),"")</f>
        <v/>
      </c>
      <c r="BK44" s="766" t="str">
        <f ca="1">IF(SUM(BK11:BK41)&gt;0,MIN(BK11:BK41),"")</f>
        <v/>
      </c>
      <c r="BL44" s="790" t="str">
        <f aca="true" t="shared" si="31" ref="BL44:BV44">IF(SUM(BL11:BL41)&gt;0,MIN(BL11:BL41),"")</f>
        <v/>
      </c>
      <c r="BM44" s="639" t="str">
        <f t="shared" si="31"/>
        <v/>
      </c>
      <c r="BN44" s="638" t="str">
        <f t="shared" si="31"/>
        <v/>
      </c>
      <c r="BO44" s="638" t="str">
        <f>IF(SUM(BO11:BO41)&gt;0,MIN(BO11:BO41),"")</f>
        <v/>
      </c>
      <c r="BP44" s="638" t="str">
        <f>IF(SUM(BP11:BP41)&gt;0,MIN(BP11:BP41),"")</f>
        <v/>
      </c>
      <c r="BQ44" s="639" t="str">
        <f t="shared" si="31"/>
        <v/>
      </c>
      <c r="BR44" s="638" t="str">
        <f t="shared" si="31"/>
        <v/>
      </c>
      <c r="BS44" s="639" t="str">
        <f t="shared" si="31"/>
        <v/>
      </c>
      <c r="BT44" s="639" t="str">
        <f t="shared" si="31"/>
        <v/>
      </c>
      <c r="BU44" s="638" t="str">
        <f t="shared" si="31"/>
        <v/>
      </c>
      <c r="BV44" s="639" t="str">
        <f t="shared" si="31"/>
        <v/>
      </c>
      <c r="BW44" s="637" t="str">
        <f>IF(SUM(BW11:BW41)&gt;0,MIN(BW11:BW41),"")</f>
        <v/>
      </c>
    </row>
    <row r="45" spans="1:75" ht="15" customHeight="1" thickBot="1" thickTop="1">
      <c r="A45" s="533"/>
      <c r="B45" s="534"/>
      <c r="C45" s="534"/>
      <c r="D45" s="534"/>
      <c r="E45" s="534"/>
      <c r="F45" s="535"/>
      <c r="G45" s="536"/>
      <c r="H45" s="537"/>
      <c r="I45" s="533"/>
      <c r="J45" s="534"/>
      <c r="K45" s="538"/>
      <c r="L45" s="534"/>
      <c r="M45" s="539"/>
      <c r="N45" s="534"/>
      <c r="O45" s="534"/>
      <c r="P45" s="534"/>
      <c r="Q45" s="534"/>
      <c r="R45" s="534"/>
      <c r="S45" s="534"/>
      <c r="T45" s="538"/>
      <c r="U45" s="944" t="s">
        <v>151</v>
      </c>
      <c r="V45" s="945"/>
      <c r="W45" s="946"/>
      <c r="X45" s="534"/>
      <c r="Y45" s="534"/>
      <c r="Z45" s="557"/>
      <c r="AA45" s="534"/>
      <c r="AB45" s="540"/>
      <c r="AC45" s="534"/>
      <c r="AD45" s="533"/>
      <c r="AE45" s="538"/>
      <c r="AF45" s="534"/>
      <c r="AG45" s="534"/>
      <c r="AH45" s="534"/>
      <c r="AI45" s="534"/>
      <c r="AJ45" s="732" t="str">
        <f ca="1">'E.coli Standalone worksheet'!J38</f>
        <v/>
      </c>
      <c r="AK45" s="541"/>
      <c r="AL45" s="555"/>
      <c r="AM45" s="542"/>
      <c r="AN45" s="538"/>
      <c r="AO45" s="533"/>
      <c r="AP45" s="538"/>
      <c r="AQ45" s="534"/>
      <c r="AR45" s="538"/>
      <c r="AS45" s="534"/>
      <c r="AT45" s="534"/>
      <c r="AU45" s="534"/>
      <c r="AV45" s="561"/>
      <c r="AW45" s="533"/>
      <c r="AX45" s="534"/>
      <c r="AY45" s="534"/>
      <c r="AZ45" s="561"/>
      <c r="BA45" s="534"/>
      <c r="BB45" s="534"/>
      <c r="BC45" s="543"/>
      <c r="BD45" s="538"/>
      <c r="BE45" s="534"/>
      <c r="BF45" s="538"/>
      <c r="BG45" s="769"/>
      <c r="BH45" s="770"/>
      <c r="BI45" s="560"/>
      <c r="BJ45" s="771"/>
      <c r="BK45" s="560"/>
      <c r="BL45" s="560"/>
      <c r="BM45" s="771"/>
      <c r="BN45" s="771"/>
      <c r="BO45" s="771"/>
      <c r="BP45" s="771"/>
      <c r="BQ45" s="771"/>
      <c r="BR45" s="771"/>
      <c r="BS45" s="771"/>
      <c r="BT45" s="771"/>
      <c r="BU45" s="771"/>
      <c r="BV45" s="771"/>
      <c r="BW45" s="772"/>
    </row>
    <row r="46" spans="1:75" ht="15" customHeight="1" thickBot="1" thickTop="1">
      <c r="A46" s="544"/>
      <c r="B46" s="545"/>
      <c r="C46" s="545"/>
      <c r="D46" s="545"/>
      <c r="E46" s="545"/>
      <c r="F46" s="546"/>
      <c r="G46" s="547"/>
      <c r="H46" s="546"/>
      <c r="I46" s="545"/>
      <c r="J46" s="545"/>
      <c r="K46" s="548"/>
      <c r="L46" s="545"/>
      <c r="M46" s="549"/>
      <c r="N46" s="545"/>
      <c r="O46" s="545"/>
      <c r="P46" s="545"/>
      <c r="Q46" s="545"/>
      <c r="R46" s="545"/>
      <c r="S46" s="545"/>
      <c r="T46" s="548"/>
      <c r="U46" s="849" t="s">
        <v>175</v>
      </c>
      <c r="V46" s="850"/>
      <c r="W46" s="851"/>
      <c r="X46" s="550"/>
      <c r="Y46" s="545"/>
      <c r="Z46" s="558"/>
      <c r="AA46" s="545"/>
      <c r="AB46" s="551"/>
      <c r="AC46" s="548"/>
      <c r="AD46" s="545"/>
      <c r="AE46" s="545"/>
      <c r="AF46" s="550"/>
      <c r="AG46" s="545"/>
      <c r="AH46" s="545"/>
      <c r="AI46" s="545"/>
      <c r="AJ46" s="733" t="str">
        <f ca="1">'E.coli Standalone worksheet'!J41</f>
        <v/>
      </c>
      <c r="AK46" s="552"/>
      <c r="AL46" s="556"/>
      <c r="AM46" s="553"/>
      <c r="AN46" s="548"/>
      <c r="AO46" s="550"/>
      <c r="AP46" s="548"/>
      <c r="AQ46" s="545"/>
      <c r="AR46" s="548"/>
      <c r="AS46" s="545"/>
      <c r="AT46" s="545"/>
      <c r="AU46" s="545"/>
      <c r="AV46" s="562"/>
      <c r="AW46" s="560"/>
      <c r="AX46" s="545"/>
      <c r="AY46" s="545"/>
      <c r="AZ46" s="562"/>
      <c r="BA46" s="545"/>
      <c r="BB46" s="545"/>
      <c r="BC46" s="554"/>
      <c r="BD46" s="548"/>
      <c r="BE46" s="545"/>
      <c r="BF46" s="548"/>
      <c r="BG46" s="773"/>
      <c r="BH46" s="774"/>
      <c r="BI46" s="775"/>
      <c r="BJ46" s="775"/>
      <c r="BK46" s="775"/>
      <c r="BL46" s="775"/>
      <c r="BM46" s="775"/>
      <c r="BN46" s="775"/>
      <c r="BO46" s="775"/>
      <c r="BP46" s="775"/>
      <c r="BQ46" s="775"/>
      <c r="BR46" s="775"/>
      <c r="BS46" s="775"/>
      <c r="BT46" s="775"/>
      <c r="BU46" s="775"/>
      <c r="BV46" s="775"/>
      <c r="BW46" s="776"/>
    </row>
    <row r="47" spans="1:75" ht="15" customHeight="1" thickBot="1">
      <c r="A47" s="213" t="s">
        <v>36</v>
      </c>
      <c r="B47" s="214"/>
      <c r="C47" s="77"/>
      <c r="D47" s="76"/>
      <c r="E47" s="76"/>
      <c r="F47" s="62">
        <f>COUNT(F11:F41)</f>
        <v>0</v>
      </c>
      <c r="G47" s="52">
        <f>COUNTA(G11:G41)</f>
        <v>0</v>
      </c>
      <c r="H47" s="53">
        <f>COUNTA(H11:H41)</f>
        <v>0</v>
      </c>
      <c r="I47" s="54">
        <f>COUNT(I11:I41)</f>
        <v>0</v>
      </c>
      <c r="J47" s="56">
        <f aca="true" t="shared" si="32" ref="J47:BD47">COUNT(J11:J41)</f>
        <v>0</v>
      </c>
      <c r="K47" s="57">
        <f t="shared" si="32"/>
        <v>0</v>
      </c>
      <c r="L47" s="401">
        <f t="shared" si="32"/>
        <v>0</v>
      </c>
      <c r="M47" s="72">
        <f t="shared" si="32"/>
        <v>0</v>
      </c>
      <c r="N47" s="72">
        <f t="shared" si="32"/>
        <v>0</v>
      </c>
      <c r="O47" s="72">
        <f t="shared" si="32"/>
        <v>0</v>
      </c>
      <c r="P47" s="72">
        <f t="shared" si="32"/>
        <v>0</v>
      </c>
      <c r="Q47" s="72">
        <f t="shared" si="32"/>
        <v>0</v>
      </c>
      <c r="R47" s="72">
        <f t="shared" si="32"/>
        <v>0</v>
      </c>
      <c r="S47" s="72">
        <f t="shared" si="32"/>
        <v>0</v>
      </c>
      <c r="T47" s="73">
        <f t="shared" si="32"/>
        <v>0</v>
      </c>
      <c r="U47" s="213" t="s">
        <v>56</v>
      </c>
      <c r="V47" s="54">
        <f aca="true" t="shared" si="33" ref="V47:AC47">COUNT(V11:V41)</f>
        <v>0</v>
      </c>
      <c r="W47" s="56">
        <f t="shared" si="33"/>
        <v>0</v>
      </c>
      <c r="X47" s="56">
        <f ca="1" t="shared" si="33"/>
        <v>0</v>
      </c>
      <c r="Y47" s="57">
        <f t="shared" si="33"/>
        <v>0</v>
      </c>
      <c r="Z47" s="427">
        <f t="shared" si="33"/>
        <v>0</v>
      </c>
      <c r="AA47" s="56">
        <f t="shared" si="33"/>
        <v>0</v>
      </c>
      <c r="AB47" s="56">
        <f t="shared" si="33"/>
        <v>0</v>
      </c>
      <c r="AC47" s="57">
        <f t="shared" si="33"/>
        <v>0</v>
      </c>
      <c r="AD47" s="54">
        <f t="shared" si="32"/>
        <v>0</v>
      </c>
      <c r="AE47" s="57">
        <f t="shared" si="32"/>
        <v>0</v>
      </c>
      <c r="AF47" s="54"/>
      <c r="AG47" s="659">
        <f>COUNT(AG11:AG41)</f>
        <v>0</v>
      </c>
      <c r="AH47" s="72">
        <f>COUNT(AH11:AH41)</f>
        <v>0</v>
      </c>
      <c r="AI47" s="62"/>
      <c r="AJ47" s="56">
        <f ca="1">COUNT(AI11:AI41)</f>
        <v>0</v>
      </c>
      <c r="AK47" s="912">
        <f>COUNT(AK11:AL41)</f>
        <v>0</v>
      </c>
      <c r="AL47" s="913"/>
      <c r="AM47" s="56">
        <f>COUNT(AM11:AM41)</f>
        <v>0</v>
      </c>
      <c r="AN47" s="57">
        <f>COUNT(AN11:AN41)</f>
        <v>0</v>
      </c>
      <c r="AO47" s="845" t="s">
        <v>56</v>
      </c>
      <c r="AP47" s="1014"/>
      <c r="AQ47" s="54">
        <f t="shared" si="32"/>
        <v>0</v>
      </c>
      <c r="AR47" s="106">
        <f t="shared" si="32"/>
        <v>0</v>
      </c>
      <c r="AS47" s="54">
        <f t="shared" si="32"/>
        <v>0</v>
      </c>
      <c r="AT47" s="63">
        <f t="shared" si="32"/>
        <v>0</v>
      </c>
      <c r="AU47" s="63">
        <f ca="1" t="shared" si="32"/>
        <v>0</v>
      </c>
      <c r="AV47" s="106">
        <f ca="1" t="shared" si="32"/>
        <v>0</v>
      </c>
      <c r="AW47" s="54">
        <f t="shared" si="32"/>
        <v>0</v>
      </c>
      <c r="AX47" s="63">
        <f t="shared" si="32"/>
        <v>0</v>
      </c>
      <c r="AY47" s="63">
        <f ca="1" t="shared" si="32"/>
        <v>0</v>
      </c>
      <c r="AZ47" s="106">
        <f ca="1" t="shared" si="32"/>
        <v>0</v>
      </c>
      <c r="BA47" s="54">
        <f t="shared" si="32"/>
        <v>0</v>
      </c>
      <c r="BB47" s="63">
        <f t="shared" si="32"/>
        <v>0</v>
      </c>
      <c r="BC47" s="63">
        <f ca="1" t="shared" si="32"/>
        <v>0</v>
      </c>
      <c r="BD47" s="106">
        <f ca="1" t="shared" si="32"/>
        <v>0</v>
      </c>
      <c r="BE47" s="55">
        <f>COUNT(BE11:BE41)</f>
        <v>0</v>
      </c>
      <c r="BF47" s="57">
        <f>COUNT(BF11:BF41)</f>
        <v>0</v>
      </c>
      <c r="BG47" s="234" t="s">
        <v>56</v>
      </c>
      <c r="BH47" s="564">
        <f aca="true" t="shared" si="34" ref="BH47:BV47">COUNT(BH11:BH41)</f>
        <v>0</v>
      </c>
      <c r="BI47" s="778">
        <f ca="1" t="shared" si="34"/>
        <v>0</v>
      </c>
      <c r="BJ47" s="564">
        <f t="shared" si="34"/>
        <v>0</v>
      </c>
      <c r="BK47" s="791">
        <f ca="1" t="shared" si="34"/>
        <v>0</v>
      </c>
      <c r="BL47" s="792">
        <f t="shared" si="34"/>
        <v>0</v>
      </c>
      <c r="BM47" s="63">
        <f t="shared" si="34"/>
        <v>0</v>
      </c>
      <c r="BN47" s="63">
        <f t="shared" si="34"/>
        <v>0</v>
      </c>
      <c r="BO47" s="63">
        <f>COUNT(BO11:BO41)</f>
        <v>0</v>
      </c>
      <c r="BP47" s="63">
        <f>COUNT(BP11:BP41)</f>
        <v>0</v>
      </c>
      <c r="BQ47" s="63">
        <f t="shared" si="34"/>
        <v>0</v>
      </c>
      <c r="BR47" s="63">
        <f t="shared" si="34"/>
        <v>0</v>
      </c>
      <c r="BS47" s="63">
        <f t="shared" si="34"/>
        <v>0</v>
      </c>
      <c r="BT47" s="63">
        <f t="shared" si="34"/>
        <v>0</v>
      </c>
      <c r="BU47" s="63">
        <f t="shared" si="34"/>
        <v>0</v>
      </c>
      <c r="BV47" s="63">
        <f t="shared" si="34"/>
        <v>0</v>
      </c>
      <c r="BW47" s="106">
        <f>COUNT(BW11:BW41)</f>
        <v>0</v>
      </c>
    </row>
    <row r="48" spans="1:58" ht="14.4" thickBot="1">
      <c r="A48" s="988" t="s">
        <v>107</v>
      </c>
      <c r="B48" s="989"/>
      <c r="C48" s="989"/>
      <c r="D48" s="989"/>
      <c r="E48" s="989"/>
      <c r="F48" s="989"/>
      <c r="G48" s="989"/>
      <c r="H48" s="989"/>
      <c r="I48" s="989"/>
      <c r="J48" s="989"/>
      <c r="K48" s="1011"/>
      <c r="L48" s="467" t="s">
        <v>192</v>
      </c>
      <c r="M48" s="198"/>
      <c r="N48" s="198"/>
      <c r="O48" s="198"/>
      <c r="P48" s="198"/>
      <c r="Q48" s="468"/>
      <c r="R48" s="469" t="s">
        <v>122</v>
      </c>
      <c r="S48" s="198"/>
      <c r="T48" s="224"/>
      <c r="U48" s="289" t="s">
        <v>37</v>
      </c>
      <c r="V48" s="198"/>
      <c r="W48" s="198"/>
      <c r="X48" s="198"/>
      <c r="Y48" s="198"/>
      <c r="Z48" s="198"/>
      <c r="AA48" s="198"/>
      <c r="AB48" s="198"/>
      <c r="AC48" s="198"/>
      <c r="AD48" s="198"/>
      <c r="AE48" s="198"/>
      <c r="AF48" s="198"/>
      <c r="AG48" s="198"/>
      <c r="AH48" s="198"/>
      <c r="AI48" s="198"/>
      <c r="AJ48" s="198"/>
      <c r="AK48" s="198"/>
      <c r="AL48" s="198"/>
      <c r="AM48" s="198"/>
      <c r="AN48" s="224"/>
      <c r="AO48" s="191"/>
      <c r="AP48" s="191"/>
      <c r="AQ48" s="191"/>
      <c r="AR48" s="191"/>
      <c r="AS48" s="191"/>
      <c r="AT48" s="191"/>
      <c r="AU48" s="191"/>
      <c r="AV48" s="191"/>
      <c r="AW48" s="191"/>
      <c r="AX48" s="191"/>
      <c r="AY48" s="191"/>
      <c r="AZ48" s="191"/>
      <c r="BA48" s="191"/>
      <c r="BB48" s="191"/>
      <c r="BC48" s="191"/>
      <c r="BD48" s="191"/>
      <c r="BE48" s="191"/>
      <c r="BF48" s="191"/>
    </row>
    <row r="49" spans="1:58" ht="12.75">
      <c r="A49" s="990"/>
      <c r="B49" s="991"/>
      <c r="C49" s="991"/>
      <c r="D49" s="991"/>
      <c r="E49" s="991"/>
      <c r="F49" s="991"/>
      <c r="G49" s="991"/>
      <c r="H49" s="991"/>
      <c r="I49" s="991"/>
      <c r="J49" s="991"/>
      <c r="K49" s="1012"/>
      <c r="L49" s="929"/>
      <c r="M49" s="930"/>
      <c r="N49" s="930"/>
      <c r="O49" s="930"/>
      <c r="P49" s="930"/>
      <c r="Q49" s="947"/>
      <c r="R49" s="908"/>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79" t="s">
        <v>38</v>
      </c>
      <c r="AR49" s="80"/>
      <c r="AS49" s="80"/>
      <c r="AT49" s="80"/>
      <c r="AU49" s="80"/>
      <c r="AV49" s="80"/>
      <c r="AW49" s="80"/>
      <c r="AX49" s="80"/>
      <c r="AY49" s="80"/>
      <c r="AZ49" s="80"/>
      <c r="BA49" s="81"/>
      <c r="BB49" s="290" t="s">
        <v>115</v>
      </c>
      <c r="BC49" s="198"/>
      <c r="BD49" s="198"/>
      <c r="BE49" s="198"/>
      <c r="BF49" s="224"/>
    </row>
    <row r="50" spans="1:58" ht="12.75">
      <c r="A50" s="990"/>
      <c r="B50" s="991"/>
      <c r="C50" s="991"/>
      <c r="D50" s="991"/>
      <c r="E50" s="991"/>
      <c r="F50" s="991"/>
      <c r="G50" s="991"/>
      <c r="H50" s="991"/>
      <c r="I50" s="991"/>
      <c r="J50" s="991"/>
      <c r="K50" s="1012"/>
      <c r="L50" s="948"/>
      <c r="M50" s="930"/>
      <c r="N50" s="930"/>
      <c r="O50" s="930"/>
      <c r="P50" s="930"/>
      <c r="Q50" s="947"/>
      <c r="R50" s="911"/>
      <c r="S50" s="909"/>
      <c r="T50" s="910"/>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t="s">
        <v>39</v>
      </c>
      <c r="AR50" s="212"/>
      <c r="AS50" s="236"/>
      <c r="AT50" s="241" t="s">
        <v>40</v>
      </c>
      <c r="AU50" s="242"/>
      <c r="AV50" s="241" t="s">
        <v>41</v>
      </c>
      <c r="AW50" s="242"/>
      <c r="AX50" s="243" t="s">
        <v>42</v>
      </c>
      <c r="AY50" s="244"/>
      <c r="AZ50" s="243" t="s">
        <v>43</v>
      </c>
      <c r="BA50" s="245"/>
      <c r="BB50" s="411" t="s">
        <v>116</v>
      </c>
      <c r="BC50" s="191"/>
      <c r="BD50" s="447">
        <f>SUM(L11:L41)</f>
        <v>0</v>
      </c>
      <c r="BE50" s="191"/>
      <c r="BF50" s="228"/>
    </row>
    <row r="51" spans="1:58" ht="14.4" thickBot="1">
      <c r="A51" s="990"/>
      <c r="B51" s="991"/>
      <c r="C51" s="991"/>
      <c r="D51" s="991"/>
      <c r="E51" s="991"/>
      <c r="F51" s="991"/>
      <c r="G51" s="991"/>
      <c r="H51" s="991"/>
      <c r="I51" s="991"/>
      <c r="J51" s="991"/>
      <c r="K51" s="1012"/>
      <c r="L51" s="953"/>
      <c r="M51" s="954"/>
      <c r="N51" s="954"/>
      <c r="O51" s="954"/>
      <c r="P51" s="954"/>
      <c r="Q51" s="955"/>
      <c r="R51" s="470"/>
      <c r="S51" s="227"/>
      <c r="T51" s="228"/>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c r="AR51" s="237"/>
      <c r="AS51" s="238"/>
      <c r="AT51" s="90"/>
      <c r="AU51" s="91"/>
      <c r="AV51" s="90"/>
      <c r="AW51" s="91"/>
      <c r="AX51" s="92" t="s">
        <v>10</v>
      </c>
      <c r="AY51" s="93"/>
      <c r="AZ51" s="92" t="s">
        <v>10</v>
      </c>
      <c r="BA51" s="93"/>
      <c r="BB51" s="430" t="s">
        <v>117</v>
      </c>
      <c r="BC51" s="210"/>
      <c r="BD51" s="448">
        <f>SUM(AQ11:AQ41)</f>
        <v>0</v>
      </c>
      <c r="BE51" s="210"/>
      <c r="BF51" s="225"/>
    </row>
    <row r="52" spans="1:58" ht="13.8">
      <c r="A52" s="990"/>
      <c r="B52" s="991"/>
      <c r="C52" s="991"/>
      <c r="D52" s="991"/>
      <c r="E52" s="991"/>
      <c r="F52" s="991"/>
      <c r="G52" s="991"/>
      <c r="H52" s="991"/>
      <c r="I52" s="991"/>
      <c r="J52" s="991"/>
      <c r="K52" s="1012"/>
      <c r="L52" s="467" t="s">
        <v>193</v>
      </c>
      <c r="M52" s="471"/>
      <c r="N52" s="198"/>
      <c r="O52" s="198"/>
      <c r="P52" s="198"/>
      <c r="Q52" s="472"/>
      <c r="R52" s="469" t="s">
        <v>122</v>
      </c>
      <c r="S52" s="198"/>
      <c r="T52" s="224"/>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IF(+AD47&gt;0,"Secondary Treatment"," ")</f>
        <v xml:space="preserve"> </v>
      </c>
      <c r="AR52" s="237"/>
      <c r="AS52" s="238"/>
      <c r="AT52" s="90"/>
      <c r="AU52" s="91"/>
      <c r="AV52" s="90"/>
      <c r="AW52" s="91"/>
      <c r="AX52" s="90" t="str">
        <f>IF(AD47=0,"",(+S42-AD42)/S42*100)</f>
        <v/>
      </c>
      <c r="AY52" s="91"/>
      <c r="AZ52" s="92" t="s">
        <v>44</v>
      </c>
      <c r="BA52" s="93"/>
      <c r="BB52" s="847" t="s">
        <v>45</v>
      </c>
      <c r="BC52" s="848"/>
      <c r="BD52" s="848"/>
      <c r="BE52" s="216"/>
      <c r="BF52" s="413"/>
    </row>
    <row r="53" spans="1:58" ht="12.75">
      <c r="A53" s="990"/>
      <c r="B53" s="991"/>
      <c r="C53" s="991"/>
      <c r="D53" s="991"/>
      <c r="E53" s="991"/>
      <c r="F53" s="991"/>
      <c r="G53" s="991"/>
      <c r="H53" s="991"/>
      <c r="I53" s="991"/>
      <c r="J53" s="991"/>
      <c r="K53" s="1012"/>
      <c r="L53" s="473" t="s">
        <v>194</v>
      </c>
      <c r="M53" s="202"/>
      <c r="N53" s="202"/>
      <c r="O53" s="202"/>
      <c r="P53" s="202"/>
      <c r="Q53" s="202"/>
      <c r="R53" s="908"/>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5" t="str">
        <f>IF(AD47&gt;0,"Tertiary Treatment","")</f>
        <v/>
      </c>
      <c r="AR53" s="237"/>
      <c r="AS53" s="238"/>
      <c r="AT53" s="90"/>
      <c r="AU53" s="91"/>
      <c r="AV53" s="90"/>
      <c r="AW53" s="91"/>
      <c r="AX53" s="90" t="str">
        <f>IF(AD47=0,"",(+AD42-BA42)/AD42*100)</f>
        <v/>
      </c>
      <c r="AY53" s="91"/>
      <c r="AZ53" s="92" t="s">
        <v>44</v>
      </c>
      <c r="BA53" s="93"/>
      <c r="BB53" s="291" t="s">
        <v>118</v>
      </c>
      <c r="BC53" s="191"/>
      <c r="BE53" s="431" t="str">
        <f>IF(L47=0,"",L42/P4)</f>
        <v/>
      </c>
      <c r="BF53" s="228"/>
    </row>
    <row r="54" spans="1:58" ht="13.5" customHeight="1" thickBot="1">
      <c r="A54" s="990"/>
      <c r="B54" s="991"/>
      <c r="C54" s="991"/>
      <c r="D54" s="991"/>
      <c r="E54" s="991"/>
      <c r="F54" s="991"/>
      <c r="G54" s="991"/>
      <c r="H54" s="991"/>
      <c r="I54" s="991"/>
      <c r="J54" s="991"/>
      <c r="K54" s="1012"/>
      <c r="L54" s="929"/>
      <c r="M54" s="930"/>
      <c r="N54" s="930"/>
      <c r="O54" s="930"/>
      <c r="P54" s="930"/>
      <c r="Q54" s="931"/>
      <c r="R54" s="911"/>
      <c r="S54" s="909"/>
      <c r="T54" s="910"/>
      <c r="U54" s="877"/>
      <c r="V54" s="878"/>
      <c r="W54" s="878"/>
      <c r="X54" s="878"/>
      <c r="Y54" s="878"/>
      <c r="Z54" s="878"/>
      <c r="AA54" s="878"/>
      <c r="AB54" s="878"/>
      <c r="AC54" s="878"/>
      <c r="AD54" s="878"/>
      <c r="AE54" s="878"/>
      <c r="AF54" s="878"/>
      <c r="AG54" s="878"/>
      <c r="AH54" s="878"/>
      <c r="AI54" s="878"/>
      <c r="AJ54" s="878"/>
      <c r="AK54" s="878"/>
      <c r="AL54" s="878"/>
      <c r="AM54" s="878"/>
      <c r="AN54" s="879"/>
      <c r="AO54" s="191"/>
      <c r="AP54" s="191"/>
      <c r="AQ54" s="234" t="s">
        <v>46</v>
      </c>
      <c r="AR54" s="239"/>
      <c r="AS54" s="240"/>
      <c r="AT54" s="97" t="str">
        <f>IF(N42=" "," NA",(+N42-AS42)/N42*100)</f>
        <v xml:space="preserve"> NA</v>
      </c>
      <c r="AU54" s="98"/>
      <c r="AV54" s="97" t="str">
        <f>IF(P42=" "," NA",(+P42-AW42)/P42*100)</f>
        <v xml:space="preserve"> NA</v>
      </c>
      <c r="AW54" s="98"/>
      <c r="AX54" s="97" t="str">
        <f>IF(OR(S42=" ",BA42=" ")," NA",(+S42-BA42)/S42*100)</f>
        <v xml:space="preserve"> NA</v>
      </c>
      <c r="AY54" s="98"/>
      <c r="AZ54" s="97" t="str">
        <f>IF(OR(R42=" ",AN42=" ")," NA",(+R42-AN42)/R42*100)</f>
        <v xml:space="preserve"> NA</v>
      </c>
      <c r="BA54" s="99"/>
      <c r="BB54" s="229"/>
      <c r="BC54" s="222"/>
      <c r="BD54" s="222"/>
      <c r="BE54" s="222"/>
      <c r="BF54" s="230"/>
    </row>
    <row r="55" spans="1:44" ht="27" customHeight="1" thickBot="1">
      <c r="A55" s="992"/>
      <c r="B55" s="993"/>
      <c r="C55" s="993"/>
      <c r="D55" s="993"/>
      <c r="E55" s="993"/>
      <c r="F55" s="993"/>
      <c r="G55" s="993"/>
      <c r="H55" s="993"/>
      <c r="I55" s="993"/>
      <c r="J55" s="993"/>
      <c r="K55" s="1013"/>
      <c r="L55" s="932"/>
      <c r="M55" s="933"/>
      <c r="N55" s="933"/>
      <c r="O55" s="933"/>
      <c r="P55" s="933"/>
      <c r="Q55" s="934"/>
      <c r="R55" s="474"/>
      <c r="S55" s="222"/>
      <c r="T55" s="230"/>
      <c r="U55" s="880"/>
      <c r="V55" s="881"/>
      <c r="W55" s="881"/>
      <c r="X55" s="881"/>
      <c r="Y55" s="881"/>
      <c r="Z55" s="881"/>
      <c r="AA55" s="881"/>
      <c r="AB55" s="881"/>
      <c r="AC55" s="881"/>
      <c r="AD55" s="881"/>
      <c r="AE55" s="881"/>
      <c r="AF55" s="881"/>
      <c r="AG55" s="881"/>
      <c r="AH55" s="881"/>
      <c r="AI55" s="881"/>
      <c r="AJ55" s="881"/>
      <c r="AK55" s="881"/>
      <c r="AL55" s="881"/>
      <c r="AM55" s="881"/>
      <c r="AN55" s="882"/>
      <c r="AO55" s="191"/>
      <c r="AP55" s="191"/>
      <c r="AQ55" s="191"/>
      <c r="AR55" s="191"/>
    </row>
    <row r="56" spans="1:75" ht="12.75">
      <c r="A56" s="815" t="s">
        <v>227</v>
      </c>
      <c r="B56" s="815"/>
      <c r="C56" s="815"/>
      <c r="D56" s="815"/>
      <c r="E56" s="815"/>
      <c r="F56" s="815"/>
      <c r="G56" s="815"/>
      <c r="H56" s="815"/>
      <c r="I56" s="815"/>
      <c r="J56" s="815"/>
      <c r="K56" s="815"/>
      <c r="L56" s="815"/>
      <c r="M56" s="815"/>
      <c r="N56" s="815"/>
      <c r="O56" s="815"/>
      <c r="P56" s="815"/>
      <c r="Q56" s="815"/>
      <c r="R56" s="815"/>
      <c r="S56" s="815"/>
      <c r="T56" s="815"/>
      <c r="U56" s="852" t="s">
        <v>228</v>
      </c>
      <c r="V56" s="852"/>
      <c r="W56" s="852"/>
      <c r="X56" s="852"/>
      <c r="Y56" s="852"/>
      <c r="Z56" s="852"/>
      <c r="AA56" s="852"/>
      <c r="AB56" s="852"/>
      <c r="AC56" s="852"/>
      <c r="AD56" s="852"/>
      <c r="AE56" s="852"/>
      <c r="AF56" s="852"/>
      <c r="AG56" s="852"/>
      <c r="AH56" s="852"/>
      <c r="AI56" s="852"/>
      <c r="AJ56" s="852"/>
      <c r="AK56" s="852"/>
      <c r="AL56" s="852"/>
      <c r="AM56" s="852"/>
      <c r="AN56" s="852"/>
      <c r="AO56" s="815" t="s">
        <v>229</v>
      </c>
      <c r="AP56" s="815"/>
      <c r="AQ56" s="815"/>
      <c r="AR56" s="815"/>
      <c r="AS56" s="815"/>
      <c r="AT56" s="815"/>
      <c r="AU56" s="815"/>
      <c r="AV56" s="815"/>
      <c r="AW56" s="815"/>
      <c r="AX56" s="815"/>
      <c r="AY56" s="815"/>
      <c r="AZ56" s="815"/>
      <c r="BA56" s="815"/>
      <c r="BB56" s="815"/>
      <c r="BC56" s="815"/>
      <c r="BD56" s="815"/>
      <c r="BE56" s="815"/>
      <c r="BF56" s="815"/>
      <c r="BG56" s="815" t="s">
        <v>230</v>
      </c>
      <c r="BH56" s="815"/>
      <c r="BI56" s="815"/>
      <c r="BJ56" s="815"/>
      <c r="BK56" s="815"/>
      <c r="BL56" s="815"/>
      <c r="BM56" s="815"/>
      <c r="BN56" s="815"/>
      <c r="BO56" s="815"/>
      <c r="BP56" s="815"/>
      <c r="BQ56" s="815"/>
      <c r="BR56" s="815"/>
      <c r="BS56" s="815"/>
      <c r="BT56" s="815"/>
      <c r="BU56" s="815"/>
      <c r="BV56" s="815"/>
      <c r="BW56" s="815"/>
    </row>
    <row r="57" spans="1:58" ht="12.75">
      <c r="A57" s="815"/>
      <c r="B57" s="815"/>
      <c r="C57" s="815"/>
      <c r="D57" s="815"/>
      <c r="E57" s="815"/>
      <c r="F57" s="815"/>
      <c r="G57" s="815"/>
      <c r="H57" s="815"/>
      <c r="I57" s="815"/>
      <c r="J57" s="815"/>
      <c r="K57" s="815"/>
      <c r="L57" s="815"/>
      <c r="M57" s="815"/>
      <c r="N57" s="815"/>
      <c r="O57" s="815"/>
      <c r="P57" s="815"/>
      <c r="Q57" s="815"/>
      <c r="R57" s="815"/>
      <c r="S57" s="815"/>
      <c r="T57" s="815"/>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4"/>
      <c r="AY57" s="824"/>
      <c r="AZ57" s="824"/>
      <c r="BA57" s="824"/>
      <c r="BB57" s="824"/>
      <c r="BC57" s="824"/>
      <c r="BD57" s="824"/>
      <c r="BE57" s="824"/>
      <c r="BF57" s="824"/>
    </row>
  </sheetData>
  <sheetProtection algorithmName="SHA-512" hashValue="CWkms9uBa3nwOUr7gr2w244HNrz+D9q+s2cWIyv8dfCiDAWLhn/eC3ay3yRA8xsejh8c3d8pVMh22TagvLi1QQ==" saltValue="GWGRQs7dmchzWtp7eGtIFQ==" spinCount="100000" sheet="1" selectLockedCells="1"/>
  <mergeCells count="74">
    <mergeCell ref="BV8:BV10"/>
    <mergeCell ref="BW8:BW10"/>
    <mergeCell ref="BH9:BI9"/>
    <mergeCell ref="BJ9:BK9"/>
    <mergeCell ref="BG56:BW56"/>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L2:P2"/>
    <mergeCell ref="Q2:S2"/>
    <mergeCell ref="R4:T4"/>
    <mergeCell ref="L7:O7"/>
    <mergeCell ref="Q6:R6"/>
    <mergeCell ref="S6:T6"/>
    <mergeCell ref="L5:M5"/>
    <mergeCell ref="Q7:R7"/>
    <mergeCell ref="S7:T7"/>
    <mergeCell ref="N5:R5"/>
    <mergeCell ref="BD2:BF3"/>
    <mergeCell ref="AX5:BC7"/>
    <mergeCell ref="BD5:BF7"/>
    <mergeCell ref="AO6:AR6"/>
    <mergeCell ref="AD8:AE8"/>
    <mergeCell ref="AL5:AN7"/>
    <mergeCell ref="AD2:AK3"/>
    <mergeCell ref="AL2:AN3"/>
    <mergeCell ref="AX2:BC3"/>
    <mergeCell ref="AQ8:BD8"/>
    <mergeCell ref="U45:W45"/>
    <mergeCell ref="U46:W46"/>
    <mergeCell ref="Z8:Z10"/>
    <mergeCell ref="AA8:AA10"/>
    <mergeCell ref="AA5:AB5"/>
    <mergeCell ref="AA6:AB6"/>
    <mergeCell ref="AB8:AB10"/>
    <mergeCell ref="C8:C10"/>
    <mergeCell ref="G8:G10"/>
    <mergeCell ref="H8:H10"/>
    <mergeCell ref="D8:D10"/>
    <mergeCell ref="V8:Y9"/>
    <mergeCell ref="E8:E10"/>
    <mergeCell ref="AO57:BF57"/>
    <mergeCell ref="BB52:BD52"/>
    <mergeCell ref="AK47:AL47"/>
    <mergeCell ref="AO56:BF56"/>
    <mergeCell ref="U56:AN56"/>
    <mergeCell ref="AC8:AC10"/>
    <mergeCell ref="AO47:AP47"/>
    <mergeCell ref="AO42:AP42"/>
    <mergeCell ref="AO43:AP43"/>
    <mergeCell ref="AO44:AP44"/>
    <mergeCell ref="AK44:AL44"/>
    <mergeCell ref="AK43:AL43"/>
    <mergeCell ref="AD9:AE9"/>
    <mergeCell ref="A57:T57"/>
    <mergeCell ref="A48:K55"/>
    <mergeCell ref="U57:AN57"/>
    <mergeCell ref="U49:AN55"/>
    <mergeCell ref="A56:T56"/>
    <mergeCell ref="L49:Q50"/>
    <mergeCell ref="R49:T50"/>
    <mergeCell ref="L51:Q51"/>
    <mergeCell ref="R53:T54"/>
    <mergeCell ref="L54:Q55"/>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20" max="16383" man="1"/>
    <brk id="40" max="16383" man="1"/>
    <brk id="58" max="16383" man="1"/>
  </col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57"/>
  <sheetViews>
    <sheetView showGridLines="0" zoomScale="90" zoomScaleNormal="90" workbookViewId="0" topLeftCell="C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2" max="32" width="3.00390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4.00390625" style="0" customWidth="1"/>
    <col min="63" max="63" width="8.2812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+Mar!L2</f>
        <v>Exampleville</v>
      </c>
      <c r="M2" s="966">
        <f>+Mar!M2</f>
        <v>0</v>
      </c>
      <c r="N2" s="966">
        <f>+Mar!N2</f>
        <v>0</v>
      </c>
      <c r="O2" s="966">
        <f>+Mar!O2</f>
        <v>0</v>
      </c>
      <c r="P2" s="967">
        <f>+Mar!P2</f>
        <v>0</v>
      </c>
      <c r="Q2" s="976" t="str">
        <f>+Mar!Q2</f>
        <v>IN0000000</v>
      </c>
      <c r="R2" s="966">
        <f>+Mar!R2</f>
        <v>0</v>
      </c>
      <c r="S2" s="966">
        <f>+Mar!S2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G4" s="192"/>
      <c r="H4" s="192"/>
      <c r="I4" s="192"/>
      <c r="J4" s="192"/>
      <c r="K4" s="192"/>
      <c r="L4" s="259" t="s">
        <v>49</v>
      </c>
      <c r="M4" s="260"/>
      <c r="N4" s="261">
        <f>+Mar!N4</f>
        <v>2023</v>
      </c>
      <c r="O4" s="262"/>
      <c r="P4" s="704">
        <f>+Mar!P4</f>
        <v>0.001</v>
      </c>
      <c r="Q4" s="258" t="s">
        <v>70</v>
      </c>
      <c r="R4" s="977" t="str">
        <f>+Mar!R4</f>
        <v>555/555-5555</v>
      </c>
      <c r="S4" s="978">
        <f>+Mar!S4</f>
        <v>0</v>
      </c>
      <c r="T4" s="979">
        <f>+Mar!T4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G5" s="192"/>
      <c r="H5" s="192"/>
      <c r="I5" s="192"/>
      <c r="J5" s="192"/>
      <c r="K5" s="193" t="str">
        <f>CONCATENATE("4/1/",N4)</f>
        <v>4/1/2023</v>
      </c>
      <c r="L5" s="970" t="s">
        <v>130</v>
      </c>
      <c r="M5" s="971"/>
      <c r="N5" s="972" t="str">
        <f>+Mar!N5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April</v>
      </c>
      <c r="AB6" s="826"/>
      <c r="AC6" s="406">
        <f>+N4</f>
        <v>2023</v>
      </c>
      <c r="AL6" s="961"/>
      <c r="AM6" s="961"/>
      <c r="AN6" s="961"/>
      <c r="AO6" s="825" t="str">
        <f>+L2</f>
        <v>Exampleville</v>
      </c>
      <c r="AP6" s="917"/>
      <c r="AQ6" s="918"/>
      <c r="AR6" s="826"/>
      <c r="AS6" s="221" t="str">
        <f>+Q2</f>
        <v>IN0000000</v>
      </c>
      <c r="AT6" s="217"/>
      <c r="AU6" s="221" t="str">
        <f>+L4</f>
        <v>April</v>
      </c>
      <c r="AV6" s="217"/>
      <c r="AW6" s="406">
        <f>+N4</f>
        <v>2023</v>
      </c>
      <c r="AX6" s="961"/>
      <c r="AY6" s="961"/>
      <c r="AZ6" s="961"/>
      <c r="BA6" s="961"/>
      <c r="BB6" s="961"/>
      <c r="BC6" s="961"/>
      <c r="BD6" s="961"/>
      <c r="BE6" s="961"/>
      <c r="BF6" s="961"/>
      <c r="BG6" s="825" t="str">
        <f>AO6</f>
        <v>Exampleville</v>
      </c>
      <c r="BH6" s="998"/>
      <c r="BI6" s="221" t="str">
        <f>AS6</f>
        <v>IN0000000</v>
      </c>
      <c r="BJ6" s="217"/>
      <c r="BK6" s="221" t="str">
        <f>AU6</f>
        <v>April</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+Mar!L7</f>
        <v>Chris A. Operator</v>
      </c>
      <c r="M7" s="984">
        <f>+Mar!M7</f>
        <v>0</v>
      </c>
      <c r="N7" s="984">
        <f>+Mar!N7</f>
        <v>0</v>
      </c>
      <c r="O7" s="984">
        <f>+Mar!O7</f>
        <v>0</v>
      </c>
      <c r="P7" s="288" t="str">
        <f>+Mar!P7</f>
        <v>V</v>
      </c>
      <c r="Q7" s="985">
        <f>+Mar!Q7</f>
        <v>9999</v>
      </c>
      <c r="R7" s="986">
        <f>+Mar!R7</f>
        <v>0</v>
      </c>
      <c r="S7" s="968">
        <f>+Mar!S7</f>
        <v>37072</v>
      </c>
      <c r="T7" s="969">
        <f>+Mar!T7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Jan!BI7</f>
        <v>Substitute for State Form 30530</v>
      </c>
      <c r="BJ7" s="222"/>
      <c r="BK7" s="222"/>
      <c r="BL7" s="214"/>
      <c r="BM7" s="410"/>
      <c r="BN7" s="1000"/>
      <c r="BO7" s="1001"/>
      <c r="BP7" s="1001"/>
      <c r="BQ7" s="1001"/>
      <c r="BR7" s="1001"/>
      <c r="BS7" s="1001"/>
      <c r="BT7" s="1001"/>
      <c r="BU7" s="1001"/>
      <c r="BV7" s="215"/>
      <c r="BW7" s="222"/>
    </row>
    <row r="8" spans="1:75" ht="12.75" customHeight="1">
      <c r="A8" s="569"/>
      <c r="B8" s="570"/>
      <c r="C8" s="980" t="str">
        <f>+Mar!C8</f>
        <v>Man-Hours at Plant
(Plants less than 1 MGD only)</v>
      </c>
      <c r="D8" s="862" t="str">
        <f>+Mar!D8</f>
        <v>Air Temperature (optional)</v>
      </c>
      <c r="E8" s="862" t="str">
        <f>+Mar!E8</f>
        <v>Water Temperture</v>
      </c>
      <c r="F8" s="246" t="s">
        <v>64</v>
      </c>
      <c r="G8" s="899" t="str">
        <f>+Mar!G8</f>
        <v>Bypass At Plant Site
("x" If Occurred)</v>
      </c>
      <c r="H8" s="885" t="str">
        <f>+Mar!H8</f>
        <v>Sanitary Sewer Overflow
("x" If Occurred)</v>
      </c>
      <c r="I8" s="571" t="s">
        <v>8</v>
      </c>
      <c r="J8" s="571"/>
      <c r="K8" s="571"/>
      <c r="L8" s="572" t="s">
        <v>9</v>
      </c>
      <c r="M8" s="571"/>
      <c r="N8" s="571"/>
      <c r="O8" s="571"/>
      <c r="P8" s="571"/>
      <c r="Q8" s="571"/>
      <c r="R8" s="571"/>
      <c r="S8" s="571"/>
      <c r="T8" s="573"/>
      <c r="U8" s="574" t="s">
        <v>10</v>
      </c>
      <c r="V8" s="888" t="str">
        <f>+Mar!V8</f>
        <v>CONTROLLED DISCHARGE</v>
      </c>
      <c r="W8" s="889">
        <f>+Mar!W8</f>
        <v>0</v>
      </c>
      <c r="X8" s="889" t="str">
        <f>+Mar!X8</f>
        <v>AERATION</v>
      </c>
      <c r="Y8" s="890">
        <f>+Mar!Y8</f>
        <v>0</v>
      </c>
      <c r="Z8" s="939" t="str">
        <f>+Mar!Z8</f>
        <v>Primary Cell Sludge Depth (ft) Measure Annually in June</v>
      </c>
      <c r="AA8" s="980" t="str">
        <f>+Mar!AA8</f>
        <v xml:space="preserve"> </v>
      </c>
      <c r="AB8" s="980" t="str">
        <f>+Mar!AB8</f>
        <v xml:space="preserve"> </v>
      </c>
      <c r="AC8" s="996" t="str">
        <f>+Mar!AC8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Mar!BH8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5" ht="12.75" customHeight="1" thickBot="1">
      <c r="A9" s="575"/>
      <c r="B9" s="576"/>
      <c r="C9" s="981">
        <f>+Jan!C9</f>
        <v>0</v>
      </c>
      <c r="D9" s="863"/>
      <c r="E9" s="863"/>
      <c r="F9" s="247">
        <f>SUM(F11:F40)</f>
        <v>0</v>
      </c>
      <c r="G9" s="900">
        <f>+Jan!G9</f>
        <v>0</v>
      </c>
      <c r="H9" s="886">
        <f>+Jan!H9</f>
        <v>0</v>
      </c>
      <c r="I9" s="577" t="s">
        <v>15</v>
      </c>
      <c r="J9" s="577"/>
      <c r="K9" s="577"/>
      <c r="L9" s="578" t="s">
        <v>10</v>
      </c>
      <c r="M9" s="577"/>
      <c r="N9" s="577"/>
      <c r="O9" s="577"/>
      <c r="P9" s="577"/>
      <c r="Q9" s="577"/>
      <c r="R9" s="577"/>
      <c r="S9" s="577"/>
      <c r="T9" s="579"/>
      <c r="U9" s="580" t="s">
        <v>10</v>
      </c>
      <c r="V9" s="891">
        <f>+Jan!V9</f>
        <v>0</v>
      </c>
      <c r="W9" s="892">
        <f>+Jan!W9</f>
        <v>0</v>
      </c>
      <c r="X9" s="892">
        <f>+Jan!X9</f>
        <v>0</v>
      </c>
      <c r="Y9" s="893">
        <f>+Jan!Y9</f>
        <v>0</v>
      </c>
      <c r="Z9" s="940">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IF(+Mar!BE9&lt;&gt;"",+Mar!BE9,"")</f>
        <v>Other</v>
      </c>
      <c r="BF9" s="588"/>
      <c r="BG9" s="739"/>
      <c r="BH9" s="822" t="str">
        <f>Jan!BH9</f>
        <v>Phosphorus</v>
      </c>
      <c r="BI9" s="823"/>
      <c r="BJ9" s="822" t="str">
        <f>Jan!BJ9</f>
        <v xml:space="preserve"> Total Nitrogen</v>
      </c>
      <c r="BK9" s="1010"/>
      <c r="BL9" s="1003">
        <f>+'[1]Jan'!BL9</f>
        <v>0</v>
      </c>
      <c r="BM9" s="1005" t="str">
        <f>+'[1]Jan'!BM9</f>
        <v>Supernatant Withdrawn 
hrs. or Gal. x 1000</v>
      </c>
      <c r="BN9" s="1005" t="str">
        <f>+'[1]Jan'!BN9</f>
        <v>Supernatant BOD5 mg/l 
or  NH3-N mg/l</v>
      </c>
      <c r="BO9" s="1005" t="str">
        <f>+'[1]Jan'!BO9</f>
        <v>Total Solids in Incoming Sludge - %</v>
      </c>
      <c r="BP9" s="1005" t="str">
        <f>+'[1]Jan'!BP9</f>
        <v>Total Solids in Digested Sludge - %</v>
      </c>
      <c r="BQ9" s="1005" t="str">
        <f>+'[1]Jan'!BQ9</f>
        <v>Volatile Solids in Incoming Sludge - %</v>
      </c>
      <c r="BR9" s="1005" t="str">
        <f>+'[1]Jan'!BR9</f>
        <v>Volatile Solids in Digested Sludge - %</v>
      </c>
      <c r="BS9" s="1005" t="str">
        <f>+'[1]Jan'!BS9</f>
        <v>Digested Sludge Withdrawn 
hrs. or Gal. x 1000</v>
      </c>
      <c r="BT9" s="1005">
        <f>+'[1]Jan'!BT9</f>
        <v>0</v>
      </c>
      <c r="BU9" s="1005" t="str">
        <f>+'[1]Jan'!BU9</f>
        <v xml:space="preserve"> </v>
      </c>
      <c r="BV9" s="1005">
        <f>+'[1]Jan'!BV9</f>
        <v>0</v>
      </c>
      <c r="BW9" s="1008" t="str">
        <f>+'[1]Jan'!BW9</f>
        <v>Chloride</v>
      </c>
    </row>
    <row r="10" spans="1:75" ht="109.5" customHeight="1" thickBot="1">
      <c r="A10" s="589" t="s">
        <v>17</v>
      </c>
      <c r="B10" s="590" t="s">
        <v>18</v>
      </c>
      <c r="C10" s="982">
        <f>+Jan!C10</f>
        <v>0</v>
      </c>
      <c r="D10" s="864"/>
      <c r="E10" s="864"/>
      <c r="F10" s="591" t="str">
        <f>+Mar!F10</f>
        <v>Precipitation - Inches</v>
      </c>
      <c r="G10" s="901">
        <f>+Jan!G10</f>
        <v>0</v>
      </c>
      <c r="H10" s="887">
        <f>+Jan!H10</f>
        <v>0</v>
      </c>
      <c r="I10" s="592" t="str">
        <f>+Mar!I10</f>
        <v>Chlorine - Lbs</v>
      </c>
      <c r="J10" s="594" t="str">
        <f>+Mar!J10</f>
        <v>Lbs/Day  or
Gal./Day</v>
      </c>
      <c r="K10" s="594" t="str">
        <f>+Mar!K10</f>
        <v>Lbs/Day  or
Gal./Day</v>
      </c>
      <c r="L10" s="593" t="str">
        <f>+Mar!L10</f>
        <v>Influent Flow Rate 
(if metered) MGD</v>
      </c>
      <c r="M10" s="594" t="str">
        <f>+Mar!M10</f>
        <v>pH</v>
      </c>
      <c r="N10" s="594" t="str">
        <f>+Mar!N10</f>
        <v>CBOD5 - mg/l</v>
      </c>
      <c r="O10" s="595" t="str">
        <f>+Mar!O10</f>
        <v>CBOD5 - lbs</v>
      </c>
      <c r="P10" s="594" t="str">
        <f>+Mar!P10</f>
        <v>Susp. Solids - mg/l</v>
      </c>
      <c r="Q10" s="594" t="str">
        <f>+Mar!Q10</f>
        <v>Susp. Solids - lbs</v>
      </c>
      <c r="R10" s="594" t="str">
        <f>+Mar!R10</f>
        <v xml:space="preserve">Phosphorus - mg/l </v>
      </c>
      <c r="S10" s="594" t="str">
        <f>+Mar!S10</f>
        <v>Ammonia - mg/l</v>
      </c>
      <c r="T10" s="596" t="str">
        <f>IF(+Mar!T10&lt;&gt;"",+Mar!T10,"")</f>
        <v/>
      </c>
      <c r="U10" s="597" t="s">
        <v>17</v>
      </c>
      <c r="V10" s="598" t="str">
        <f>+Mar!V10</f>
        <v>Upstream Gage Reading (in.)</v>
      </c>
      <c r="W10" s="599" t="str">
        <f>+Mar!W10</f>
        <v>Upstream Flow (MGD)</v>
      </c>
      <c r="X10" s="600" t="str">
        <f>+Mar!X10</f>
        <v>Dilution Ratio (Discharge / Upstream)</v>
      </c>
      <c r="Y10" s="601" t="str">
        <f>+Mar!Y10</f>
        <v>Last Cell Water Level (ft.)</v>
      </c>
      <c r="Z10" s="941">
        <f>+Jan!Z10</f>
        <v>0</v>
      </c>
      <c r="AA10" s="995">
        <f>+Jan!AA10</f>
        <v>0</v>
      </c>
      <c r="AB10" s="995">
        <f>+Jan!AB10</f>
        <v>0</v>
      </c>
      <c r="AC10" s="925">
        <f>+Jan!AC10</f>
        <v>0</v>
      </c>
      <c r="AD10" s="593" t="str">
        <f>+Mar!AD10</f>
        <v>Ammonia - mg/l
Test Weekly</v>
      </c>
      <c r="AE10" s="596" t="str">
        <f>+Mar!AE10</f>
        <v xml:space="preserve"> </v>
      </c>
      <c r="AF10" s="657"/>
      <c r="AG10" s="175" t="str">
        <f>Jan!AG10</f>
        <v>Residual Chlorine - Final</v>
      </c>
      <c r="AH10" s="175" t="str">
        <f>Jan!AH10</f>
        <v>Residual Chlorine - Contact Tank</v>
      </c>
      <c r="AI10" s="603"/>
      <c r="AJ10" s="594" t="str">
        <f>+Mar!AJ10</f>
        <v>E. Coli - colony/100 ml</v>
      </c>
      <c r="AK10" s="594" t="str">
        <f>+Mar!AK10</f>
        <v>pH - daily low 
(or single sample)</v>
      </c>
      <c r="AL10" s="594" t="str">
        <f>+Mar!AL10</f>
        <v>pH - daily high  
(if multiple samples)</v>
      </c>
      <c r="AM10" s="595" t="str">
        <f>+Mar!AM10</f>
        <v>Dissolved Oxygen - mg/l</v>
      </c>
      <c r="AN10" s="604">
        <f>+Mar!AN10</f>
        <v>0</v>
      </c>
      <c r="AO10" s="605" t="s">
        <v>17</v>
      </c>
      <c r="AP10" s="606" t="s">
        <v>18</v>
      </c>
      <c r="AQ10" s="602" t="str">
        <f>+Mar!AQ10</f>
        <v>Effluent Flow Rate (MGD)</v>
      </c>
      <c r="AR10" s="596" t="str">
        <f>+Mar!AR10</f>
        <v>Effluent Flow
Weekly Average</v>
      </c>
      <c r="AS10" s="602" t="str">
        <f>+Mar!AS10</f>
        <v>CBOD5 - mg/l</v>
      </c>
      <c r="AT10" s="594" t="str">
        <f>+Mar!AT10</f>
        <v>CBOD5 - mg/l
Weekly Average</v>
      </c>
      <c r="AU10" s="607" t="str">
        <f>+Mar!AU10</f>
        <v>CBOD5 - lbs</v>
      </c>
      <c r="AV10" s="596" t="str">
        <f>+Mar!AV10</f>
        <v>CBOD5 - lbs/day
Weekly Average</v>
      </c>
      <c r="AW10" s="602" t="str">
        <f>+Mar!AW10</f>
        <v>Susp. Solids - mg/l</v>
      </c>
      <c r="AX10" s="594" t="str">
        <f>+Mar!AX10</f>
        <v>Susp. Solids - mg/l
Weekly Average</v>
      </c>
      <c r="AY10" s="600" t="str">
        <f>+Mar!AY10</f>
        <v>Susp. Solids - lbs</v>
      </c>
      <c r="AZ10" s="596" t="str">
        <f>+Mar!AZ10</f>
        <v>Susp. Solids - lbs/day
Weekly Average</v>
      </c>
      <c r="BA10" s="602" t="str">
        <f>+Mar!BA10</f>
        <v>Ammonia - mg/l</v>
      </c>
      <c r="BB10" s="608" t="str">
        <f>+Mar!BB10</f>
        <v>Ammonia - mg/l
Weekly Average</v>
      </c>
      <c r="BC10" s="600" t="str">
        <f>+Mar!BC10</f>
        <v>Ammonia - lbs</v>
      </c>
      <c r="BD10" s="596" t="str">
        <f>+Mar!BD10</f>
        <v>Ammonia - lbs/day
Weekly Average</v>
      </c>
      <c r="BE10" s="609" t="str">
        <f>IF(+Mar!BE10&lt;&gt;"",+Mar!BE10,"")</f>
        <v>Oil &amp; Grease (mg/l)</v>
      </c>
      <c r="BF10" s="610" t="str">
        <f>IF(+Mar!BF10&lt;&gt;"",+Mar!BF10,"")</f>
        <v/>
      </c>
      <c r="BG10" s="782" t="s">
        <v>17</v>
      </c>
      <c r="BH10" s="793" t="str">
        <f>Jan!BH10</f>
        <v xml:space="preserve">Phosphorus - mg/l </v>
      </c>
      <c r="BI10" s="741" t="str">
        <f>Jan!BI10</f>
        <v>Phosphorus - lbs/day</v>
      </c>
      <c r="BJ10" s="740" t="str">
        <f>Jan!BJ10</f>
        <v>Total Nitrogen- mg/l</v>
      </c>
      <c r="BK10" s="795" t="str">
        <f>Jan!BK10</f>
        <v>Total Nitrogen- lbs/day</v>
      </c>
      <c r="BL10" s="1004" t="str">
        <f>+'[1]Jan'!BL10</f>
        <v>Temperature - F</v>
      </c>
      <c r="BM10" s="1006">
        <f>+'[1]Jan'!BM10</f>
        <v>0</v>
      </c>
      <c r="BN10" s="1006">
        <f>+'[1]Jan'!BN10</f>
        <v>0</v>
      </c>
      <c r="BO10" s="1006">
        <f>+'[1]Jan'!BO10</f>
        <v>0</v>
      </c>
      <c r="BP10" s="1006">
        <f>+'[1]Jan'!BP10</f>
        <v>0</v>
      </c>
      <c r="BQ10" s="1006">
        <f>+'[1]Jan'!BQ10</f>
        <v>0</v>
      </c>
      <c r="BR10" s="1006">
        <f>+'[1]Jan'!BR10</f>
        <v>0</v>
      </c>
      <c r="BS10" s="1006">
        <f>+'[1]Jan'!BS10</f>
        <v>0</v>
      </c>
      <c r="BT10" s="1006">
        <f>+'[1]Jan'!BT10</f>
        <v>0</v>
      </c>
      <c r="BU10" s="1006">
        <f>+'[1]Jan'!BU10</f>
        <v>0</v>
      </c>
      <c r="BV10" s="1006" t="str">
        <f>+'[1]Jan'!BV10</f>
        <v>Day Of Month</v>
      </c>
      <c r="BW10" s="1009" t="str">
        <f>+'[1]Jan'!BW10</f>
        <v>Chloride - mg/l</v>
      </c>
    </row>
    <row r="11" spans="1:75" ht="15" customHeight="1">
      <c r="A11" s="203">
        <v>1</v>
      </c>
      <c r="B11" s="204" t="str">
        <f>TEXT(K$5+A11-1,"DDD")</f>
        <v>Sat</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0">+A11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0">+A11</f>
        <v>1</v>
      </c>
      <c r="AP11" s="390" t="str">
        <f aca="true" t="shared" si="2" ref="AP11:AP40">+B11</f>
        <v>Sat</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231">
        <f>AO11</f>
        <v>1</v>
      </c>
      <c r="BH11" s="30"/>
      <c r="BI11" s="746" t="str">
        <f aca="true" t="shared" si="3" ref="BI11:BI40">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0">TEXT(K$5+A12-1,"DDD")</f>
        <v>Sun</v>
      </c>
      <c r="C12" s="37"/>
      <c r="D12" s="38"/>
      <c r="E12" s="38"/>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0">IF(CELL("type",W12)="L","",IF(AQ12*W12&gt;0,+AQ12/W12,""))</f>
        <v/>
      </c>
      <c r="Y12" s="43"/>
      <c r="Z12" s="417"/>
      <c r="AA12" s="283"/>
      <c r="AB12" s="37"/>
      <c r="AC12" s="43"/>
      <c r="AD12" s="42"/>
      <c r="AE12" s="43"/>
      <c r="AF12" s="649"/>
      <c r="AG12" s="41"/>
      <c r="AH12" s="37"/>
      <c r="AI12" t="str">
        <f aca="true" t="shared" si="6" ref="AI12:AI40">IF(CELL("type",AJ12)="b","",IF(AJ12="tntc",63200,IF(AJ12=0,1,AJ12)))</f>
        <v/>
      </c>
      <c r="AJ12" s="37"/>
      <c r="AK12" s="283"/>
      <c r="AL12" s="283"/>
      <c r="AM12" s="283"/>
      <c r="AN12" s="43"/>
      <c r="AO12" s="205">
        <f t="shared" si="1"/>
        <v>2</v>
      </c>
      <c r="AP12" s="390" t="str">
        <f t="shared" si="2"/>
        <v>Sun</v>
      </c>
      <c r="AQ12" s="42"/>
      <c r="AR12" s="35"/>
      <c r="AS12" s="42"/>
      <c r="AT12" s="60"/>
      <c r="AU12" s="118" t="str">
        <f aca="true" t="shared" si="7" ref="AU12:AU40">IF(CELL("type",AS12)="L","",IF(AS12*($AQ12)=0,"",+$AQ12*AS12*8.345))</f>
        <v/>
      </c>
      <c r="AV12" s="35"/>
      <c r="AW12" s="42"/>
      <c r="AX12" s="60"/>
      <c r="AY12" s="118" t="str">
        <f aca="true" t="shared" si="8" ref="AY12:AY40">IF(CELL("type",AW12)="L","",IF(AW12*($AQ12)=0,"",+$AQ12*AW12*8.345))</f>
        <v/>
      </c>
      <c r="AZ12" s="35"/>
      <c r="BA12" s="42"/>
      <c r="BB12" s="60"/>
      <c r="BC12" s="118" t="str">
        <f aca="true" t="shared" si="9" ref="BC12:BC40">IF(CELL("type",BA12)="L","",IF(BA12*($AQ12)=0,"",+$AQ12*BA12*8.345))</f>
        <v/>
      </c>
      <c r="BD12" s="35"/>
      <c r="BE12" s="42"/>
      <c r="BF12" s="43"/>
      <c r="BG12" s="231">
        <f aca="true" t="shared" si="10" ref="BG12:BG40">AO12</f>
        <v>2</v>
      </c>
      <c r="BH12" s="37"/>
      <c r="BI12" s="746" t="str">
        <f ca="1" t="shared" si="3"/>
        <v/>
      </c>
      <c r="BJ12" s="785"/>
      <c r="BK12" s="749" t="str">
        <f aca="true" t="shared" si="11" ref="BK12:BK40">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Mon</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Mon</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Tue</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Tue</v>
      </c>
      <c r="AQ14" s="42"/>
      <c r="AR14" s="35" t="str">
        <f>IF(+$B14="Sat",IF(SUM(AQ$11:AQ14)&gt;0,AVERAGE(AQ$11:AQ14,Mar!AQ39:AQ$41)," "),"")</f>
        <v/>
      </c>
      <c r="AS14" s="42"/>
      <c r="AT14" s="60" t="str">
        <f>IF(+$B14="Sat",IF(SUM(AS$11:AS14,Mar!AS39:AS$41)&gt;0,AVERAGE(AS$11:AS14,Mar!AS39:AS$41)," "),"")</f>
        <v/>
      </c>
      <c r="AU14" s="118" t="str">
        <f ca="1" t="shared" si="7"/>
        <v/>
      </c>
      <c r="AV14" s="46" t="str">
        <f>IF(+$B14="Sat",IF(SUM(AU$11:AU14,Mar!AU39:AU$41)&gt;0,AVERAGE(AU$11:AU14,Mar!AU39:AU$41)," "),"")</f>
        <v/>
      </c>
      <c r="AW14" s="42"/>
      <c r="AX14" s="60" t="str">
        <f>IF(+$B14="Sat",IF(SUM(AW$11:AW14,Mar!AW39:AW$41)&gt;0,AVERAGE(AW$11:AW14,Mar!AW39:AW$41)," "),"")</f>
        <v/>
      </c>
      <c r="AY14" s="118" t="str">
        <f ca="1" t="shared" si="8"/>
        <v/>
      </c>
      <c r="AZ14" s="46" t="str">
        <f>IF(+$B14="Sat",IF(SUM(AY$11:AY14,Mar!AY39:AY$41)&gt;0,AVERAGE(AY$11:AY14,Mar!AY39:AY$41)," "),"")</f>
        <v/>
      </c>
      <c r="BA14" s="42"/>
      <c r="BB14" s="60" t="str">
        <f>IF(+$B14="Sat",IF(SUM(BA$11:BA14,Mar!BA39:BA$41)&gt;0,AVERAGE(BA$11:BA14,Mar!BA39:BA$41)," "),"")</f>
        <v/>
      </c>
      <c r="BC14" s="118" t="str">
        <f ca="1" t="shared" si="9"/>
        <v/>
      </c>
      <c r="BD14" s="46" t="str">
        <f>IF(+$B14="Sat",IF(SUM(BC$11:BC14,Mar!BC39:BC$41)&gt;0,AVERAGE(BC$11:BC14,Mar!BC39:BC$41)," "),"")</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Wed</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50"/>
      <c r="AG15" s="51"/>
      <c r="AH15" s="47"/>
      <c r="AI15" t="str">
        <f ca="1" t="shared" si="6"/>
        <v/>
      </c>
      <c r="AJ15" s="47"/>
      <c r="AK15" s="284"/>
      <c r="AL15" s="284"/>
      <c r="AM15" s="284"/>
      <c r="AN15" s="53"/>
      <c r="AO15" s="206">
        <f t="shared" si="1"/>
        <v>5</v>
      </c>
      <c r="AP15" s="391" t="str">
        <f t="shared" si="2"/>
        <v>Wed</v>
      </c>
      <c r="AQ15" s="52"/>
      <c r="AR15" s="57" t="str">
        <f>IF(+$B15="Sat",IF(SUM(AQ$11:AQ15)&gt;0,AVERAGE(AQ$11:AQ15,Mar!AQ40:AQ$41)," "),"")</f>
        <v/>
      </c>
      <c r="AS15" s="52"/>
      <c r="AT15" s="56" t="str">
        <f>IF(+$B15="Sat",IF(SUM(AS$11:AS15,Mar!AS40:AS$41)&gt;0,AVERAGE(AS$11:AS15,Mar!AS40:AS$41)," "),"")</f>
        <v/>
      </c>
      <c r="AU15" s="58" t="str">
        <f ca="1" t="shared" si="7"/>
        <v/>
      </c>
      <c r="AV15" s="57" t="str">
        <f>IF(+$B15="Sat",IF(SUM(AU$11:AU15,Mar!AU40:AU$41)&gt;0,AVERAGE(AU$11:AU15,Mar!AU40:AU$41)," "),"")</f>
        <v/>
      </c>
      <c r="AW15" s="52"/>
      <c r="AX15" s="56" t="str">
        <f>IF(+$B15="Sat",IF(SUM(AW$11:AW15,Mar!AW40:AW$41)&gt;0,AVERAGE(AW$11:AW15,Mar!AW40:AW$41)," "),"")</f>
        <v/>
      </c>
      <c r="AY15" s="58" t="str">
        <f ca="1" t="shared" si="8"/>
        <v/>
      </c>
      <c r="AZ15" s="57" t="str">
        <f>IF(+$B15="Sat",IF(SUM(AY$11:AY15,Mar!AY40:AY$41)&gt;0,AVERAGE(AY$11:AY15,Mar!AY40:AY$41)," "),"")</f>
        <v/>
      </c>
      <c r="BA15" s="52"/>
      <c r="BB15" s="56" t="str">
        <f>IF(+$B15="Sat",IF(SUM(BA$11:BA15,Mar!BA40:BA$41)&gt;0,AVERAGE(BA$11:BA15,Mar!BA40:BA$41)," "),"")</f>
        <v/>
      </c>
      <c r="BC15" s="58" t="str">
        <f ca="1" t="shared" si="9"/>
        <v/>
      </c>
      <c r="BD15" s="57" t="str">
        <f>IF(+$B15="Sat",IF(SUM(BC$11:BC15,Mar!BC40:BC$41)&gt;0,AVERAGE(BC$11:BC15,Mar!BC40:BC$41)," "),"")</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Thu</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49"/>
      <c r="AG16" s="29"/>
      <c r="AH16" s="30"/>
      <c r="AI16" t="str">
        <f ca="1" t="shared" si="6"/>
        <v/>
      </c>
      <c r="AJ16" s="30"/>
      <c r="AK16" s="282"/>
      <c r="AL16" s="282"/>
      <c r="AM16" s="282"/>
      <c r="AN16" s="32"/>
      <c r="AO16" s="203">
        <f t="shared" si="1"/>
        <v>6</v>
      </c>
      <c r="AP16" s="390" t="str">
        <f t="shared" si="2"/>
        <v>Thu</v>
      </c>
      <c r="AQ16" s="31"/>
      <c r="AR16" s="46" t="str">
        <f>IF(+$B16="Sat",IF(SUM(AQ$11:AQ16)&gt;0,AVERAGE(AQ$11:AQ16,Mar!AQ41:AQ$41)," "),"")</f>
        <v/>
      </c>
      <c r="AS16" s="31"/>
      <c r="AT16" s="34" t="str">
        <f>IF(+$B16="Sat",IF(SUM(AS$11:AS16)&gt;0,AVERAGE(AS$11:AS16,Mar!AS41:AS$41)," "),"")</f>
        <v/>
      </c>
      <c r="AU16" s="36" t="str">
        <f ca="1" t="shared" si="7"/>
        <v/>
      </c>
      <c r="AV16" s="46" t="str">
        <f>IF(+$B16="Sat",IF(SUM(AU$11:AU16)&gt;0,AVERAGE(AU$11:AU16,Mar!AU41:AU$41)," "),"")</f>
        <v/>
      </c>
      <c r="AW16" s="31"/>
      <c r="AX16" s="34" t="str">
        <f>IF(+$B16="Sat",IF(SUM(AW$11:AW16)&gt;0,AVERAGE(AW$11:AW16,Mar!AW41:AW$41)," "),"")</f>
        <v/>
      </c>
      <c r="AY16" s="36" t="str">
        <f ca="1" t="shared" si="8"/>
        <v/>
      </c>
      <c r="AZ16" s="46" t="str">
        <f>IF(+$B16="Sat",IF(SUM(AY$11:AY16)&gt;0,AVERAGE(AY$11:AY16,Mar!AY41:AY$41)," "),"")</f>
        <v/>
      </c>
      <c r="BA16" s="31"/>
      <c r="BB16" s="59" t="str">
        <f>IF(+$B16="Sat",IF(SUM(BA$11:BA16)&gt;0,AVERAGE(BA$11:BA16,Mar!BA41:BA$41)," "),"")</f>
        <v/>
      </c>
      <c r="BC16" s="36" t="str">
        <f ca="1" t="shared" si="9"/>
        <v/>
      </c>
      <c r="BD16" s="46" t="str">
        <f>IF(+$B16="Sat",IF(SUM(BC$11:BC16)&gt;0,AVERAGE(BC$11:BC16,Mar!BC41:BC$41)," "),"")</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Fri</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Fri</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Sat</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Sat</v>
      </c>
      <c r="AQ18" s="42"/>
      <c r="AR18" s="35" t="str">
        <f aca="true" t="shared" si="13" ref="AR18:AR39">IF(+$B18="Sat",IF(SUM(AQ12:AQ18)&gt;0,AVERAGE(AQ12:AQ18)," "),"")</f>
        <v xml:space="preserve"> </v>
      </c>
      <c r="AS18" s="42"/>
      <c r="AT18" s="60" t="str">
        <f aca="true" t="shared" si="14" ref="AT18:AV33">IF(+$B18="Sat",IF(SUM(AS12:AS18)&gt;0,AVERAGE(AS12:AS18)," "),"")</f>
        <v xml:space="preserve"> </v>
      </c>
      <c r="AU18" s="36" t="str">
        <f ca="1" t="shared" si="7"/>
        <v/>
      </c>
      <c r="AV18" s="46" t="str">
        <f ca="1" t="shared" si="14"/>
        <v xml:space="preserve"> </v>
      </c>
      <c r="AW18" s="42"/>
      <c r="AX18" s="60" t="str">
        <f aca="true" t="shared" si="15" ref="AX18:AX39">IF(+$B18="Sat",IF(SUM(AW12:AW18)&gt;0,AVERAGE(AW12:AW18)," "),"")</f>
        <v xml:space="preserve"> </v>
      </c>
      <c r="AY18" s="36" t="str">
        <f ca="1" t="shared" si="8"/>
        <v/>
      </c>
      <c r="AZ18" s="35" t="str">
        <f aca="true" t="shared" si="16" ref="AZ18:AZ39">IF(+$B18="Sat",IF(SUM(AY12:AY18)&gt;0,AVERAGE(AY12:AY18)," "),"")</f>
        <v xml:space="preserve"> </v>
      </c>
      <c r="BA18" s="42"/>
      <c r="BB18" s="61" t="str">
        <f aca="true" t="shared" si="17" ref="BB18:BB39">IF(+$B18="Sat",IF(SUM(BA12:BA18)&gt;0,AVERAGE(BA12:BA18)," "),"")</f>
        <v xml:space="preserve"> </v>
      </c>
      <c r="BC18" s="36" t="str">
        <f ca="1" t="shared" si="9"/>
        <v/>
      </c>
      <c r="BD18" s="35" t="str">
        <f aca="true" t="shared" si="18" ref="BD18:BD39">IF(+$B18="Sat",IF(SUM(BC12:BC18)&gt;0,AVERAGE(BC12:BC18)," "),"")</f>
        <v xml:space="preserve">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Sun</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Sun</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Mon</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Mon</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Tue</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Tue</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Wed</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Wed</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Thu</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Thu</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Fri</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Fri</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Sat</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50"/>
      <c r="AG25" s="51"/>
      <c r="AH25" s="47"/>
      <c r="AI25" t="str">
        <f ca="1" t="shared" si="6"/>
        <v/>
      </c>
      <c r="AJ25" s="47"/>
      <c r="AK25" s="284"/>
      <c r="AL25" s="284"/>
      <c r="AM25" s="284"/>
      <c r="AN25" s="53"/>
      <c r="AO25" s="206">
        <f t="shared" si="1"/>
        <v>15</v>
      </c>
      <c r="AP25" s="391" t="str">
        <f t="shared" si="2"/>
        <v>Sat</v>
      </c>
      <c r="AQ25" s="52"/>
      <c r="AR25" s="57" t="str">
        <f t="shared" si="13"/>
        <v xml:space="preserve"> </v>
      </c>
      <c r="AS25" s="52"/>
      <c r="AT25" s="56" t="str">
        <f t="shared" si="14"/>
        <v xml:space="preserve"> </v>
      </c>
      <c r="AU25" s="58" t="str">
        <f ca="1" t="shared" si="7"/>
        <v/>
      </c>
      <c r="AV25" s="57" t="str">
        <f ca="1" t="shared" si="14"/>
        <v xml:space="preserve"> </v>
      </c>
      <c r="AW25" s="52"/>
      <c r="AX25" s="56" t="str">
        <f t="shared" si="15"/>
        <v xml:space="preserve"> </v>
      </c>
      <c r="AY25" s="58" t="str">
        <f ca="1" t="shared" si="8"/>
        <v/>
      </c>
      <c r="AZ25" s="57" t="str">
        <f ca="1" t="shared" si="16"/>
        <v xml:space="preserve"> </v>
      </c>
      <c r="BA25" s="52"/>
      <c r="BB25" s="62" t="str">
        <f t="shared" si="17"/>
        <v xml:space="preserve"> </v>
      </c>
      <c r="BC25" s="58" t="str">
        <f ca="1" t="shared" si="9"/>
        <v/>
      </c>
      <c r="BD25" s="57" t="str">
        <f ca="1" t="shared" si="18"/>
        <v xml:space="preserve"> </v>
      </c>
      <c r="BE25" s="52"/>
      <c r="BF25" s="53"/>
      <c r="BG25" s="233">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Sun</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49"/>
      <c r="AG26" s="29"/>
      <c r="AH26" s="30"/>
      <c r="AI26" t="str">
        <f ca="1" t="shared" si="6"/>
        <v/>
      </c>
      <c r="AJ26" s="30"/>
      <c r="AK26" s="282"/>
      <c r="AL26" s="282"/>
      <c r="AM26" s="282"/>
      <c r="AN26" s="32"/>
      <c r="AO26" s="203">
        <f t="shared" si="1"/>
        <v>16</v>
      </c>
      <c r="AP26" s="390" t="str">
        <f t="shared" si="2"/>
        <v>Sun</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231">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Mon</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Mon</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Tue</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Tue</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Wed</v>
      </c>
      <c r="C29" s="37"/>
      <c r="D29" s="38"/>
      <c r="E29" s="38"/>
      <c r="F29" s="38"/>
      <c r="G29" s="39"/>
      <c r="H29" s="40"/>
      <c r="I29" s="41"/>
      <c r="J29" s="37"/>
      <c r="K29" s="38"/>
      <c r="L29" s="42"/>
      <c r="M29" s="283"/>
      <c r="N29" s="37"/>
      <c r="O29" s="34" t="str">
        <f aca="true" t="shared" si="19" ref="O29:Q40">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Wed</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Thu</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50"/>
      <c r="AG30" s="51"/>
      <c r="AH30" s="47"/>
      <c r="AI30" t="str">
        <f ca="1" t="shared" si="6"/>
        <v/>
      </c>
      <c r="AJ30" s="47"/>
      <c r="AK30" s="284"/>
      <c r="AL30" s="284"/>
      <c r="AM30" s="284"/>
      <c r="AN30" s="53"/>
      <c r="AO30" s="206">
        <f t="shared" si="1"/>
        <v>20</v>
      </c>
      <c r="AP30" s="391" t="str">
        <f t="shared" si="2"/>
        <v>Thu</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Fri</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49"/>
      <c r="AG31" s="29"/>
      <c r="AH31" s="30"/>
      <c r="AI31" t="str">
        <f ca="1" t="shared" si="6"/>
        <v/>
      </c>
      <c r="AJ31" s="30"/>
      <c r="AK31" s="282"/>
      <c r="AL31" s="282"/>
      <c r="AM31" s="282"/>
      <c r="AN31" s="32"/>
      <c r="AO31" s="203">
        <f t="shared" si="1"/>
        <v>21</v>
      </c>
      <c r="AP31" s="390" t="str">
        <f t="shared" si="2"/>
        <v>Fri</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Sat</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Sat</v>
      </c>
      <c r="AQ32" s="42"/>
      <c r="AR32" s="35" t="str">
        <f t="shared" si="13"/>
        <v xml:space="preserve"> </v>
      </c>
      <c r="AS32" s="42"/>
      <c r="AT32" s="60" t="str">
        <f t="shared" si="14"/>
        <v xml:space="preserve"> </v>
      </c>
      <c r="AU32" s="36" t="str">
        <f ca="1" t="shared" si="7"/>
        <v/>
      </c>
      <c r="AV32" s="46" t="str">
        <f ca="1" t="shared" si="14"/>
        <v xml:space="preserve"> </v>
      </c>
      <c r="AW32" s="42"/>
      <c r="AX32" s="60" t="str">
        <f t="shared" si="15"/>
        <v xml:space="preserve"> </v>
      </c>
      <c r="AY32" s="36" t="str">
        <f ca="1" t="shared" si="8"/>
        <v/>
      </c>
      <c r="AZ32" s="35" t="str">
        <f ca="1" t="shared" si="16"/>
        <v xml:space="preserve"> </v>
      </c>
      <c r="BA32" s="42"/>
      <c r="BB32" s="61" t="str">
        <f t="shared" si="17"/>
        <v xml:space="preserve"> </v>
      </c>
      <c r="BC32" s="36" t="str">
        <f ca="1" t="shared" si="9"/>
        <v/>
      </c>
      <c r="BD32" s="35" t="str">
        <f ca="1" t="shared" si="18"/>
        <v xml:space="preserve">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Sun</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Sun</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Mon</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Mon</v>
      </c>
      <c r="AQ34" s="42"/>
      <c r="AR34" s="35" t="str">
        <f t="shared" si="13"/>
        <v/>
      </c>
      <c r="AS34" s="42"/>
      <c r="AT34" s="60" t="str">
        <f aca="true" t="shared" si="20" ref="AT34:AV39">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Tue</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Tue</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233">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Wed</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Wed</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231">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Thu</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Thu</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Fri</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Fri</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Sat</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Sat</v>
      </c>
      <c r="AQ39" s="42"/>
      <c r="AR39" s="35" t="str">
        <f t="shared" si="13"/>
        <v xml:space="preserve"> </v>
      </c>
      <c r="AS39" s="42"/>
      <c r="AT39" s="60" t="str">
        <f t="shared" si="20"/>
        <v xml:space="preserve"> </v>
      </c>
      <c r="AU39" s="36" t="str">
        <f ca="1" t="shared" si="7"/>
        <v/>
      </c>
      <c r="AV39" s="46" t="str">
        <f ca="1" t="shared" si="20"/>
        <v xml:space="preserve"> </v>
      </c>
      <c r="AW39" s="42"/>
      <c r="AX39" s="60" t="str">
        <f t="shared" si="15"/>
        <v xml:space="preserve"> </v>
      </c>
      <c r="AY39" s="36" t="str">
        <f ca="1" t="shared" si="8"/>
        <v/>
      </c>
      <c r="AZ39" s="35" t="str">
        <f ca="1" t="shared" si="16"/>
        <v xml:space="preserve"> </v>
      </c>
      <c r="BA39" s="42"/>
      <c r="BB39" s="61" t="str">
        <f t="shared" si="17"/>
        <v xml:space="preserve"> </v>
      </c>
      <c r="BC39" s="36" t="str">
        <f ca="1" t="shared" si="9"/>
        <v/>
      </c>
      <c r="BD39" s="35" t="str">
        <f ca="1" t="shared" si="18"/>
        <v xml:space="preserve">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thickBot="1">
      <c r="A40" s="205">
        <v>30</v>
      </c>
      <c r="B40" s="204" t="str">
        <f t="shared" si="4"/>
        <v>Sun</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Sun</v>
      </c>
      <c r="AQ40" s="42"/>
      <c r="AR40" s="35" t="str">
        <f>IF(SUM(AQ34:AQ40)=0,"",IF(+$B40="Sat",AVERAGE(AQ34:AQ40),IF(+$B40="Fri",AVERAGE(AQ35:AQ40,May!AQ$11),IF(+$B40="Thu",AVERAGE(AQ36:AQ40,May!AQ$11:AQ$12),IF(+$B40="Wed",AVERAGE(AQ37:AQ40,May!AQ$11:AQ$13)," ")))))</f>
        <v/>
      </c>
      <c r="AS40" s="42"/>
      <c r="AT40" s="60" t="str">
        <f>IF(AND(+$B40="Sat",SUM(AS34:AS40)&gt;0),AVERAGE(AS34:AS40),IF(AND(+$B40="Fri",SUM(AS35:AS40,May!AS$11)&gt;0),AVERAGE(AS35:AS40,May!AS$11),IF(AND(+$B40="Thu",SUM(AS36:AS40,May!AS$11:AS$12)&gt;0),AVERAGE(AS36:AS40,May!AS$11:AS$12),IF(AND(+$B40="Wed",SUM(AS37:AS40,May!AS$11:AS$13)&gt;0),AVERAGE(AS37:AS40,May!AS$11:AS$13),""))))</f>
        <v/>
      </c>
      <c r="AU40" s="36" t="str">
        <f ca="1" t="shared" si="7"/>
        <v/>
      </c>
      <c r="AV40" s="35" t="str">
        <f ca="1">IF(AND(+$B40="Sat",SUM(AU34:AU40)&gt;0),AVERAGE(AU34:AU40),IF(AND(+$B40="Fri",SUM(AU35:AU40,May!AU$11)&gt;0),AVERAGE(AU35:AU40,May!AU$11),IF(AND(+$B40="Thu",SUM(AU36:AU40,May!AU$11:AU$12)&gt;0),AVERAGE(AU36:AU40,May!AU$11:AU$12),IF(AND(+$B40="Wed",SUM(AU37:AU40,May!AU$11:AU$13)&gt;0),AVERAGE(AU37:AU40,May!AU$11:AU$13),""))))</f>
        <v/>
      </c>
      <c r="AW40" s="42"/>
      <c r="AX40" s="60" t="str">
        <f>IF(AND(+$B40="Sat",SUM(AW34:AW40)&gt;0),AVERAGE(AW34:AW40),IF(AND(+$B40="Fri",SUM(AW35:AW40,May!AW$11)&gt;0),AVERAGE(AW35:AW40,May!AW$11),IF(AND(+$B40="Thu",SUM(AW36:AW40,May!AW$11:AW$12)&gt;0),AVERAGE(AW36:AW40,May!AW$11:AW$12),IF(AND(+$B40="Wed",SUM(AW37:AW40,May!AW$11:AW$13)&gt;0),AVERAGE(AW37:AW40,May!AW$11:AW$13),""))))</f>
        <v/>
      </c>
      <c r="AY40" s="36" t="str">
        <f ca="1" t="shared" si="8"/>
        <v/>
      </c>
      <c r="AZ40" s="35" t="str">
        <f ca="1">IF(AND(+$B40="Sat",SUM(AY34:AY40)&gt;0),AVERAGE(AY34:AY40),IF(AND(+$B40="Fri",SUM(AY35:AY40,May!AY$11)&gt;0),AVERAGE(AY35:AY40,May!AY$11),IF(AND(+$B40="Thu",SUM(AY36:AY40,May!AY$11:AY$12)&gt;0),AVERAGE(AY36:AY40,May!AY$11:AY$12),IF(AND(+$B40="Wed",SUM(AY37:AY40,May!AY$11:AY$13)&gt;0),AVERAGE(AY37:AY40,May!AY$11:AY$13),""))))</f>
        <v/>
      </c>
      <c r="BA40" s="42"/>
      <c r="BB40" s="60" t="str">
        <f>IF(AND(+$B40="Sat",SUM(BA34:BA40)&gt;0),AVERAGE(BA34:BA40),IF(AND(+$B40="Fri",SUM(BA35:BA40,May!BA$11)&gt;0),AVERAGE(BA35:BA40,May!BA$11),IF(AND(+$B40="Thu",SUM(BA36:BA40,May!BA$11:BA$12)&gt;0),AVERAGE(BA36:BA40,May!BA$11:BA$12),IF(AND(+$B40="Wed",SUM(BA37:BA40,May!BA$11:BA$13)&gt;0),AVERAGE(BA37:BA40,May!BA$11:BA$13),""))))</f>
        <v/>
      </c>
      <c r="BC40" s="36" t="str">
        <f ca="1" t="shared" si="9"/>
        <v/>
      </c>
      <c r="BD40" s="35" t="str">
        <f ca="1">IF(AND(+$B40="Sat",SUM(BC34:BC40)&gt;0),AVERAGE(BC34:BC40),IF(AND(+$B40="Fri",SUM(BC35:BC40,May!BC$11)&gt;0),AVERAGE(BC35:BC40,May!BC$11),IF(AND(+$B40="Thu",SUM(BC36:BC40,May!BC$11:BC$12)&gt;0),AVERAGE(BC36:BC40,May!BC$11:BC$12),IF(AND(+$B40="Wed",SUM(BC37:BC40,May!BC$11:BC$13)&gt;0),AVERAGE(BC37:BC40,May!BC$11:BC$13),""))))</f>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thickTop="1">
      <c r="A41" s="209" t="s">
        <v>30</v>
      </c>
      <c r="B41" s="210"/>
      <c r="C41" s="29"/>
      <c r="D41" s="299"/>
      <c r="E41" s="299"/>
      <c r="F41" s="26"/>
      <c r="G41" s="64"/>
      <c r="H41" s="65"/>
      <c r="I41" s="3" t="str">
        <f>IF(SUM(I11:I40)&gt;0,AVERAGE(I11:I40)," ")</f>
        <v xml:space="preserve"> </v>
      </c>
      <c r="J41" s="34" t="str">
        <f>IF(SUM(J11:J40)&gt;0,AVERAGE(J11:J40)," ")</f>
        <v xml:space="preserve"> </v>
      </c>
      <c r="K41" s="59" t="str">
        <f>IF(SUM(K11:K40)&gt;0,AVERAGE(K11:K40)," ")</f>
        <v xml:space="preserve"> </v>
      </c>
      <c r="L41" s="33" t="str">
        <f>IF(SUM(L11:L40)&gt;0,AVERAGE(L11:L40)," ")</f>
        <v xml:space="preserve"> </v>
      </c>
      <c r="M41" s="285"/>
      <c r="N41" s="294" t="str">
        <f aca="true" t="shared" si="21" ref="N41:T41">IF(SUM(N11:N40)&gt;0,AVERAGE(N11:N40)," ")</f>
        <v xml:space="preserve"> </v>
      </c>
      <c r="O41" s="34" t="str">
        <f t="shared" si="21"/>
        <v xml:space="preserve"> </v>
      </c>
      <c r="P41" s="294" t="str">
        <f t="shared" si="21"/>
        <v xml:space="preserve"> </v>
      </c>
      <c r="Q41" s="34" t="str">
        <f t="shared" si="21"/>
        <v xml:space="preserve"> </v>
      </c>
      <c r="R41" s="34" t="str">
        <f t="shared" si="21"/>
        <v xml:space="preserve"> </v>
      </c>
      <c r="S41" s="34" t="str">
        <f t="shared" si="21"/>
        <v xml:space="preserve"> </v>
      </c>
      <c r="T41" s="46" t="str">
        <f t="shared" si="21"/>
        <v xml:space="preserve"> </v>
      </c>
      <c r="U41" s="209" t="s">
        <v>31</v>
      </c>
      <c r="V41" s="310" t="str">
        <f aca="true" t="shared" si="22" ref="V41:AE41">IF(SUM(V11:V40)&gt;0,AVERAGE(V11:V40)," ")</f>
        <v xml:space="preserve"> </v>
      </c>
      <c r="W41" s="428" t="str">
        <f t="shared" si="22"/>
        <v xml:space="preserve"> </v>
      </c>
      <c r="X41" s="34" t="str">
        <f ca="1" t="shared" si="22"/>
        <v xml:space="preserve"> </v>
      </c>
      <c r="Y41" s="429" t="str">
        <f t="shared" si="22"/>
        <v xml:space="preserve"> </v>
      </c>
      <c r="Z41" s="425" t="str">
        <f t="shared" si="22"/>
        <v xml:space="preserve"> </v>
      </c>
      <c r="AA41" s="300" t="str">
        <f t="shared" si="22"/>
        <v xml:space="preserve"> </v>
      </c>
      <c r="AB41" s="34" t="str">
        <f t="shared" si="22"/>
        <v xml:space="preserve"> </v>
      </c>
      <c r="AC41" s="311" t="str">
        <f t="shared" si="22"/>
        <v xml:space="preserve"> </v>
      </c>
      <c r="AD41" s="312" t="str">
        <f t="shared" si="22"/>
        <v xml:space="preserve"> </v>
      </c>
      <c r="AE41" s="313" t="str">
        <f t="shared" si="22"/>
        <v xml:space="preserve"> </v>
      </c>
      <c r="AF41" s="658"/>
      <c r="AG41" s="617" t="str">
        <f>IF(SUM(AG11:AG40)&gt;0,AVERAGE(AG11:AG40)," ")</f>
        <v xml:space="preserve"> </v>
      </c>
      <c r="AH41" s="645" t="str">
        <f>IF(SUM(AH11:AH40)&gt;0,AVERAGE(AH11:AH40)," ")</f>
        <v xml:space="preserve"> </v>
      </c>
      <c r="AI41" s="34"/>
      <c r="AJ41" s="732" t="str">
        <f ca="1">IF(SUM(AI11:AI40)&gt;0,GEOMEAN(AI11:AI40),"")</f>
        <v/>
      </c>
      <c r="AK41" s="285"/>
      <c r="AL41" s="285"/>
      <c r="AM41" s="641" t="str">
        <f>IF(SUM(AM11:AM40)&gt;0,AVERAGE(AM11:AM40)," ")</f>
        <v xml:space="preserve"> </v>
      </c>
      <c r="AN41" s="313" t="str">
        <f>IF(SUM(AN11:AN40)&gt;0,AVERAGE(AN11:AN40)," ")</f>
        <v xml:space="preserve"> </v>
      </c>
      <c r="AO41" s="840" t="s">
        <v>60</v>
      </c>
      <c r="AP41" s="841"/>
      <c r="AQ41" s="617" t="str">
        <f>IF(SUM(AQ11:AQ40)&gt;0,AVERAGE(AQ11:AQ40)," ")</f>
        <v xml:space="preserve"> </v>
      </c>
      <c r="AR41" s="705"/>
      <c r="AS41" s="619" t="str">
        <f>IF(SUM(AS11:AS40)&gt;0,AVERAGE(AS11:AS40)," ")</f>
        <v xml:space="preserve"> </v>
      </c>
      <c r="AT41" s="622"/>
      <c r="AU41" s="621" t="str">
        <f ca="1">IF(SUM(AU11:AU40)&gt;0,AVERAGE(AU11:AU40)," ")</f>
        <v xml:space="preserve"> </v>
      </c>
      <c r="AV41" s="622"/>
      <c r="AW41" s="619" t="str">
        <f>IF(SUM(AW11:AW40)&gt;0,AVERAGE(AW11:AW40)," ")</f>
        <v xml:space="preserve"> </v>
      </c>
      <c r="AX41" s="625"/>
      <c r="AY41" s="621" t="str">
        <f ca="1">IF(SUM(AY11:AY40)&gt;0,AVERAGE(AY11:AY40)," ")</f>
        <v xml:space="preserve"> </v>
      </c>
      <c r="AZ41" s="622"/>
      <c r="BA41" s="617" t="str">
        <f>IF(SUM(BA11:BA40)&gt;0,AVERAGE(BA11:BA40)," ")</f>
        <v xml:space="preserve"> </v>
      </c>
      <c r="BB41" s="622"/>
      <c r="BC41" s="621" t="str">
        <f ca="1">IF(SUM(BC11:BC40)&gt;0,AVERAGE(BC11:BC40)," ")</f>
        <v xml:space="preserve"> </v>
      </c>
      <c r="BD41" s="705"/>
      <c r="BE41" s="33" t="str">
        <f>IF(SUM(BE11:BE40)&gt;0,AVERAGE(BE11:BE40)," ")</f>
        <v xml:space="preserve"> </v>
      </c>
      <c r="BF41" s="46" t="str">
        <f>IF(SUM(BF11:BF40)&gt;0,AVERAGE(BF11:BF40)," ")</f>
        <v xml:space="preserve"> </v>
      </c>
      <c r="BG41" s="412" t="s">
        <v>60</v>
      </c>
      <c r="BH41" s="634" t="str">
        <f aca="true" t="shared" si="23" ref="BH41:BW41">IF(SUM(BH11:BH40)&gt;0,AVERAGE(BH11:BH40)," ")</f>
        <v xml:space="preserve"> </v>
      </c>
      <c r="BI41" s="621" t="str">
        <f ca="1" t="shared" si="23"/>
        <v xml:space="preserve"> </v>
      </c>
      <c r="BJ41" s="629" t="str">
        <f t="shared" si="23"/>
        <v xml:space="preserve"> </v>
      </c>
      <c r="BK41" s="758" t="str">
        <f ca="1" t="shared" si="23"/>
        <v xml:space="preserve"> </v>
      </c>
      <c r="BL41" s="759" t="str">
        <f t="shared" si="23"/>
        <v xml:space="preserve"> </v>
      </c>
      <c r="BM41" s="760" t="str">
        <f t="shared" si="23"/>
        <v xml:space="preserve"> </v>
      </c>
      <c r="BN41" s="34" t="str">
        <f t="shared" si="23"/>
        <v xml:space="preserve"> </v>
      </c>
      <c r="BO41" s="34" t="str">
        <f t="shared" si="23"/>
        <v xml:space="preserve"> </v>
      </c>
      <c r="BP41" s="34" t="str">
        <f t="shared" si="23"/>
        <v xml:space="preserve"> </v>
      </c>
      <c r="BQ41" s="36" t="str">
        <f t="shared" si="23"/>
        <v xml:space="preserve"> </v>
      </c>
      <c r="BR41" s="34" t="str">
        <f t="shared" si="23"/>
        <v xml:space="preserve"> </v>
      </c>
      <c r="BS41" s="760" t="str">
        <f t="shared" si="23"/>
        <v xml:space="preserve"> </v>
      </c>
      <c r="BT41" s="59" t="str">
        <f t="shared" si="23"/>
        <v xml:space="preserve"> </v>
      </c>
      <c r="BU41" s="36" t="str">
        <f t="shared" si="23"/>
        <v xml:space="preserve"> </v>
      </c>
      <c r="BV41" s="760" t="str">
        <f t="shared" si="23"/>
        <v xml:space="preserve"> </v>
      </c>
      <c r="BW41" s="46" t="str">
        <f t="shared" si="23"/>
        <v xml:space="preserve"> </v>
      </c>
    </row>
    <row r="42" spans="1:75" ht="15" customHeight="1" thickBot="1" thickTop="1">
      <c r="A42" s="211" t="s">
        <v>32</v>
      </c>
      <c r="B42" s="212"/>
      <c r="C42" s="68"/>
      <c r="D42" s="67"/>
      <c r="E42" s="67"/>
      <c r="F42" s="61" t="str">
        <f>IF(SUM(F11:F40)&gt;0,MAX(F11:F40)," ")</f>
        <v xml:space="preserve"> </v>
      </c>
      <c r="G42" s="69"/>
      <c r="H42" s="70"/>
      <c r="I42" s="71" t="str">
        <f aca="true" t="shared" si="24" ref="I42:T42">IF(SUM(I11:I40)&gt;0,MAX(I11:I40)," ")</f>
        <v xml:space="preserve"> </v>
      </c>
      <c r="J42" s="60" t="str">
        <f t="shared" si="24"/>
        <v xml:space="preserve"> </v>
      </c>
      <c r="K42" s="61" t="str">
        <f t="shared" si="24"/>
        <v xml:space="preserve"> </v>
      </c>
      <c r="L42" s="44" t="str">
        <f t="shared" si="24"/>
        <v xml:space="preserve"> </v>
      </c>
      <c r="M42" s="286" t="str">
        <f t="shared" si="24"/>
        <v xml:space="preserve"> </v>
      </c>
      <c r="N42" s="60" t="str">
        <f t="shared" si="24"/>
        <v xml:space="preserve"> </v>
      </c>
      <c r="O42" s="72" t="str">
        <f t="shared" si="24"/>
        <v xml:space="preserve"> </v>
      </c>
      <c r="P42" s="60" t="str">
        <f t="shared" si="24"/>
        <v xml:space="preserve"> </v>
      </c>
      <c r="Q42" s="72" t="str">
        <f t="shared" si="24"/>
        <v xml:space="preserve"> </v>
      </c>
      <c r="R42" s="60" t="str">
        <f t="shared" si="24"/>
        <v xml:space="preserve"> </v>
      </c>
      <c r="S42" s="60" t="str">
        <f t="shared" si="24"/>
        <v xml:space="preserve"> </v>
      </c>
      <c r="T42" s="35" t="str">
        <f t="shared" si="24"/>
        <v xml:space="preserve"> </v>
      </c>
      <c r="U42" s="211" t="s">
        <v>33</v>
      </c>
      <c r="V42" s="44" t="str">
        <f aca="true" t="shared" si="25" ref="V42:AE42">IF(SUM(V11:V40)&gt;0,MAX(V11:V40)," ")</f>
        <v xml:space="preserve"> </v>
      </c>
      <c r="W42" s="60" t="str">
        <f t="shared" si="25"/>
        <v xml:space="preserve"> </v>
      </c>
      <c r="X42" s="60" t="str">
        <f ca="1" t="shared" si="25"/>
        <v xml:space="preserve"> </v>
      </c>
      <c r="Y42" s="35" t="str">
        <f t="shared" si="25"/>
        <v xml:space="preserve"> </v>
      </c>
      <c r="Z42" s="426" t="str">
        <f t="shared" si="25"/>
        <v xml:space="preserve"> </v>
      </c>
      <c r="AA42" s="60" t="str">
        <f t="shared" si="25"/>
        <v xml:space="preserve"> </v>
      </c>
      <c r="AB42" s="60" t="str">
        <f t="shared" si="25"/>
        <v xml:space="preserve"> </v>
      </c>
      <c r="AC42" s="35" t="str">
        <f t="shared" si="25"/>
        <v xml:space="preserve"> </v>
      </c>
      <c r="AD42" s="44" t="str">
        <f t="shared" si="25"/>
        <v xml:space="preserve"> </v>
      </c>
      <c r="AE42" s="35" t="str">
        <f t="shared" si="25"/>
        <v xml:space="preserve"> </v>
      </c>
      <c r="AF42" s="636"/>
      <c r="AG42" s="629" t="str">
        <f>IF(SUM(AG11:AG40)&gt;0,MAX(AG11:AG40)," ")</f>
        <v xml:space="preserve"> </v>
      </c>
      <c r="AH42" s="617" t="str">
        <f>IF(SUM(AH11:AH40)&gt;0,MAX(AH11:AH40)," ")</f>
        <v xml:space="preserve"> </v>
      </c>
      <c r="AI42" s="60" t="str">
        <f ca="1">IF(AJ41&lt;&gt;"",MAX(AI11:AI40),"")</f>
        <v/>
      </c>
      <c r="AJ42" s="731" t="str">
        <f ca="1">IF(AI42=63200,"TNTC",AI42)</f>
        <v/>
      </c>
      <c r="AK42" s="883" t="str">
        <f>IF(SUM(AK11:AL40)&gt;0,MAX(AK11:AL40)," ")</f>
        <v xml:space="preserve"> </v>
      </c>
      <c r="AL42" s="884"/>
      <c r="AM42" s="644" t="str">
        <f>IF(SUM(AM11:AM40)&gt;0,MAX(AM11:AM40)," ")</f>
        <v xml:space="preserve"> </v>
      </c>
      <c r="AN42" s="35" t="str">
        <f>IF(SUM(AN11:AN40)&gt;0,MAX(AN11:AN40)," ")</f>
        <v xml:space="preserve"> </v>
      </c>
      <c r="AO42" s="842" t="s">
        <v>61</v>
      </c>
      <c r="AP42" s="843"/>
      <c r="AQ42" s="44" t="str">
        <f>IF(SUM(AQ11:AQ40)&gt;0,MAX(AQ11:AQ40)," ")</f>
        <v xml:space="preserve"> </v>
      </c>
      <c r="AR42" s="73" t="str">
        <f>IF(SUM(AR11:AR40)&gt;0,MAX(AR11:AR40)," ")</f>
        <v xml:space="preserve"> </v>
      </c>
      <c r="AS42" s="706" t="str">
        <f>IF(SUM(AS11:AS40)&gt;0,MAX(AS11:AS40)," ")</f>
        <v xml:space="preserve"> </v>
      </c>
      <c r="AT42" s="617" t="str">
        <f>IF(SUM(AT11:AT40)&gt;0,MAX(AT11:AT40)," ")</f>
        <v xml:space="preserve"> </v>
      </c>
      <c r="AU42" s="635" t="str">
        <f aca="true" t="shared" si="26" ref="AU42:BB42">IF(SUM(AU11:AU40)&gt;0,MAX(AU11:AU40)," ")</f>
        <v xml:space="preserve"> </v>
      </c>
      <c r="AV42" s="617" t="str">
        <f ca="1" t="shared" si="26"/>
        <v xml:space="preserve"> </v>
      </c>
      <c r="AW42" s="633" t="str">
        <f t="shared" si="26"/>
        <v xml:space="preserve"> </v>
      </c>
      <c r="AX42" s="617" t="str">
        <f t="shared" si="26"/>
        <v xml:space="preserve"> </v>
      </c>
      <c r="AY42" s="635" t="str">
        <f ca="1" t="shared" si="26"/>
        <v xml:space="preserve"> </v>
      </c>
      <c r="AZ42" s="707" t="str">
        <f ca="1" t="shared" si="26"/>
        <v xml:space="preserve"> </v>
      </c>
      <c r="BA42" s="633" t="str">
        <f t="shared" si="26"/>
        <v xml:space="preserve"> </v>
      </c>
      <c r="BB42" s="617" t="str">
        <f t="shared" si="26"/>
        <v xml:space="preserve"> </v>
      </c>
      <c r="BC42" s="635" t="str">
        <f ca="1">IF(SUM(BC11:BC40)&gt;0,MAX(BC11:BC40)," ")</f>
        <v xml:space="preserve"> </v>
      </c>
      <c r="BD42" s="617" t="str">
        <f ca="1">IF(SUM(BD11:BD40)&gt;0,MAX(BD11:BD40)," ")</f>
        <v xml:space="preserve"> </v>
      </c>
      <c r="BE42" s="44" t="str">
        <f>IF(SUM(BE11:BE40)&gt;0,MAX(BE11:BE40)," ")</f>
        <v xml:space="preserve"> </v>
      </c>
      <c r="BF42" s="35" t="str">
        <f>IF(SUM(BF11:BF40)&gt;0,MAX(BF11:BF40)," ")</f>
        <v xml:space="preserve"> </v>
      </c>
      <c r="BG42" s="232" t="s">
        <v>61</v>
      </c>
      <c r="BH42" s="761" t="str">
        <f aca="true" t="shared" si="27" ref="BH42:BW42">IF(SUM(BH11:BH40)&gt;0,MAX(BH11:BH40)," ")</f>
        <v xml:space="preserve"> </v>
      </c>
      <c r="BI42" s="762" t="str">
        <f ca="1" t="shared" si="27"/>
        <v xml:space="preserve"> </v>
      </c>
      <c r="BJ42" s="761" t="str">
        <f t="shared" si="27"/>
        <v xml:space="preserve"> </v>
      </c>
      <c r="BK42" s="762" t="str">
        <f ca="1" t="shared" si="27"/>
        <v xml:space="preserve"> </v>
      </c>
      <c r="BL42" s="659" t="str">
        <f t="shared" si="27"/>
        <v xml:space="preserve"> </v>
      </c>
      <c r="BM42" s="763" t="str">
        <f t="shared" si="27"/>
        <v xml:space="preserve"> </v>
      </c>
      <c r="BN42" s="72" t="str">
        <f t="shared" si="27"/>
        <v xml:space="preserve"> </v>
      </c>
      <c r="BO42" s="72" t="str">
        <f t="shared" si="27"/>
        <v xml:space="preserve"> </v>
      </c>
      <c r="BP42" s="72" t="str">
        <f t="shared" si="27"/>
        <v xml:space="preserve"> </v>
      </c>
      <c r="BQ42" s="764" t="str">
        <f t="shared" si="27"/>
        <v xml:space="preserve"> </v>
      </c>
      <c r="BR42" s="72" t="str">
        <f t="shared" si="27"/>
        <v xml:space="preserve"> </v>
      </c>
      <c r="BS42" s="763" t="str">
        <f t="shared" si="27"/>
        <v xml:space="preserve"> </v>
      </c>
      <c r="BT42" s="74" t="str">
        <f t="shared" si="27"/>
        <v xml:space="preserve"> </v>
      </c>
      <c r="BU42" s="764" t="str">
        <f t="shared" si="27"/>
        <v xml:space="preserve"> </v>
      </c>
      <c r="BV42" s="763" t="str">
        <f t="shared" si="27"/>
        <v xml:space="preserve"> </v>
      </c>
      <c r="BW42" s="73" t="str">
        <f t="shared" si="27"/>
        <v xml:space="preserve"> </v>
      </c>
    </row>
    <row r="43" spans="1:75" ht="15" customHeight="1" thickBot="1" thickTop="1">
      <c r="A43" s="211" t="s">
        <v>34</v>
      </c>
      <c r="B43" s="212"/>
      <c r="C43" s="68"/>
      <c r="D43" s="67"/>
      <c r="E43" s="67"/>
      <c r="F43" s="38"/>
      <c r="G43" s="69"/>
      <c r="H43" s="70"/>
      <c r="I43" s="45" t="str">
        <f aca="true" t="shared" si="28" ref="I43:T43">IF(SUM(I11:I40)&gt;0,MIN(I11:I40),"")</f>
        <v/>
      </c>
      <c r="J43" s="60" t="str">
        <f t="shared" si="28"/>
        <v/>
      </c>
      <c r="K43" s="71" t="str">
        <f t="shared" si="28"/>
        <v/>
      </c>
      <c r="L43" s="44" t="str">
        <f t="shared" si="28"/>
        <v/>
      </c>
      <c r="M43" s="286" t="str">
        <f t="shared" si="28"/>
        <v/>
      </c>
      <c r="N43" s="60" t="str">
        <f t="shared" si="28"/>
        <v/>
      </c>
      <c r="O43" s="60" t="str">
        <f t="shared" si="28"/>
        <v/>
      </c>
      <c r="P43" s="60" t="str">
        <f t="shared" si="28"/>
        <v/>
      </c>
      <c r="Q43" s="60" t="str">
        <f t="shared" si="28"/>
        <v/>
      </c>
      <c r="R43" s="60" t="str">
        <f t="shared" si="28"/>
        <v/>
      </c>
      <c r="S43" s="60" t="str">
        <f t="shared" si="28"/>
        <v/>
      </c>
      <c r="T43" s="35" t="str">
        <f t="shared" si="28"/>
        <v/>
      </c>
      <c r="U43" s="211" t="s">
        <v>35</v>
      </c>
      <c r="V43" s="44" t="str">
        <f aca="true" t="shared" si="29" ref="V43:AE43">IF(SUM(V11:V40)&gt;0,MIN(V11:V40),"")</f>
        <v/>
      </c>
      <c r="W43" s="60" t="str">
        <f t="shared" si="29"/>
        <v/>
      </c>
      <c r="X43" s="60" t="str">
        <f ca="1" t="shared" si="29"/>
        <v/>
      </c>
      <c r="Y43" s="35" t="str">
        <f t="shared" si="29"/>
        <v/>
      </c>
      <c r="Z43" s="426" t="str">
        <f t="shared" si="29"/>
        <v/>
      </c>
      <c r="AA43" s="60" t="str">
        <f t="shared" si="29"/>
        <v/>
      </c>
      <c r="AB43" s="60" t="str">
        <f t="shared" si="29"/>
        <v/>
      </c>
      <c r="AC43" s="35" t="str">
        <f t="shared" si="29"/>
        <v/>
      </c>
      <c r="AD43" s="44" t="str">
        <f t="shared" si="29"/>
        <v/>
      </c>
      <c r="AE43" s="35" t="str">
        <f t="shared" si="29"/>
        <v/>
      </c>
      <c r="AF43" s="636"/>
      <c r="AG43" s="646" t="str">
        <f>IF(SUM(AG11:AG40)&gt;0,MIN(AG11:AG40),"")</f>
        <v/>
      </c>
      <c r="AH43" s="647" t="str">
        <f>IF(SUM(AH11:AH40)&gt;0,MIN(AH11:AH40),"")</f>
        <v/>
      </c>
      <c r="AI43" s="61"/>
      <c r="AJ43" s="644" t="str">
        <f>IF(SUM(AJ11:AJ40)&gt;0,MIN(AJ11:AJ40),"")</f>
        <v/>
      </c>
      <c r="AK43" s="883" t="str">
        <f>IF(SUM(AK11:AL40)&gt;0,MIN(AK11:AL40),"")</f>
        <v/>
      </c>
      <c r="AL43" s="884"/>
      <c r="AM43" s="617" t="str">
        <f>IF(SUM(AM11:AM40)&gt;0,MIN(AM11:AM40),"")</f>
        <v/>
      </c>
      <c r="AN43" s="35" t="str">
        <f>IF(SUM(AN11:AN40)&gt;0,MIN(AN11:AN40),"")</f>
        <v/>
      </c>
      <c r="AO43" s="842" t="s">
        <v>62</v>
      </c>
      <c r="AP43" s="843"/>
      <c r="AQ43" s="636" t="str">
        <f>IF(SUM(AQ11:AQ40)&gt;0,MIN(AQ11:AQ40),"")</f>
        <v/>
      </c>
      <c r="AR43" s="637" t="str">
        <f>IF(SUM(AR11:AR40)&gt;0,MIN(AR11:AR40),"")</f>
        <v/>
      </c>
      <c r="AS43" s="652" t="str">
        <f>IF(SUM(AS11:AS40)&gt;0,MIN(AS11:AS40),"")</f>
        <v/>
      </c>
      <c r="AT43" s="708" t="str">
        <f>IF(SUM(AT11:AT40)&gt;0,MIN(AT11:AT40),"")</f>
        <v/>
      </c>
      <c r="AU43" s="709" t="str">
        <f aca="true" t="shared" si="30" ref="AU43:BD43">IF(SUM(AU11:AU40)&gt;0,MIN(AU11:AU40),"")</f>
        <v/>
      </c>
      <c r="AV43" s="643" t="str">
        <f ca="1" t="shared" si="30"/>
        <v/>
      </c>
      <c r="AW43" s="652" t="str">
        <f t="shared" si="30"/>
        <v/>
      </c>
      <c r="AX43" s="708" t="str">
        <f t="shared" si="30"/>
        <v/>
      </c>
      <c r="AY43" s="709" t="str">
        <f ca="1" t="shared" si="30"/>
        <v/>
      </c>
      <c r="AZ43" s="643" t="str">
        <f ca="1" t="shared" si="30"/>
        <v/>
      </c>
      <c r="BA43" s="652" t="str">
        <f t="shared" si="30"/>
        <v/>
      </c>
      <c r="BB43" s="642" t="str">
        <f t="shared" si="30"/>
        <v/>
      </c>
      <c r="BC43" s="644" t="str">
        <f ca="1" t="shared" si="30"/>
        <v/>
      </c>
      <c r="BD43" s="643" t="str">
        <f ca="1" t="shared" si="30"/>
        <v/>
      </c>
      <c r="BE43" s="44" t="str">
        <f>IF(SUM(BE11:BE40)&gt;0,MIN(BE11:BE40),"")</f>
        <v/>
      </c>
      <c r="BF43" s="35" t="str">
        <f>IF(SUM(BF11:BF40)&gt;0,MIN(BF11:BF40),"")</f>
        <v/>
      </c>
      <c r="BG43" s="233" t="s">
        <v>62</v>
      </c>
      <c r="BH43" s="765" t="str">
        <f aca="true" t="shared" si="31" ref="BH43:BW43">IF(SUM(BH11:BH40)&gt;0,MIN(BH11:BH40),"")</f>
        <v/>
      </c>
      <c r="BI43" s="766" t="str">
        <f ca="1" t="shared" si="31"/>
        <v/>
      </c>
      <c r="BJ43" s="767" t="str">
        <f t="shared" si="31"/>
        <v/>
      </c>
      <c r="BK43" s="766" t="str">
        <f ca="1" t="shared" si="31"/>
        <v/>
      </c>
      <c r="BL43" s="790" t="str">
        <f t="shared" si="31"/>
        <v/>
      </c>
      <c r="BM43" s="639" t="str">
        <f t="shared" si="31"/>
        <v/>
      </c>
      <c r="BN43" s="638" t="str">
        <f t="shared" si="31"/>
        <v/>
      </c>
      <c r="BO43" s="638" t="str">
        <f t="shared" si="31"/>
        <v/>
      </c>
      <c r="BP43" s="638" t="str">
        <f t="shared" si="31"/>
        <v/>
      </c>
      <c r="BQ43" s="639" t="str">
        <f t="shared" si="31"/>
        <v/>
      </c>
      <c r="BR43" s="638" t="str">
        <f t="shared" si="31"/>
        <v/>
      </c>
      <c r="BS43" s="639" t="str">
        <f t="shared" si="31"/>
        <v/>
      </c>
      <c r="BT43" s="639" t="str">
        <f t="shared" si="31"/>
        <v/>
      </c>
      <c r="BU43" s="638" t="str">
        <f t="shared" si="31"/>
        <v/>
      </c>
      <c r="BV43" s="639" t="str">
        <f t="shared" si="31"/>
        <v/>
      </c>
      <c r="BW43" s="637" t="str">
        <f t="shared" si="31"/>
        <v/>
      </c>
    </row>
    <row r="44" spans="1:75" ht="15" customHeight="1" thickBot="1" thickTop="1">
      <c r="A44" s="533"/>
      <c r="B44" s="534"/>
      <c r="C44" s="534"/>
      <c r="D44" s="534"/>
      <c r="E44" s="534"/>
      <c r="F44" s="535"/>
      <c r="G44" s="536"/>
      <c r="H44" s="537"/>
      <c r="I44" s="533"/>
      <c r="J44" s="534"/>
      <c r="K44" s="538"/>
      <c r="L44" s="534"/>
      <c r="M44" s="539"/>
      <c r="N44" s="534"/>
      <c r="O44" s="534"/>
      <c r="P44" s="534"/>
      <c r="Q44" s="534"/>
      <c r="R44" s="534"/>
      <c r="S44" s="534"/>
      <c r="T44" s="538"/>
      <c r="U44" s="944" t="s">
        <v>151</v>
      </c>
      <c r="V44" s="945"/>
      <c r="W44" s="946"/>
      <c r="X44" s="534"/>
      <c r="Y44" s="534"/>
      <c r="Z44" s="557"/>
      <c r="AA44" s="534"/>
      <c r="AB44" s="540"/>
      <c r="AC44" s="534"/>
      <c r="AD44" s="533"/>
      <c r="AE44" s="538"/>
      <c r="AF44" s="534"/>
      <c r="AG44" s="534"/>
      <c r="AH44" s="534"/>
      <c r="AI44" s="534"/>
      <c r="AJ44" s="732" t="str">
        <f ca="1">'E.coli Standalone worksheet'!K38</f>
        <v/>
      </c>
      <c r="AK44" s="541"/>
      <c r="AL44" s="555"/>
      <c r="AM44" s="542"/>
      <c r="AN44" s="538"/>
      <c r="AO44" s="533"/>
      <c r="AP44" s="538"/>
      <c r="AQ44" s="534"/>
      <c r="AR44" s="538"/>
      <c r="AS44" s="534"/>
      <c r="AT44" s="534"/>
      <c r="AU44" s="534"/>
      <c r="AV44" s="561"/>
      <c r="AW44" s="533"/>
      <c r="AX44" s="534"/>
      <c r="AY44" s="534"/>
      <c r="AZ44" s="561"/>
      <c r="BA44" s="534"/>
      <c r="BB44" s="534"/>
      <c r="BC44" s="543"/>
      <c r="BD44" s="538"/>
      <c r="BE44" s="534"/>
      <c r="BF44" s="538"/>
      <c r="BG44" s="769"/>
      <c r="BH44" s="770"/>
      <c r="BI44" s="560"/>
      <c r="BJ44" s="771"/>
      <c r="BK44" s="560"/>
      <c r="BL44" s="560"/>
      <c r="BM44" s="771"/>
      <c r="BN44" s="771"/>
      <c r="BO44" s="771"/>
      <c r="BP44" s="771"/>
      <c r="BQ44" s="771"/>
      <c r="BR44" s="771"/>
      <c r="BS44" s="771"/>
      <c r="BT44" s="771"/>
      <c r="BU44" s="771"/>
      <c r="BV44" s="771"/>
      <c r="BW44" s="772"/>
    </row>
    <row r="45" spans="1:75" ht="15" customHeight="1" thickBot="1" thickTop="1">
      <c r="A45" s="544"/>
      <c r="B45" s="545"/>
      <c r="C45" s="545"/>
      <c r="D45" s="545"/>
      <c r="E45" s="545"/>
      <c r="F45" s="546"/>
      <c r="G45" s="547"/>
      <c r="H45" s="546"/>
      <c r="I45" s="545"/>
      <c r="J45" s="545"/>
      <c r="K45" s="548"/>
      <c r="L45" s="545"/>
      <c r="M45" s="549"/>
      <c r="N45" s="545"/>
      <c r="O45" s="545"/>
      <c r="P45" s="545"/>
      <c r="Q45" s="545"/>
      <c r="R45" s="545"/>
      <c r="S45" s="545"/>
      <c r="T45" s="548"/>
      <c r="U45" s="849" t="s">
        <v>175</v>
      </c>
      <c r="V45" s="850"/>
      <c r="W45" s="851"/>
      <c r="X45" s="550"/>
      <c r="Y45" s="545"/>
      <c r="Z45" s="558"/>
      <c r="AA45" s="545"/>
      <c r="AB45" s="551"/>
      <c r="AC45" s="548"/>
      <c r="AD45" s="545"/>
      <c r="AE45" s="545"/>
      <c r="AF45" s="550"/>
      <c r="AG45" s="545"/>
      <c r="AH45" s="545"/>
      <c r="AI45" s="545"/>
      <c r="AJ45" s="733" t="str">
        <f ca="1">'E.coli Standalone worksheet'!K41</f>
        <v/>
      </c>
      <c r="AK45" s="552"/>
      <c r="AL45" s="556"/>
      <c r="AM45" s="553"/>
      <c r="AN45" s="548"/>
      <c r="AO45" s="550"/>
      <c r="AP45" s="548"/>
      <c r="AQ45" s="545"/>
      <c r="AR45" s="548"/>
      <c r="AS45" s="545"/>
      <c r="AT45" s="545"/>
      <c r="AU45" s="545"/>
      <c r="AV45" s="562"/>
      <c r="AW45" s="560"/>
      <c r="AX45" s="545"/>
      <c r="AY45" s="545"/>
      <c r="AZ45" s="562"/>
      <c r="BA45" s="545"/>
      <c r="BB45" s="545"/>
      <c r="BC45" s="554"/>
      <c r="BD45" s="548"/>
      <c r="BE45" s="545"/>
      <c r="BF45" s="548"/>
      <c r="BG45" s="773"/>
      <c r="BH45" s="774"/>
      <c r="BI45" s="775"/>
      <c r="BJ45" s="775"/>
      <c r="BK45" s="775"/>
      <c r="BL45" s="775"/>
      <c r="BM45" s="775"/>
      <c r="BN45" s="775"/>
      <c r="BO45" s="775"/>
      <c r="BP45" s="775"/>
      <c r="BQ45" s="775"/>
      <c r="BR45" s="775"/>
      <c r="BS45" s="775"/>
      <c r="BT45" s="775"/>
      <c r="BU45" s="775"/>
      <c r="BV45" s="775"/>
      <c r="BW45" s="776"/>
    </row>
    <row r="46" spans="1:75" ht="15" customHeight="1" thickBot="1">
      <c r="A46" s="397" t="s">
        <v>36</v>
      </c>
      <c r="B46" s="216"/>
      <c r="C46" s="398"/>
      <c r="D46" s="110"/>
      <c r="E46" s="110"/>
      <c r="F46" s="74">
        <f>COUNT(F11:F40)</f>
        <v>0</v>
      </c>
      <c r="G46" s="399">
        <f>COUNTA(G11:G40)</f>
        <v>0</v>
      </c>
      <c r="H46" s="400">
        <f>COUNTA(H11:H40)</f>
        <v>0</v>
      </c>
      <c r="I46" s="401">
        <f aca="true" t="shared" si="32" ref="I46:T46">COUNT(I11:I40)</f>
        <v>0</v>
      </c>
      <c r="J46" s="72">
        <f t="shared" si="32"/>
        <v>0</v>
      </c>
      <c r="K46" s="73">
        <f t="shared" si="32"/>
        <v>0</v>
      </c>
      <c r="L46" s="401">
        <f t="shared" si="32"/>
        <v>0</v>
      </c>
      <c r="M46" s="72">
        <f t="shared" si="32"/>
        <v>0</v>
      </c>
      <c r="N46" s="72">
        <f t="shared" si="32"/>
        <v>0</v>
      </c>
      <c r="O46" s="72">
        <f t="shared" si="32"/>
        <v>0</v>
      </c>
      <c r="P46" s="72">
        <f t="shared" si="32"/>
        <v>0</v>
      </c>
      <c r="Q46" s="72">
        <f t="shared" si="32"/>
        <v>0</v>
      </c>
      <c r="R46" s="72">
        <f t="shared" si="32"/>
        <v>0</v>
      </c>
      <c r="S46" s="72">
        <f t="shared" si="32"/>
        <v>0</v>
      </c>
      <c r="T46" s="73">
        <f t="shared" si="32"/>
        <v>0</v>
      </c>
      <c r="U46" s="213" t="s">
        <v>56</v>
      </c>
      <c r="V46" s="54">
        <f aca="true" t="shared" si="33" ref="V46:AE46">COUNT(V11:V40)</f>
        <v>0</v>
      </c>
      <c r="W46" s="56">
        <f t="shared" si="33"/>
        <v>0</v>
      </c>
      <c r="X46" s="56">
        <f ca="1" t="shared" si="33"/>
        <v>0</v>
      </c>
      <c r="Y46" s="57">
        <f t="shared" si="33"/>
        <v>0</v>
      </c>
      <c r="Z46" s="427">
        <f t="shared" si="33"/>
        <v>0</v>
      </c>
      <c r="AA46" s="56">
        <f t="shared" si="33"/>
        <v>0</v>
      </c>
      <c r="AB46" s="56">
        <f t="shared" si="33"/>
        <v>0</v>
      </c>
      <c r="AC46" s="57">
        <f t="shared" si="33"/>
        <v>0</v>
      </c>
      <c r="AD46" s="54">
        <f t="shared" si="33"/>
        <v>0</v>
      </c>
      <c r="AE46" s="57">
        <f t="shared" si="33"/>
        <v>0</v>
      </c>
      <c r="AF46" s="54"/>
      <c r="AG46" s="659">
        <f>COUNT(AG11:AG40)</f>
        <v>0</v>
      </c>
      <c r="AH46" s="72">
        <f>COUNT(AH11:AH40)</f>
        <v>0</v>
      </c>
      <c r="AI46" s="62"/>
      <c r="AJ46" s="56">
        <f ca="1">COUNT(AI11:AI40)</f>
        <v>0</v>
      </c>
      <c r="AK46" s="912">
        <f>COUNT(AK11:AL40)</f>
        <v>0</v>
      </c>
      <c r="AL46" s="913"/>
      <c r="AM46" s="56">
        <f>COUNT(AM11:AM40)</f>
        <v>0</v>
      </c>
      <c r="AN46" s="57">
        <f>COUNT(AN11:AN40)</f>
        <v>0</v>
      </c>
      <c r="AO46" s="845" t="s">
        <v>56</v>
      </c>
      <c r="AP46" s="1014"/>
      <c r="AQ46" s="54">
        <f aca="true" t="shared" si="34" ref="AQ46:BF46">COUNT(AQ11:AQ40)</f>
        <v>0</v>
      </c>
      <c r="AR46" s="106">
        <f t="shared" si="34"/>
        <v>0</v>
      </c>
      <c r="AS46" s="54">
        <f t="shared" si="34"/>
        <v>0</v>
      </c>
      <c r="AT46" s="63">
        <f t="shared" si="34"/>
        <v>0</v>
      </c>
      <c r="AU46" s="63">
        <f ca="1" t="shared" si="34"/>
        <v>0</v>
      </c>
      <c r="AV46" s="106">
        <f ca="1" t="shared" si="34"/>
        <v>0</v>
      </c>
      <c r="AW46" s="54">
        <f t="shared" si="34"/>
        <v>0</v>
      </c>
      <c r="AX46" s="63">
        <f t="shared" si="34"/>
        <v>0</v>
      </c>
      <c r="AY46" s="63">
        <f ca="1" t="shared" si="34"/>
        <v>0</v>
      </c>
      <c r="AZ46" s="106">
        <f ca="1" t="shared" si="34"/>
        <v>0</v>
      </c>
      <c r="BA46" s="54">
        <f t="shared" si="34"/>
        <v>0</v>
      </c>
      <c r="BB46" s="63">
        <f t="shared" si="34"/>
        <v>0</v>
      </c>
      <c r="BC46" s="63">
        <f ca="1" t="shared" si="34"/>
        <v>0</v>
      </c>
      <c r="BD46" s="106">
        <f ca="1" t="shared" si="34"/>
        <v>0</v>
      </c>
      <c r="BE46" s="55">
        <f t="shared" si="34"/>
        <v>0</v>
      </c>
      <c r="BF46" s="57">
        <f t="shared" si="34"/>
        <v>0</v>
      </c>
      <c r="BG46" s="234" t="s">
        <v>56</v>
      </c>
      <c r="BH46" s="564">
        <f aca="true" t="shared" si="35" ref="BH46:BW46">COUNT(BH11:BH40)</f>
        <v>0</v>
      </c>
      <c r="BI46" s="778">
        <f ca="1" t="shared" si="35"/>
        <v>0</v>
      </c>
      <c r="BJ46" s="564">
        <f t="shared" si="35"/>
        <v>0</v>
      </c>
      <c r="BK46" s="791">
        <f ca="1" t="shared" si="35"/>
        <v>0</v>
      </c>
      <c r="BL46" s="792">
        <f t="shared" si="35"/>
        <v>0</v>
      </c>
      <c r="BM46" s="63">
        <f t="shared" si="35"/>
        <v>0</v>
      </c>
      <c r="BN46" s="63">
        <f t="shared" si="35"/>
        <v>0</v>
      </c>
      <c r="BO46" s="63">
        <f t="shared" si="35"/>
        <v>0</v>
      </c>
      <c r="BP46" s="63">
        <f t="shared" si="35"/>
        <v>0</v>
      </c>
      <c r="BQ46" s="63">
        <f t="shared" si="35"/>
        <v>0</v>
      </c>
      <c r="BR46" s="63">
        <f t="shared" si="35"/>
        <v>0</v>
      </c>
      <c r="BS46" s="63">
        <f t="shared" si="35"/>
        <v>0</v>
      </c>
      <c r="BT46" s="63">
        <f t="shared" si="35"/>
        <v>0</v>
      </c>
      <c r="BU46" s="63">
        <f t="shared" si="35"/>
        <v>0</v>
      </c>
      <c r="BV46" s="63">
        <f t="shared" si="35"/>
        <v>0</v>
      </c>
      <c r="BW46" s="106">
        <f t="shared" si="35"/>
        <v>0</v>
      </c>
    </row>
    <row r="47" spans="1:58" ht="13.5" customHeight="1" thickBot="1">
      <c r="A47" s="988" t="s">
        <v>107</v>
      </c>
      <c r="B47" s="989"/>
      <c r="C47" s="989"/>
      <c r="D47" s="989"/>
      <c r="E47" s="989"/>
      <c r="F47" s="989"/>
      <c r="G47" s="989"/>
      <c r="H47" s="989"/>
      <c r="I47" s="989"/>
      <c r="J47" s="989"/>
      <c r="K47" s="989"/>
      <c r="L47" s="467" t="s">
        <v>192</v>
      </c>
      <c r="M47" s="198"/>
      <c r="N47" s="198"/>
      <c r="O47" s="198"/>
      <c r="P47" s="198"/>
      <c r="Q47" s="468"/>
      <c r="R47" s="469" t="s">
        <v>122</v>
      </c>
      <c r="S47" s="198"/>
      <c r="T47" s="224"/>
      <c r="U47" s="289" t="s">
        <v>37</v>
      </c>
      <c r="V47" s="198"/>
      <c r="W47" s="198"/>
      <c r="X47" s="198"/>
      <c r="Y47" s="198"/>
      <c r="Z47" s="198"/>
      <c r="AA47" s="198"/>
      <c r="AB47" s="198"/>
      <c r="AC47" s="198"/>
      <c r="AD47" s="198"/>
      <c r="AE47" s="198"/>
      <c r="AF47" s="198"/>
      <c r="AG47" s="198"/>
      <c r="AH47" s="198"/>
      <c r="AI47" s="198"/>
      <c r="AJ47" s="198"/>
      <c r="AK47" s="198"/>
      <c r="AL47" s="198"/>
      <c r="AM47" s="198"/>
      <c r="AN47" s="224"/>
      <c r="AO47" s="191"/>
      <c r="AP47" s="191"/>
      <c r="AQ47" s="191"/>
      <c r="AR47" s="191"/>
      <c r="AS47" s="191"/>
      <c r="AT47" s="191"/>
      <c r="AU47" s="191"/>
      <c r="AV47" s="191"/>
      <c r="AW47" s="191"/>
      <c r="AX47" s="191"/>
      <c r="AY47" s="191"/>
      <c r="AZ47" s="191"/>
      <c r="BA47" s="191"/>
      <c r="BB47" s="191"/>
      <c r="BC47" s="191"/>
      <c r="BD47" s="191"/>
      <c r="BE47" s="191"/>
      <c r="BF47" s="191"/>
    </row>
    <row r="48" spans="1:58" ht="12.75">
      <c r="A48" s="990"/>
      <c r="B48" s="991"/>
      <c r="C48" s="991"/>
      <c r="D48" s="991"/>
      <c r="E48" s="991"/>
      <c r="F48" s="991"/>
      <c r="G48" s="991"/>
      <c r="H48" s="991"/>
      <c r="I48" s="991"/>
      <c r="J48" s="991"/>
      <c r="K48" s="991"/>
      <c r="L48" s="929"/>
      <c r="M48" s="930"/>
      <c r="N48" s="930"/>
      <c r="O48" s="930"/>
      <c r="P48" s="930"/>
      <c r="Q48" s="947"/>
      <c r="R48" s="908"/>
      <c r="S48" s="909"/>
      <c r="T48" s="910"/>
      <c r="U48" s="877"/>
      <c r="V48" s="878"/>
      <c r="W48" s="878"/>
      <c r="X48" s="878"/>
      <c r="Y48" s="878"/>
      <c r="Z48" s="878"/>
      <c r="AA48" s="878"/>
      <c r="AB48" s="878"/>
      <c r="AC48" s="878"/>
      <c r="AD48" s="878"/>
      <c r="AE48" s="878"/>
      <c r="AF48" s="878"/>
      <c r="AG48" s="878"/>
      <c r="AH48" s="878"/>
      <c r="AI48" s="878"/>
      <c r="AJ48" s="878"/>
      <c r="AK48" s="878"/>
      <c r="AL48" s="878"/>
      <c r="AM48" s="878"/>
      <c r="AN48" s="879"/>
      <c r="AO48" s="191"/>
      <c r="AP48" s="191"/>
      <c r="AQ48" s="79" t="s">
        <v>38</v>
      </c>
      <c r="AR48" s="80"/>
      <c r="AS48" s="80"/>
      <c r="AT48" s="80"/>
      <c r="AU48" s="80"/>
      <c r="AV48" s="80"/>
      <c r="AW48" s="80"/>
      <c r="AX48" s="80"/>
      <c r="AY48" s="80"/>
      <c r="AZ48" s="80"/>
      <c r="BA48" s="81"/>
      <c r="BB48" s="290" t="s">
        <v>115</v>
      </c>
      <c r="BC48" s="198"/>
      <c r="BD48" s="198"/>
      <c r="BE48" s="198"/>
      <c r="BF48" s="224"/>
    </row>
    <row r="49" spans="1:58" ht="12.75">
      <c r="A49" s="990"/>
      <c r="B49" s="991"/>
      <c r="C49" s="991"/>
      <c r="D49" s="991"/>
      <c r="E49" s="991"/>
      <c r="F49" s="991"/>
      <c r="G49" s="991"/>
      <c r="H49" s="991"/>
      <c r="I49" s="991"/>
      <c r="J49" s="991"/>
      <c r="K49" s="991"/>
      <c r="L49" s="948"/>
      <c r="M49" s="930"/>
      <c r="N49" s="930"/>
      <c r="O49" s="930"/>
      <c r="P49" s="930"/>
      <c r="Q49" s="947"/>
      <c r="R49" s="911"/>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235" t="s">
        <v>39</v>
      </c>
      <c r="AR49" s="212"/>
      <c r="AS49" s="236"/>
      <c r="AT49" s="241" t="s">
        <v>40</v>
      </c>
      <c r="AU49" s="242"/>
      <c r="AV49" s="241" t="s">
        <v>41</v>
      </c>
      <c r="AW49" s="242"/>
      <c r="AX49" s="243" t="s">
        <v>42</v>
      </c>
      <c r="AY49" s="244"/>
      <c r="AZ49" s="243" t="s">
        <v>43</v>
      </c>
      <c r="BA49" s="245"/>
      <c r="BB49" s="411" t="s">
        <v>116</v>
      </c>
      <c r="BC49" s="191"/>
      <c r="BD49" s="447">
        <f>SUM(L11:L40)</f>
        <v>0</v>
      </c>
      <c r="BE49" s="191"/>
      <c r="BF49" s="228"/>
    </row>
    <row r="50" spans="1:58" ht="14.4" thickBot="1">
      <c r="A50" s="990"/>
      <c r="B50" s="991"/>
      <c r="C50" s="991"/>
      <c r="D50" s="991"/>
      <c r="E50" s="991"/>
      <c r="F50" s="991"/>
      <c r="G50" s="991"/>
      <c r="H50" s="991"/>
      <c r="I50" s="991"/>
      <c r="J50" s="991"/>
      <c r="K50" s="991"/>
      <c r="L50" s="953"/>
      <c r="M50" s="954"/>
      <c r="N50" s="954"/>
      <c r="O50" s="954"/>
      <c r="P50" s="954"/>
      <c r="Q50" s="955"/>
      <c r="R50" s="470"/>
      <c r="S50" s="227"/>
      <c r="T50" s="228"/>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c r="AR50" s="237"/>
      <c r="AS50" s="238"/>
      <c r="AT50" s="90"/>
      <c r="AU50" s="91"/>
      <c r="AV50" s="90"/>
      <c r="AW50" s="91"/>
      <c r="AX50" s="92" t="s">
        <v>10</v>
      </c>
      <c r="AY50" s="93"/>
      <c r="AZ50" s="92" t="s">
        <v>10</v>
      </c>
      <c r="BA50" s="93"/>
      <c r="BB50" s="430" t="s">
        <v>117</v>
      </c>
      <c r="BC50" s="210"/>
      <c r="BD50" s="448">
        <f>SUM(AQ11:AQ40)</f>
        <v>0</v>
      </c>
      <c r="BE50" s="210"/>
      <c r="BF50" s="225"/>
    </row>
    <row r="51" spans="1:58" ht="13.8">
      <c r="A51" s="990"/>
      <c r="B51" s="991"/>
      <c r="C51" s="991"/>
      <c r="D51" s="991"/>
      <c r="E51" s="991"/>
      <c r="F51" s="991"/>
      <c r="G51" s="991"/>
      <c r="H51" s="991"/>
      <c r="I51" s="991"/>
      <c r="J51" s="991"/>
      <c r="K51" s="991"/>
      <c r="L51" s="467" t="s">
        <v>193</v>
      </c>
      <c r="M51" s="471"/>
      <c r="N51" s="198"/>
      <c r="O51" s="198"/>
      <c r="P51" s="198"/>
      <c r="Q51" s="472"/>
      <c r="R51" s="469" t="s">
        <v>122</v>
      </c>
      <c r="S51" s="198"/>
      <c r="T51" s="224"/>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t="str">
        <f>IF(+AD46&gt;0,"Secondary Treatment"," ")</f>
        <v xml:space="preserve"> </v>
      </c>
      <c r="AR51" s="237"/>
      <c r="AS51" s="238"/>
      <c r="AT51" s="90"/>
      <c r="AU51" s="91"/>
      <c r="AV51" s="90"/>
      <c r="AW51" s="91"/>
      <c r="AX51" s="90" t="str">
        <f>IF(AD46=0,"",(+S41-AD41)/S41*100)</f>
        <v/>
      </c>
      <c r="AY51" s="91"/>
      <c r="AZ51" s="92" t="s">
        <v>44</v>
      </c>
      <c r="BA51" s="93"/>
      <c r="BB51" s="847" t="s">
        <v>45</v>
      </c>
      <c r="BC51" s="848"/>
      <c r="BD51" s="848"/>
      <c r="BE51" s="216"/>
      <c r="BF51" s="413"/>
    </row>
    <row r="52" spans="1:58" ht="12.75">
      <c r="A52" s="990"/>
      <c r="B52" s="991"/>
      <c r="C52" s="991"/>
      <c r="D52" s="991"/>
      <c r="E52" s="991"/>
      <c r="F52" s="991"/>
      <c r="G52" s="991"/>
      <c r="H52" s="991"/>
      <c r="I52" s="991"/>
      <c r="J52" s="991"/>
      <c r="K52" s="991"/>
      <c r="L52" s="473" t="s">
        <v>194</v>
      </c>
      <c r="M52" s="202"/>
      <c r="N52" s="202"/>
      <c r="O52" s="202"/>
      <c r="P52" s="202"/>
      <c r="Q52" s="202"/>
      <c r="R52" s="908"/>
      <c r="S52" s="909"/>
      <c r="T52" s="910"/>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IF(AD46&gt;0,"Tertiary Treatment","")</f>
        <v/>
      </c>
      <c r="AR52" s="237"/>
      <c r="AS52" s="238"/>
      <c r="AT52" s="90"/>
      <c r="AU52" s="91"/>
      <c r="AV52" s="90"/>
      <c r="AW52" s="91"/>
      <c r="AX52" s="90" t="str">
        <f>IF(AD46=0,"",(+AD41-BA41)/AD41*100)</f>
        <v/>
      </c>
      <c r="AY52" s="91"/>
      <c r="AZ52" s="92" t="s">
        <v>44</v>
      </c>
      <c r="BA52" s="93"/>
      <c r="BB52" s="291" t="s">
        <v>118</v>
      </c>
      <c r="BC52" s="191"/>
      <c r="BE52" s="431" t="str">
        <f>IF(L46=0,"",L41/P4)</f>
        <v/>
      </c>
      <c r="BF52" s="228"/>
    </row>
    <row r="53" spans="1:58" ht="13.5" customHeight="1" thickBot="1">
      <c r="A53" s="990"/>
      <c r="B53" s="991"/>
      <c r="C53" s="991"/>
      <c r="D53" s="991"/>
      <c r="E53" s="991"/>
      <c r="F53" s="991"/>
      <c r="G53" s="991"/>
      <c r="H53" s="991"/>
      <c r="I53" s="991"/>
      <c r="J53" s="991"/>
      <c r="K53" s="991"/>
      <c r="L53" s="929"/>
      <c r="M53" s="930"/>
      <c r="N53" s="930"/>
      <c r="O53" s="930"/>
      <c r="P53" s="930"/>
      <c r="Q53" s="931"/>
      <c r="R53" s="911"/>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4" t="s">
        <v>46</v>
      </c>
      <c r="AR53" s="239"/>
      <c r="AS53" s="240"/>
      <c r="AT53" s="97" t="str">
        <f>IF(N41=" "," NA",(+N41-AS41)/N41*100)</f>
        <v xml:space="preserve"> NA</v>
      </c>
      <c r="AU53" s="98"/>
      <c r="AV53" s="97" t="str">
        <f>IF(P41=" "," NA",(+P41-AW41)/P41*100)</f>
        <v xml:space="preserve"> NA</v>
      </c>
      <c r="AW53" s="98"/>
      <c r="AX53" s="97" t="str">
        <f>IF(OR(S41=" ",BA41=" ")," NA",(+S41-BA41)/S41*100)</f>
        <v xml:space="preserve"> NA</v>
      </c>
      <c r="AY53" s="98"/>
      <c r="AZ53" s="97" t="str">
        <f>IF(OR(R41=" ",AN41=" ")," NA",(+R41-AN41)/R41*100)</f>
        <v xml:space="preserve"> NA</v>
      </c>
      <c r="BA53" s="99"/>
      <c r="BB53" s="229"/>
      <c r="BC53" s="222"/>
      <c r="BD53" s="222"/>
      <c r="BE53" s="222"/>
      <c r="BF53" s="230"/>
    </row>
    <row r="54" spans="1:44" ht="27.75" customHeight="1" thickBot="1">
      <c r="A54" s="992"/>
      <c r="B54" s="993"/>
      <c r="C54" s="993"/>
      <c r="D54" s="993"/>
      <c r="E54" s="993"/>
      <c r="F54" s="993"/>
      <c r="G54" s="993"/>
      <c r="H54" s="993"/>
      <c r="I54" s="993"/>
      <c r="J54" s="993"/>
      <c r="K54" s="993"/>
      <c r="L54" s="932"/>
      <c r="M54" s="933"/>
      <c r="N54" s="933"/>
      <c r="O54" s="933"/>
      <c r="P54" s="933"/>
      <c r="Q54" s="934"/>
      <c r="R54" s="474"/>
      <c r="S54" s="222"/>
      <c r="T54" s="230"/>
      <c r="U54" s="880"/>
      <c r="V54" s="881"/>
      <c r="W54" s="881"/>
      <c r="X54" s="881"/>
      <c r="Y54" s="881"/>
      <c r="Z54" s="881"/>
      <c r="AA54" s="881"/>
      <c r="AB54" s="881"/>
      <c r="AC54" s="881"/>
      <c r="AD54" s="881"/>
      <c r="AE54" s="881"/>
      <c r="AF54" s="881"/>
      <c r="AG54" s="881"/>
      <c r="AH54" s="881"/>
      <c r="AI54" s="881"/>
      <c r="AJ54" s="881"/>
      <c r="AK54" s="881"/>
      <c r="AL54" s="881"/>
      <c r="AM54" s="881"/>
      <c r="AN54" s="882"/>
      <c r="AO54" s="191"/>
      <c r="AP54" s="191"/>
      <c r="AQ54" s="191"/>
      <c r="AR54" s="191"/>
    </row>
    <row r="55" spans="1:75" ht="12.75">
      <c r="A55" s="815" t="s">
        <v>227</v>
      </c>
      <c r="B55" s="815"/>
      <c r="C55" s="815"/>
      <c r="D55" s="815"/>
      <c r="E55" s="815"/>
      <c r="F55" s="815"/>
      <c r="G55" s="815"/>
      <c r="H55" s="815"/>
      <c r="I55" s="815"/>
      <c r="J55" s="815"/>
      <c r="K55" s="815"/>
      <c r="L55" s="815"/>
      <c r="M55" s="815"/>
      <c r="N55" s="815"/>
      <c r="O55" s="815"/>
      <c r="P55" s="815"/>
      <c r="Q55" s="815"/>
      <c r="R55" s="815"/>
      <c r="S55" s="815"/>
      <c r="T55" s="815"/>
      <c r="U55" s="852" t="s">
        <v>228</v>
      </c>
      <c r="V55" s="852"/>
      <c r="W55" s="852"/>
      <c r="X55" s="852"/>
      <c r="Y55" s="852"/>
      <c r="Z55" s="852"/>
      <c r="AA55" s="852"/>
      <c r="AB55" s="852"/>
      <c r="AC55" s="852"/>
      <c r="AD55" s="852"/>
      <c r="AE55" s="852"/>
      <c r="AF55" s="852"/>
      <c r="AG55" s="852"/>
      <c r="AH55" s="852"/>
      <c r="AI55" s="852"/>
      <c r="AJ55" s="852"/>
      <c r="AK55" s="852"/>
      <c r="AL55" s="852"/>
      <c r="AM55" s="852"/>
      <c r="AN55" s="852"/>
      <c r="AO55" s="815" t="s">
        <v>229</v>
      </c>
      <c r="AP55" s="815"/>
      <c r="AQ55" s="815"/>
      <c r="AR55" s="815"/>
      <c r="AS55" s="815"/>
      <c r="AT55" s="815"/>
      <c r="AU55" s="815"/>
      <c r="AV55" s="815"/>
      <c r="AW55" s="815"/>
      <c r="AX55" s="815"/>
      <c r="AY55" s="815"/>
      <c r="AZ55" s="815"/>
      <c r="BA55" s="815"/>
      <c r="BB55" s="815"/>
      <c r="BC55" s="815"/>
      <c r="BD55" s="815"/>
      <c r="BE55" s="815"/>
      <c r="BF55" s="815"/>
      <c r="BG55" s="815" t="s">
        <v>230</v>
      </c>
      <c r="BH55" s="815"/>
      <c r="BI55" s="815"/>
      <c r="BJ55" s="815"/>
      <c r="BK55" s="815"/>
      <c r="BL55" s="815"/>
      <c r="BM55" s="815"/>
      <c r="BN55" s="815"/>
      <c r="BO55" s="815"/>
      <c r="BP55" s="815"/>
      <c r="BQ55" s="815"/>
      <c r="BR55" s="815"/>
      <c r="BS55" s="815"/>
      <c r="BT55" s="815"/>
      <c r="BU55" s="815"/>
      <c r="BV55" s="815"/>
      <c r="BW55" s="815"/>
    </row>
    <row r="57" spans="1:58" ht="12.75">
      <c r="A57" s="824"/>
      <c r="B57" s="824"/>
      <c r="C57" s="824"/>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4"/>
      <c r="AY57" s="824"/>
      <c r="AZ57" s="824"/>
      <c r="BA57" s="824"/>
      <c r="BB57" s="824"/>
      <c r="BC57" s="824"/>
      <c r="BD57" s="824"/>
      <c r="BE57" s="824"/>
      <c r="BF57" s="824"/>
    </row>
  </sheetData>
  <sheetProtection algorithmName="SHA-512" hashValue="AsO8xkYDFV33m0YRmyrvn2Oo1j5LcTGvZpKYnyB4OQwMzG4GAPoJCqWLik4ArYsTBwbEKH4drNzxRdbbpx9rsg==" saltValue="LBR5rcbMAlnNhyZE7q4qqQ==" spinCount="100000" sheet="1" selectLockedCells="1"/>
  <mergeCells count="74">
    <mergeCell ref="BV8:BV10"/>
    <mergeCell ref="BW8:BW10"/>
    <mergeCell ref="BH9:BI9"/>
    <mergeCell ref="BJ9:BK9"/>
    <mergeCell ref="BG55:BW55"/>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L2:P2"/>
    <mergeCell ref="L5:M5"/>
    <mergeCell ref="L48:Q49"/>
    <mergeCell ref="R48:T49"/>
    <mergeCell ref="AA6:AB6"/>
    <mergeCell ref="L7:O7"/>
    <mergeCell ref="Q7:R7"/>
    <mergeCell ref="N5:R5"/>
    <mergeCell ref="S7:T7"/>
    <mergeCell ref="S6:T6"/>
    <mergeCell ref="Q2:S2"/>
    <mergeCell ref="R4:T4"/>
    <mergeCell ref="AL2:AN3"/>
    <mergeCell ref="Q6:R6"/>
    <mergeCell ref="BD2:BF3"/>
    <mergeCell ref="AL5:AN7"/>
    <mergeCell ref="BD5:BF7"/>
    <mergeCell ref="AA5:AB5"/>
    <mergeCell ref="AD2:AK3"/>
    <mergeCell ref="AX5:BC7"/>
    <mergeCell ref="AX2:BC3"/>
    <mergeCell ref="AO6:AR6"/>
    <mergeCell ref="A57:T57"/>
    <mergeCell ref="A55:T55"/>
    <mergeCell ref="U55:AN55"/>
    <mergeCell ref="U57:AN57"/>
    <mergeCell ref="AO57:BF57"/>
    <mergeCell ref="AO55:BF55"/>
    <mergeCell ref="BB51:BD51"/>
    <mergeCell ref="AO43:AP43"/>
    <mergeCell ref="AD9:AE9"/>
    <mergeCell ref="U48:AN54"/>
    <mergeCell ref="AK42:AL42"/>
    <mergeCell ref="V8:Y9"/>
    <mergeCell ref="Z8:Z10"/>
    <mergeCell ref="AA8:AA10"/>
    <mergeCell ref="AB8:AB10"/>
    <mergeCell ref="AQ8:BD8"/>
    <mergeCell ref="AO42:AP42"/>
    <mergeCell ref="AK43:AL43"/>
    <mergeCell ref="AC8:AC10"/>
    <mergeCell ref="AO46:AP46"/>
    <mergeCell ref="U44:W44"/>
    <mergeCell ref="U45:W45"/>
    <mergeCell ref="C8:C10"/>
    <mergeCell ref="AD8:AE8"/>
    <mergeCell ref="E8:E10"/>
    <mergeCell ref="G8:G10"/>
    <mergeCell ref="H8:H10"/>
    <mergeCell ref="D8:D10"/>
    <mergeCell ref="AO41:AP41"/>
    <mergeCell ref="A47:K54"/>
    <mergeCell ref="R52:T53"/>
    <mergeCell ref="L53:Q54"/>
    <mergeCell ref="AK46:AL46"/>
    <mergeCell ref="L50:Q50"/>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3" manualBreakCount="3">
    <brk id="20" max="16383" man="1"/>
    <brk id="40" max="16383" man="1"/>
    <brk id="58" max="16383" man="1"/>
  </colBreaks>
  <ignoredErrors>
    <ignoredError sqref="AK10:AK40 AK41" unlockedFormula="1"/>
  </ignoredError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57"/>
  <sheetViews>
    <sheetView showGridLines="0" zoomScale="90" zoomScaleNormal="90" zoomScaleSheetLayoutView="55" workbookViewId="0" topLeftCell="A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2" max="32" width="3.574218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4.8515625" style="0" customWidth="1"/>
    <col min="63" max="63" width="8.5742187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+Apr!L2</f>
        <v>Exampleville</v>
      </c>
      <c r="M2" s="966">
        <f>+Apr!M2</f>
        <v>0</v>
      </c>
      <c r="N2" s="966">
        <f>+Apr!N2</f>
        <v>0</v>
      </c>
      <c r="O2" s="966">
        <f>+Apr!O2</f>
        <v>0</v>
      </c>
      <c r="P2" s="967">
        <f>+Apr!P2</f>
        <v>0</v>
      </c>
      <c r="Q2" s="976" t="str">
        <f>+Apr!Q2</f>
        <v>IN0000000</v>
      </c>
      <c r="R2" s="966">
        <f>+Apr!R2</f>
        <v>0</v>
      </c>
      <c r="S2" s="966">
        <f>+Apr!S2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G4" s="192"/>
      <c r="H4" s="192"/>
      <c r="I4" s="192"/>
      <c r="J4" s="192"/>
      <c r="K4" s="192"/>
      <c r="L4" s="259" t="s">
        <v>50</v>
      </c>
      <c r="M4" s="260"/>
      <c r="N4" s="261">
        <f>+Apr!N4</f>
        <v>2023</v>
      </c>
      <c r="O4" s="262"/>
      <c r="P4" s="704">
        <f>+Apr!P4</f>
        <v>0.001</v>
      </c>
      <c r="Q4" s="258" t="s">
        <v>70</v>
      </c>
      <c r="R4" s="977" t="str">
        <f>+Apr!R4</f>
        <v>555/555-5555</v>
      </c>
      <c r="S4" s="978">
        <f>+Apr!S4</f>
        <v>0</v>
      </c>
      <c r="T4" s="979">
        <f>+Apr!T4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G5" s="192"/>
      <c r="H5" s="192"/>
      <c r="I5" s="192"/>
      <c r="J5" s="192"/>
      <c r="K5" s="193" t="str">
        <f>CONCATENATE("5/1/",N4)</f>
        <v>5/1/2023</v>
      </c>
      <c r="L5" s="970" t="s">
        <v>130</v>
      </c>
      <c r="M5" s="971"/>
      <c r="N5" s="972" t="str">
        <f>+Apr!N5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May</v>
      </c>
      <c r="AB6" s="826"/>
      <c r="AC6" s="406">
        <f>+N4</f>
        <v>2023</v>
      </c>
      <c r="AL6" s="961"/>
      <c r="AM6" s="961"/>
      <c r="AN6" s="961"/>
      <c r="AO6" s="825" t="str">
        <f>+L2</f>
        <v>Exampleville</v>
      </c>
      <c r="AP6" s="917"/>
      <c r="AQ6" s="918"/>
      <c r="AR6" s="826"/>
      <c r="AS6" s="221" t="str">
        <f>+Q2</f>
        <v>IN0000000</v>
      </c>
      <c r="AT6" s="217"/>
      <c r="AU6" s="221" t="str">
        <f>+L4</f>
        <v>May</v>
      </c>
      <c r="AV6" s="217"/>
      <c r="AW6" s="406">
        <f>+N4</f>
        <v>2023</v>
      </c>
      <c r="AX6" s="961"/>
      <c r="AY6" s="961"/>
      <c r="AZ6" s="961"/>
      <c r="BA6" s="961"/>
      <c r="BB6" s="961"/>
      <c r="BC6" s="961"/>
      <c r="BD6" s="961"/>
      <c r="BE6" s="961"/>
      <c r="BF6" s="961"/>
      <c r="BG6" s="825" t="str">
        <f>AO6</f>
        <v>Exampleville</v>
      </c>
      <c r="BH6" s="998"/>
      <c r="BI6" s="221" t="str">
        <f>AS6</f>
        <v>IN0000000</v>
      </c>
      <c r="BJ6" s="217"/>
      <c r="BK6" s="221" t="str">
        <f>AU6</f>
        <v>May</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+Apr!L7</f>
        <v>Chris A. Operator</v>
      </c>
      <c r="M7" s="984">
        <f>+Apr!M7</f>
        <v>0</v>
      </c>
      <c r="N7" s="984">
        <f>+Apr!N7</f>
        <v>0</v>
      </c>
      <c r="O7" s="984">
        <f>+Apr!O7</f>
        <v>0</v>
      </c>
      <c r="P7" s="288" t="str">
        <f>+Apr!P7</f>
        <v>V</v>
      </c>
      <c r="Q7" s="985">
        <f>+Apr!Q7</f>
        <v>9999</v>
      </c>
      <c r="R7" s="986">
        <f>+Apr!R7</f>
        <v>0</v>
      </c>
      <c r="S7" s="968">
        <f>+Apr!S7</f>
        <v>37072</v>
      </c>
      <c r="T7" s="969">
        <f>+Apr!T7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Feb!BI7</f>
        <v>Substitute for State Form 30530</v>
      </c>
      <c r="BJ7" s="222"/>
      <c r="BK7" s="222"/>
      <c r="BL7" s="214"/>
      <c r="BM7" s="410"/>
      <c r="BN7" s="1000"/>
      <c r="BO7" s="1001"/>
      <c r="BP7" s="1001"/>
      <c r="BQ7" s="1001"/>
      <c r="BR7" s="1001"/>
      <c r="BS7" s="1001"/>
      <c r="BT7" s="1001"/>
      <c r="BU7" s="1001"/>
      <c r="BV7" s="215"/>
      <c r="BW7" s="222"/>
    </row>
    <row r="8" spans="1:75" ht="12.75">
      <c r="A8" s="569"/>
      <c r="B8" s="570"/>
      <c r="C8" s="980" t="str">
        <f>+Apr!C8</f>
        <v>Man-Hours at Plant
(Plants less than 1 MGD only)</v>
      </c>
      <c r="D8" s="862" t="str">
        <f>+Apr!D8</f>
        <v>Air Temperature (optional)</v>
      </c>
      <c r="E8" s="862" t="str">
        <f>+Apr!E8</f>
        <v>Water Temperture</v>
      </c>
      <c r="F8" s="246" t="s">
        <v>64</v>
      </c>
      <c r="G8" s="899" t="str">
        <f>+Apr!G8</f>
        <v>Bypass At Plant Site
("x" If Occurred)</v>
      </c>
      <c r="H8" s="885" t="str">
        <f>+Apr!H8</f>
        <v>Sanitary Sewer Overflow
("x" If Occurred)</v>
      </c>
      <c r="I8" s="571" t="s">
        <v>8</v>
      </c>
      <c r="J8" s="571"/>
      <c r="K8" s="571"/>
      <c r="L8" s="572" t="s">
        <v>9</v>
      </c>
      <c r="M8" s="571"/>
      <c r="N8" s="571"/>
      <c r="O8" s="571"/>
      <c r="P8" s="571"/>
      <c r="Q8" s="571"/>
      <c r="R8" s="571"/>
      <c r="S8" s="571"/>
      <c r="T8" s="573"/>
      <c r="U8" s="574" t="s">
        <v>10</v>
      </c>
      <c r="V8" s="888" t="str">
        <f>+Apr!V8</f>
        <v>CONTROLLED DISCHARGE</v>
      </c>
      <c r="W8" s="889">
        <f>+Apr!W8</f>
        <v>0</v>
      </c>
      <c r="X8" s="889" t="str">
        <f>+Apr!X8</f>
        <v>AERATION</v>
      </c>
      <c r="Y8" s="890">
        <f>+Apr!Y8</f>
        <v>0</v>
      </c>
      <c r="Z8" s="1022" t="str">
        <f>+Apr!Z8</f>
        <v>Primary Cell Sludge Depth (ft) Measure Annually in June</v>
      </c>
      <c r="AA8" s="980" t="str">
        <f>+Apr!AA8</f>
        <v xml:space="preserve"> </v>
      </c>
      <c r="AB8" s="980" t="str">
        <f>+Apr!AB8</f>
        <v xml:space="preserve"> </v>
      </c>
      <c r="AC8" s="996" t="str">
        <f>+Apr!AC8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Feb!BH8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5" ht="12.75" customHeight="1" thickBot="1">
      <c r="A9" s="575"/>
      <c r="B9" s="576"/>
      <c r="C9" s="981">
        <f>+Jan!C9</f>
        <v>0</v>
      </c>
      <c r="D9" s="863"/>
      <c r="E9" s="863"/>
      <c r="F9" s="247">
        <f>SUM(F11:F41)</f>
        <v>0</v>
      </c>
      <c r="G9" s="900">
        <f>+Jan!G9</f>
        <v>0</v>
      </c>
      <c r="H9" s="886">
        <f>+Jan!H9</f>
        <v>0</v>
      </c>
      <c r="I9" s="577" t="s">
        <v>15</v>
      </c>
      <c r="J9" s="577"/>
      <c r="K9" s="577"/>
      <c r="L9" s="578" t="s">
        <v>10</v>
      </c>
      <c r="M9" s="577"/>
      <c r="N9" s="577"/>
      <c r="O9" s="577"/>
      <c r="P9" s="577"/>
      <c r="Q9" s="577"/>
      <c r="R9" s="577"/>
      <c r="S9" s="577"/>
      <c r="T9" s="579"/>
      <c r="U9" s="580" t="s">
        <v>10</v>
      </c>
      <c r="V9" s="891">
        <f>+Jan!V9</f>
        <v>0</v>
      </c>
      <c r="W9" s="892">
        <f>+Jan!W9</f>
        <v>0</v>
      </c>
      <c r="X9" s="892">
        <f>+Jan!X9</f>
        <v>0</v>
      </c>
      <c r="Y9" s="893">
        <f>+Jan!Y9</f>
        <v>0</v>
      </c>
      <c r="Z9" s="1023">
        <f>+Jan!Z9</f>
        <v>0</v>
      </c>
      <c r="AA9" s="994">
        <f>+Jan!AA9</f>
        <v>0</v>
      </c>
      <c r="AB9" s="994">
        <f>+Jan!AB9</f>
        <v>0</v>
      </c>
      <c r="AC9" s="924">
        <f>+Jan!AC9</f>
        <v>0</v>
      </c>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IF(+Apr!BE9&lt;&gt;"",+Apr!BE9,"")</f>
        <v>Other</v>
      </c>
      <c r="BF9" s="588"/>
      <c r="BG9" s="739"/>
      <c r="BH9" s="822" t="str">
        <f>Feb!BH9</f>
        <v>Phosphorus</v>
      </c>
      <c r="BI9" s="823"/>
      <c r="BJ9" s="822" t="str">
        <f>Feb!BJ9</f>
        <v xml:space="preserve"> Total Nitrogen</v>
      </c>
      <c r="BK9" s="1010"/>
      <c r="BL9" s="1003">
        <f>Jan!BL9</f>
        <v>0</v>
      </c>
      <c r="BM9" s="1005">
        <f>Jan!BM9</f>
        <v>0</v>
      </c>
      <c r="BN9" s="1005">
        <f>Jan!BN9</f>
        <v>0</v>
      </c>
      <c r="BO9" s="1005">
        <f>Jan!BO9</f>
        <v>0</v>
      </c>
      <c r="BP9" s="1005">
        <f>Jan!BP9</f>
        <v>0</v>
      </c>
      <c r="BQ9" s="1005">
        <f>Jan!BQ9</f>
        <v>0</v>
      </c>
      <c r="BR9" s="1005">
        <f>Jan!BR9</f>
        <v>0</v>
      </c>
      <c r="BS9" s="1005">
        <f>Jan!BS9</f>
        <v>0</v>
      </c>
      <c r="BT9" s="1005">
        <f>Jan!BT9</f>
        <v>0</v>
      </c>
      <c r="BU9" s="1005">
        <f>Jan!BU9</f>
        <v>0</v>
      </c>
      <c r="BV9" s="1005">
        <f>Jan!BV9</f>
        <v>0</v>
      </c>
      <c r="BW9" s="1008">
        <f>Jan!BW9</f>
        <v>0</v>
      </c>
    </row>
    <row r="10" spans="1:75" ht="109.5" customHeight="1" thickBot="1">
      <c r="A10" s="589" t="s">
        <v>17</v>
      </c>
      <c r="B10" s="590" t="s">
        <v>18</v>
      </c>
      <c r="C10" s="982">
        <f>+Jan!C10</f>
        <v>0</v>
      </c>
      <c r="D10" s="864"/>
      <c r="E10" s="864"/>
      <c r="F10" s="591" t="str">
        <f>+Apr!F10</f>
        <v>Precipitation - Inches</v>
      </c>
      <c r="G10" s="901">
        <f>+Jan!G10</f>
        <v>0</v>
      </c>
      <c r="H10" s="887">
        <f>+Jan!H10</f>
        <v>0</v>
      </c>
      <c r="I10" s="592" t="str">
        <f>+Apr!I10</f>
        <v>Chlorine - Lbs</v>
      </c>
      <c r="J10" s="594" t="str">
        <f>+Apr!J10</f>
        <v>Lbs/Day  or
Gal./Day</v>
      </c>
      <c r="K10" s="594" t="str">
        <f>+Apr!K10</f>
        <v>Lbs/Day  or
Gal./Day</v>
      </c>
      <c r="L10" s="593" t="str">
        <f>+Apr!L10</f>
        <v>Influent Flow Rate 
(if metered) MGD</v>
      </c>
      <c r="M10" s="594" t="str">
        <f>+Apr!M10</f>
        <v>pH</v>
      </c>
      <c r="N10" s="594" t="str">
        <f>+Apr!N10</f>
        <v>CBOD5 - mg/l</v>
      </c>
      <c r="O10" s="595" t="str">
        <f>+Apr!O10</f>
        <v>CBOD5 - lbs</v>
      </c>
      <c r="P10" s="594" t="str">
        <f>+Apr!P10</f>
        <v>Susp. Solids - mg/l</v>
      </c>
      <c r="Q10" s="594" t="str">
        <f>+Apr!Q10</f>
        <v>Susp. Solids - lbs</v>
      </c>
      <c r="R10" s="594" t="str">
        <f>+Apr!R10</f>
        <v xml:space="preserve">Phosphorus - mg/l </v>
      </c>
      <c r="S10" s="594" t="str">
        <f>+Apr!S10</f>
        <v>Ammonia - mg/l</v>
      </c>
      <c r="T10" s="596" t="str">
        <f>IF(+Apr!T10&lt;&gt;"",+Apr!T10,"")</f>
        <v/>
      </c>
      <c r="U10" s="597" t="s">
        <v>17</v>
      </c>
      <c r="V10" s="598" t="str">
        <f>+Apr!V10</f>
        <v>Upstream Gage Reading (in.)</v>
      </c>
      <c r="W10" s="599" t="str">
        <f>+Apr!W10</f>
        <v>Upstream Flow (MGD)</v>
      </c>
      <c r="X10" s="600" t="str">
        <f>+Apr!X10</f>
        <v>Dilution Ratio (Discharge / Upstream)</v>
      </c>
      <c r="Y10" s="601" t="str">
        <f>+Apr!Y10</f>
        <v>Last Cell Water Level (ft.)</v>
      </c>
      <c r="Z10" s="1024">
        <f>+Jan!Z10</f>
        <v>0</v>
      </c>
      <c r="AA10" s="995">
        <f>+Jan!AA10</f>
        <v>0</v>
      </c>
      <c r="AB10" s="995">
        <f>+Jan!AB10</f>
        <v>0</v>
      </c>
      <c r="AC10" s="925">
        <f>+Jan!AC10</f>
        <v>0</v>
      </c>
      <c r="AD10" s="593" t="str">
        <f>+Apr!AD10</f>
        <v>Ammonia - mg/l
Test Weekly</v>
      </c>
      <c r="AE10" s="596" t="str">
        <f>+Apr!AE10</f>
        <v xml:space="preserve"> </v>
      </c>
      <c r="AF10" s="657"/>
      <c r="AG10" s="175" t="str">
        <f>Jan!AG10</f>
        <v>Residual Chlorine - Final</v>
      </c>
      <c r="AH10" s="175" t="str">
        <f>Jan!AH10</f>
        <v>Residual Chlorine - Contact Tank</v>
      </c>
      <c r="AI10" s="603"/>
      <c r="AJ10" s="594" t="str">
        <f>+Apr!AJ10</f>
        <v>E. Coli - colony/100 ml</v>
      </c>
      <c r="AK10" s="594" t="str">
        <f>+Apr!AK10</f>
        <v>pH - daily low 
(or single sample)</v>
      </c>
      <c r="AL10" s="594" t="str">
        <f>+Apr!AL10</f>
        <v>pH - daily high  
(if multiple samples)</v>
      </c>
      <c r="AM10" s="595" t="str">
        <f>+Apr!AM10</f>
        <v>Dissolved Oxygen - mg/l</v>
      </c>
      <c r="AN10" s="604">
        <f>+Apr!AN10</f>
        <v>0</v>
      </c>
      <c r="AO10" s="605" t="s">
        <v>17</v>
      </c>
      <c r="AP10" s="606" t="s">
        <v>18</v>
      </c>
      <c r="AQ10" s="602" t="str">
        <f>+Apr!AQ10</f>
        <v>Effluent Flow Rate (MGD)</v>
      </c>
      <c r="AR10" s="596" t="str">
        <f>+Apr!AR10</f>
        <v>Effluent Flow
Weekly Average</v>
      </c>
      <c r="AS10" s="602" t="str">
        <f>+Apr!AS10</f>
        <v>CBOD5 - mg/l</v>
      </c>
      <c r="AT10" s="594" t="str">
        <f>+Apr!AT10</f>
        <v>CBOD5 - mg/l
Weekly Average</v>
      </c>
      <c r="AU10" s="607" t="str">
        <f>+Apr!AU10</f>
        <v>CBOD5 - lbs</v>
      </c>
      <c r="AV10" s="596" t="str">
        <f>+Apr!AV10</f>
        <v>CBOD5 - lbs/day
Weekly Average</v>
      </c>
      <c r="AW10" s="602" t="str">
        <f>+Apr!AW10</f>
        <v>Susp. Solids - mg/l</v>
      </c>
      <c r="AX10" s="594" t="str">
        <f>+Apr!AX10</f>
        <v>Susp. Solids - mg/l
Weekly Average</v>
      </c>
      <c r="AY10" s="600" t="str">
        <f>+Apr!AY10</f>
        <v>Susp. Solids - lbs</v>
      </c>
      <c r="AZ10" s="596" t="str">
        <f>+Apr!AZ10</f>
        <v>Susp. Solids - lbs/day
Weekly Average</v>
      </c>
      <c r="BA10" s="602" t="str">
        <f>+Apr!BA10</f>
        <v>Ammonia - mg/l</v>
      </c>
      <c r="BB10" s="608" t="str">
        <f>+Apr!BB10</f>
        <v>Ammonia - mg/l
Weekly Average</v>
      </c>
      <c r="BC10" s="600" t="str">
        <f>+Apr!BC10</f>
        <v>Ammonia - lbs</v>
      </c>
      <c r="BD10" s="596" t="str">
        <f>+Apr!BD10</f>
        <v>Ammonia - lbs/day
Weekly Average</v>
      </c>
      <c r="BE10" s="609" t="str">
        <f>IF(+Apr!BE10&lt;&gt;"",+Apr!BE10,"")</f>
        <v>Oil &amp; Grease (mg/l)</v>
      </c>
      <c r="BF10" s="610" t="str">
        <f>IF(+Apr!BF10&lt;&gt;"",+Apr!BF10,"")</f>
        <v/>
      </c>
      <c r="BG10" s="798" t="s">
        <v>17</v>
      </c>
      <c r="BH10" s="793" t="str">
        <f>Jan!BH10</f>
        <v xml:space="preserve">Phosphorus - mg/l </v>
      </c>
      <c r="BI10" s="741" t="str">
        <f>Jan!BI10</f>
        <v>Phosphorus - lbs/day</v>
      </c>
      <c r="BJ10" s="740" t="str">
        <f>Jan!BJ10</f>
        <v>Total Nitrogen- mg/l</v>
      </c>
      <c r="BK10" s="795" t="str">
        <f>Jan!BK10</f>
        <v>Total Nitrogen- lbs/day</v>
      </c>
      <c r="BL10" s="1004">
        <f>Jan!BL10</f>
        <v>0</v>
      </c>
      <c r="BM10" s="1006">
        <f>Jan!BM10</f>
        <v>0</v>
      </c>
      <c r="BN10" s="1006">
        <f>Jan!BN10</f>
        <v>0</v>
      </c>
      <c r="BO10" s="1006">
        <f>Jan!BO10</f>
        <v>0</v>
      </c>
      <c r="BP10" s="1006">
        <f>Jan!BP10</f>
        <v>0</v>
      </c>
      <c r="BQ10" s="1006">
        <f>Jan!BQ10</f>
        <v>0</v>
      </c>
      <c r="BR10" s="1006">
        <f>Jan!BR10</f>
        <v>0</v>
      </c>
      <c r="BS10" s="1006">
        <f>Jan!BS10</f>
        <v>0</v>
      </c>
      <c r="BT10" s="1006">
        <f>Jan!BT10</f>
        <v>0</v>
      </c>
      <c r="BU10" s="1006">
        <f>Jan!BU10</f>
        <v>0</v>
      </c>
      <c r="BV10" s="1006">
        <f>Jan!BV10</f>
        <v>0</v>
      </c>
      <c r="BW10" s="1009">
        <f>Jan!BW10</f>
        <v>0</v>
      </c>
    </row>
    <row r="11" spans="1:75" ht="15" customHeight="1">
      <c r="A11" s="203">
        <v>1</v>
      </c>
      <c r="B11" s="204" t="str">
        <f>TEXT(K$5+A11-1,"DDD")</f>
        <v>Mon</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1">+A11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1">+A11</f>
        <v>1</v>
      </c>
      <c r="AP11" s="390" t="str">
        <f aca="true" t="shared" si="2" ref="AP11:AP41">+B11</f>
        <v>Mon</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412">
        <f>AO11</f>
        <v>1</v>
      </c>
      <c r="BH11" s="30"/>
      <c r="BI11" s="746" t="str">
        <f aca="true" t="shared" si="3" ref="BI11:BI41">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1">TEXT(K$5+A12-1,"DDD")</f>
        <v>Tue</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1">IF(CELL("type",W12)="L","",IF(AQ12*W12&gt;0,+AQ12/W12,""))</f>
        <v/>
      </c>
      <c r="Y12" s="43"/>
      <c r="Z12" s="417"/>
      <c r="AA12" s="283"/>
      <c r="AB12" s="37"/>
      <c r="AC12" s="43"/>
      <c r="AD12" s="42"/>
      <c r="AE12" s="43"/>
      <c r="AF12" s="649"/>
      <c r="AG12" s="41"/>
      <c r="AH12" s="37"/>
      <c r="AI12" t="str">
        <f aca="true" t="shared" si="6" ref="AI12:AI41">IF(CELL("type",AJ12)="b","",IF(AJ12="tntc",63200,IF(AJ12=0,1,AJ12)))</f>
        <v/>
      </c>
      <c r="AJ12" s="37"/>
      <c r="AK12" s="283"/>
      <c r="AL12" s="283"/>
      <c r="AM12" s="283"/>
      <c r="AN12" s="43"/>
      <c r="AO12" s="205">
        <f t="shared" si="1"/>
        <v>2</v>
      </c>
      <c r="AP12" s="390" t="str">
        <f t="shared" si="2"/>
        <v>Tue</v>
      </c>
      <c r="AQ12" s="42"/>
      <c r="AR12" s="35"/>
      <c r="AS12" s="42"/>
      <c r="AT12" s="60"/>
      <c r="AU12" s="118" t="str">
        <f aca="true" t="shared" si="7" ref="AU12:AU41">IF(CELL("type",AS12)="L","",IF(AS12*($AQ12)=0,"",+$AQ12*AS12*8.345))</f>
        <v/>
      </c>
      <c r="AV12" s="35"/>
      <c r="AW12" s="42"/>
      <c r="AX12" s="60"/>
      <c r="AY12" s="118" t="str">
        <f aca="true" t="shared" si="8" ref="AY12:AY41">IF(CELL("type",AW12)="L","",IF(AW12*($AQ12)=0,"",+$AQ12*AW12*8.345))</f>
        <v/>
      </c>
      <c r="AZ12" s="35"/>
      <c r="BA12" s="42"/>
      <c r="BB12" s="60"/>
      <c r="BC12" s="118" t="str">
        <f aca="true" t="shared" si="9" ref="BC12:BC41">IF(CELL("type",BA12)="L","",IF(BA12*($AQ12)=0,"",+$AQ12*BA12*8.345))</f>
        <v/>
      </c>
      <c r="BD12" s="35"/>
      <c r="BE12" s="42"/>
      <c r="BF12" s="43"/>
      <c r="BG12" s="231">
        <f aca="true" t="shared" si="10" ref="BG12:BG41">AO12</f>
        <v>2</v>
      </c>
      <c r="BH12" s="37"/>
      <c r="BI12" s="746" t="str">
        <f ca="1" t="shared" si="3"/>
        <v/>
      </c>
      <c r="BJ12" s="785"/>
      <c r="BK12" s="749" t="str">
        <f aca="true" t="shared" si="11" ref="BK12:BK41">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Wed</v>
      </c>
      <c r="C13" s="37"/>
      <c r="D13" s="37"/>
      <c r="E13" s="37"/>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Wed</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Thu</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Thu</v>
      </c>
      <c r="AQ14" s="42"/>
      <c r="AR14" s="35" t="str">
        <f>IF(+$B14="Sat",IF(SUM(AQ$11:AQ14)&gt;0,AVERAGE(AQ$11:AQ14,Apr!AQ38:AQ$40)," "),"")</f>
        <v/>
      </c>
      <c r="AS14" s="42"/>
      <c r="AT14" s="60" t="str">
        <f>IF(+$B14="Sat",IF(SUM(AS$11:AS14,Apr!AS38:AS$40)&gt;0,AVERAGE(AS$11:AS14,Apr!AS38:AS$40)," "),"")</f>
        <v/>
      </c>
      <c r="AU14" s="118" t="str">
        <f ca="1" t="shared" si="7"/>
        <v/>
      </c>
      <c r="AV14" s="46" t="str">
        <f>IF(+$B14="Sat",IF(SUM(AU$11:AU14,Apr!AU38:AU$40)&gt;0,AVERAGE(AU$11:AU14,Apr!AU38:AU$40)," "),"")</f>
        <v/>
      </c>
      <c r="AW14" s="42"/>
      <c r="AX14" s="60" t="str">
        <f>IF(+$B14="Sat",IF(SUM(AW$11:AW14,Apr!AW38:AW$40)&gt;0,AVERAGE(AW$11:AW14,Apr!AW38:AW$40)," "),"")</f>
        <v/>
      </c>
      <c r="AY14" s="118" t="str">
        <f ca="1" t="shared" si="8"/>
        <v/>
      </c>
      <c r="AZ14" s="46" t="str">
        <f>IF(+$B14="Sat",IF(SUM(AY$11:AY14,Apr!AY38:AY$40)&gt;0,AVERAGE(AY$11:AY14,Apr!AY38:AY$40)," "),"")</f>
        <v/>
      </c>
      <c r="BA14" s="42"/>
      <c r="BB14" s="60" t="str">
        <f>IF(+$B14="Sat",IF(SUM(BA$11:BA14,Apr!BA38:BA$40)&gt;0,AVERAGE(BA$11:BA14,Apr!BA38:BA$40)," "),"")</f>
        <v/>
      </c>
      <c r="BC14" s="118" t="str">
        <f ca="1" t="shared" si="9"/>
        <v/>
      </c>
      <c r="BD14" s="46" t="str">
        <f>IF(+$B14="Sat",IF(SUM(BC$11:BC14,Apr!BC38:BC$40)&gt;0,AVERAGE(BC$11:BC14,Apr!BC38:BC$40)," "),"")</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Fri</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Fri</v>
      </c>
      <c r="AQ15" s="52"/>
      <c r="AR15" s="57" t="str">
        <f>IF(+$B15="Sat",IF(SUM(AQ$11:AQ15)&gt;0,AVERAGE(AQ$11:AQ15,Apr!AQ39:AQ$40)," "),"")</f>
        <v/>
      </c>
      <c r="AS15" s="52"/>
      <c r="AT15" s="56" t="str">
        <f>IF(+$B15="Sat",IF(SUM(AS$11:AS15,Apr!AS39:AS$40)&gt;0,AVERAGE(AS$11:AS15,Apr!AS39:AS$40)," "),"")</f>
        <v/>
      </c>
      <c r="AU15" s="58" t="str">
        <f ca="1" t="shared" si="7"/>
        <v/>
      </c>
      <c r="AV15" s="57" t="str">
        <f>IF(+$B15="Sat",IF(SUM(AU$11:AU15,Apr!AU39:AU$40)&gt;0,AVERAGE(AU$11:AU15,Apr!AU39:AU$40)," "),"")</f>
        <v/>
      </c>
      <c r="AW15" s="52"/>
      <c r="AX15" s="56" t="str">
        <f>IF(+$B15="Sat",IF(SUM(AW$11:AW15,Apr!AW39:AW$40)&gt;0,AVERAGE(AW$11:AW15,Apr!AW39:AW$40)," "),"")</f>
        <v/>
      </c>
      <c r="AY15" s="58" t="str">
        <f ca="1" t="shared" si="8"/>
        <v/>
      </c>
      <c r="AZ15" s="57" t="str">
        <f>IF(+$B15="Sat",IF(SUM(AY$11:AY15,Apr!AY39:AY$40)&gt;0,AVERAGE(AY$11:AY15,Apr!AY39:AY$40)," "),"")</f>
        <v/>
      </c>
      <c r="BA15" s="52"/>
      <c r="BB15" s="56" t="str">
        <f>IF(+$B15="Sat",IF(SUM(BA$11:BA15,Apr!BA39:BA$40)&gt;0,AVERAGE(BA$11:BA15,Apr!BA39:BA$40)," "),"")</f>
        <v/>
      </c>
      <c r="BC15" s="58" t="str">
        <f ca="1" t="shared" si="9"/>
        <v/>
      </c>
      <c r="BD15" s="57" t="str">
        <f>IF(+$B15="Sat",IF(SUM(BC$11:BC15,Apr!BC39:BC$40)&gt;0,AVERAGE(BC$11:BC15,Apr!BC39:BC$40)," "),"")</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Sat</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Sat</v>
      </c>
      <c r="AQ16" s="31"/>
      <c r="AR16" s="46" t="str">
        <f>IF(+$B16="Sat",IF(SUM(AQ$11:AQ16)&gt;0,AVERAGE(AQ$11:AQ16,Apr!AQ40:AQ$40)," "),"")</f>
        <v xml:space="preserve"> </v>
      </c>
      <c r="AS16" s="31"/>
      <c r="AT16" s="34" t="str">
        <f>IF(+$B16="Sat",IF(SUM(AS$11:AS16)&gt;0,AVERAGE(AS$11:AS16,Apr!AS40:AS$40)," "),"")</f>
        <v xml:space="preserve"> </v>
      </c>
      <c r="AU16" s="36" t="str">
        <f ca="1" t="shared" si="7"/>
        <v/>
      </c>
      <c r="AV16" s="46" t="str">
        <f ca="1">IF(+$B16="Sat",IF(SUM(AU$11:AU16)&gt;0,AVERAGE(AU$11:AU16,Apr!AU40:AU$40)," "),"")</f>
        <v xml:space="preserve"> </v>
      </c>
      <c r="AW16" s="31"/>
      <c r="AX16" s="34" t="str">
        <f>IF(+$B16="Sat",IF(SUM(AW$11:AW16)&gt;0,AVERAGE(AW$11:AW16,Apr!AW40:AW$40)," "),"")</f>
        <v xml:space="preserve"> </v>
      </c>
      <c r="AY16" s="36" t="str">
        <f ca="1" t="shared" si="8"/>
        <v/>
      </c>
      <c r="AZ16" s="46" t="str">
        <f ca="1">IF(+$B16="Sat",IF(SUM(AY$11:AY16)&gt;0,AVERAGE(AY$11:AY16,Apr!AY40:AY$40)," "),"")</f>
        <v xml:space="preserve"> </v>
      </c>
      <c r="BA16" s="31"/>
      <c r="BB16" s="59" t="str">
        <f>IF(+$B16="Sat",IF(SUM(BA$11:BA16)&gt;0,AVERAGE(BA$11:BA16,Apr!BA40:BA$40)," "),"")</f>
        <v xml:space="preserve"> </v>
      </c>
      <c r="BC16" s="36" t="str">
        <f ca="1" t="shared" si="9"/>
        <v/>
      </c>
      <c r="BD16" s="46" t="str">
        <f ca="1">IF(+$B16="Sat",IF(SUM(BC$11:BC16)&gt;0,AVERAGE(BC$11:BC16,Apr!BC40:BC$40)," "),"")</f>
        <v xml:space="preserve">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Sun</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Sun</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Mon</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Mon</v>
      </c>
      <c r="AQ18" s="42"/>
      <c r="AR18" s="35" t="str">
        <f aca="true" t="shared" si="13" ref="AR18:AR40">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40">IF(+$B18="Sat",IF(SUM(AW12:AW18)&gt;0,AVERAGE(AW12:AW18)," "),"")</f>
        <v/>
      </c>
      <c r="AY18" s="36" t="str">
        <f ca="1" t="shared" si="8"/>
        <v/>
      </c>
      <c r="AZ18" s="35" t="str">
        <f aca="true" t="shared" si="16" ref="AZ18:AZ40">IF(+$B18="Sat",IF(SUM(AY12:AY18)&gt;0,AVERAGE(AY12:AY18)," "),"")</f>
        <v/>
      </c>
      <c r="BA18" s="42"/>
      <c r="BB18" s="61" t="str">
        <f aca="true" t="shared" si="17" ref="BB18:BB40">IF(+$B18="Sat",IF(SUM(BA12:BA18)&gt;0,AVERAGE(BA12:BA18)," "),"")</f>
        <v/>
      </c>
      <c r="BC18" s="36" t="str">
        <f ca="1" t="shared" si="9"/>
        <v/>
      </c>
      <c r="BD18" s="35" t="str">
        <f aca="true" t="shared" si="18" ref="BD18:BD40">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Tue</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Tue</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Wed</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50"/>
      <c r="AG20" s="51"/>
      <c r="AH20" s="47"/>
      <c r="AI20" t="str">
        <f ca="1" t="shared" si="6"/>
        <v/>
      </c>
      <c r="AJ20" s="47"/>
      <c r="AK20" s="284"/>
      <c r="AL20" s="284"/>
      <c r="AM20" s="284"/>
      <c r="AN20" s="53"/>
      <c r="AO20" s="206">
        <f t="shared" si="1"/>
        <v>10</v>
      </c>
      <c r="AP20" s="391" t="str">
        <f t="shared" si="2"/>
        <v>Wed</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Thu</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49"/>
      <c r="AG21" s="29"/>
      <c r="AH21" s="30"/>
      <c r="AI21" t="str">
        <f ca="1" t="shared" si="6"/>
        <v/>
      </c>
      <c r="AJ21" s="30"/>
      <c r="AK21" s="282"/>
      <c r="AL21" s="282"/>
      <c r="AM21" s="282"/>
      <c r="AN21" s="32"/>
      <c r="AO21" s="203">
        <f t="shared" si="1"/>
        <v>11</v>
      </c>
      <c r="AP21" s="390" t="str">
        <f t="shared" si="2"/>
        <v>Thu</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Fri</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Fri</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Sat</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Sat</v>
      </c>
      <c r="AQ23" s="42"/>
      <c r="AR23" s="35" t="str">
        <f t="shared" si="13"/>
        <v xml:space="preserve"> </v>
      </c>
      <c r="AS23" s="42"/>
      <c r="AT23" s="60" t="str">
        <f t="shared" si="14"/>
        <v xml:space="preserve"> </v>
      </c>
      <c r="AU23" s="36" t="str">
        <f ca="1" t="shared" si="7"/>
        <v/>
      </c>
      <c r="AV23" s="46" t="str">
        <f ca="1" t="shared" si="14"/>
        <v xml:space="preserve"> </v>
      </c>
      <c r="AW23" s="42"/>
      <c r="AX23" s="60" t="str">
        <f t="shared" si="15"/>
        <v xml:space="preserve"> </v>
      </c>
      <c r="AY23" s="36" t="str">
        <f ca="1" t="shared" si="8"/>
        <v/>
      </c>
      <c r="AZ23" s="35" t="str">
        <f ca="1" t="shared" si="16"/>
        <v xml:space="preserve"> </v>
      </c>
      <c r="BA23" s="42"/>
      <c r="BB23" s="61" t="str">
        <f t="shared" si="17"/>
        <v xml:space="preserve"> </v>
      </c>
      <c r="BC23" s="36" t="str">
        <f ca="1" t="shared" si="9"/>
        <v/>
      </c>
      <c r="BD23" s="35" t="str">
        <f ca="1" t="shared" si="18"/>
        <v xml:space="preserve">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Sun</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Sun</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Mon</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50"/>
      <c r="AG25" s="51"/>
      <c r="AH25" s="47"/>
      <c r="AI25" t="str">
        <f ca="1" t="shared" si="6"/>
        <v/>
      </c>
      <c r="AJ25" s="47"/>
      <c r="AK25" s="284"/>
      <c r="AL25" s="284"/>
      <c r="AM25" s="284"/>
      <c r="AN25" s="53"/>
      <c r="AO25" s="206">
        <f t="shared" si="1"/>
        <v>15</v>
      </c>
      <c r="AP25" s="391" t="str">
        <f t="shared" si="2"/>
        <v>Mon</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611">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Tue</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49"/>
      <c r="AG26" s="29"/>
      <c r="AH26" s="30"/>
      <c r="AI26" t="str">
        <f ca="1" t="shared" si="6"/>
        <v/>
      </c>
      <c r="AJ26" s="30"/>
      <c r="AK26" s="282"/>
      <c r="AL26" s="282"/>
      <c r="AM26" s="282"/>
      <c r="AN26" s="32"/>
      <c r="AO26" s="203">
        <f t="shared" si="1"/>
        <v>16</v>
      </c>
      <c r="AP26" s="390" t="str">
        <f t="shared" si="2"/>
        <v>Tue</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412">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Wed</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Wed</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Thu</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Thu</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Fri</v>
      </c>
      <c r="C29" s="37"/>
      <c r="D29" s="38"/>
      <c r="E29" s="38"/>
      <c r="F29" s="38"/>
      <c r="G29" s="39"/>
      <c r="H29" s="40"/>
      <c r="I29" s="41"/>
      <c r="J29" s="37"/>
      <c r="K29" s="38"/>
      <c r="L29" s="42"/>
      <c r="M29" s="283"/>
      <c r="N29" s="37"/>
      <c r="O29" s="34" t="str">
        <f aca="true" t="shared" si="19" ref="O29:Q41">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Fri</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Sat</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85"/>
      <c r="AG30" s="51"/>
      <c r="AH30" s="47"/>
      <c r="AI30" t="str">
        <f ca="1" t="shared" si="6"/>
        <v/>
      </c>
      <c r="AJ30" s="47"/>
      <c r="AK30" s="284"/>
      <c r="AL30" s="284"/>
      <c r="AM30" s="284"/>
      <c r="AN30" s="53"/>
      <c r="AO30" s="206">
        <f t="shared" si="1"/>
        <v>20</v>
      </c>
      <c r="AP30" s="391" t="str">
        <f t="shared" si="2"/>
        <v>Sat</v>
      </c>
      <c r="AQ30" s="52"/>
      <c r="AR30" s="57" t="str">
        <f t="shared" si="13"/>
        <v xml:space="preserve"> </v>
      </c>
      <c r="AS30" s="52"/>
      <c r="AT30" s="56" t="str">
        <f t="shared" si="14"/>
        <v xml:space="preserve"> </v>
      </c>
      <c r="AU30" s="58" t="str">
        <f ca="1" t="shared" si="7"/>
        <v/>
      </c>
      <c r="AV30" s="57" t="str">
        <f ca="1" t="shared" si="14"/>
        <v xml:space="preserve"> </v>
      </c>
      <c r="AW30" s="52"/>
      <c r="AX30" s="56" t="str">
        <f t="shared" si="15"/>
        <v xml:space="preserve"> </v>
      </c>
      <c r="AY30" s="58" t="str">
        <f ca="1" t="shared" si="8"/>
        <v/>
      </c>
      <c r="AZ30" s="57" t="str">
        <f ca="1" t="shared" si="16"/>
        <v xml:space="preserve"> </v>
      </c>
      <c r="BA30" s="52"/>
      <c r="BB30" s="62" t="str">
        <f t="shared" si="17"/>
        <v xml:space="preserve"> </v>
      </c>
      <c r="BC30" s="58" t="str">
        <f ca="1" t="shared" si="9"/>
        <v/>
      </c>
      <c r="BD30" s="57" t="str">
        <f ca="1" t="shared" si="18"/>
        <v xml:space="preserve">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Sun</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86"/>
      <c r="AG31" s="29"/>
      <c r="AH31" s="30"/>
      <c r="AI31" t="str">
        <f ca="1" t="shared" si="6"/>
        <v/>
      </c>
      <c r="AJ31" s="30"/>
      <c r="AK31" s="282"/>
      <c r="AL31" s="282"/>
      <c r="AM31" s="282"/>
      <c r="AN31" s="32"/>
      <c r="AO31" s="203">
        <f t="shared" si="1"/>
        <v>21</v>
      </c>
      <c r="AP31" s="390" t="str">
        <f t="shared" si="2"/>
        <v>Sun</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Mon</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Mon</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Tue</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Tue</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Wed</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Wed</v>
      </c>
      <c r="AQ34" s="42"/>
      <c r="AR34" s="35" t="str">
        <f t="shared" si="13"/>
        <v/>
      </c>
      <c r="AS34" s="42"/>
      <c r="AT34" s="60" t="str">
        <f aca="true" t="shared" si="20" ref="AT34:AV40">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Thu</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50"/>
      <c r="AG35" s="51"/>
      <c r="AH35" s="47"/>
      <c r="AI35" t="str">
        <f ca="1" t="shared" si="6"/>
        <v/>
      </c>
      <c r="AJ35" s="47"/>
      <c r="AK35" s="284"/>
      <c r="AL35" s="284"/>
      <c r="AM35" s="284"/>
      <c r="AN35" s="53"/>
      <c r="AO35" s="206">
        <f t="shared" si="1"/>
        <v>25</v>
      </c>
      <c r="AP35" s="391" t="str">
        <f t="shared" si="2"/>
        <v>Thu</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611">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Fri</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49"/>
      <c r="AG36" s="29"/>
      <c r="AH36" s="30"/>
      <c r="AI36" t="str">
        <f ca="1" t="shared" si="6"/>
        <v/>
      </c>
      <c r="AJ36" s="30"/>
      <c r="AK36" s="282"/>
      <c r="AL36" s="282"/>
      <c r="AM36" s="282"/>
      <c r="AN36" s="32"/>
      <c r="AO36" s="203">
        <f t="shared" si="1"/>
        <v>26</v>
      </c>
      <c r="AP36" s="390" t="str">
        <f t="shared" si="2"/>
        <v>Fri</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412">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Sat</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Sat</v>
      </c>
      <c r="AQ37" s="42"/>
      <c r="AR37" s="35" t="str">
        <f t="shared" si="13"/>
        <v xml:space="preserve"> </v>
      </c>
      <c r="AS37" s="42"/>
      <c r="AT37" s="60" t="str">
        <f t="shared" si="20"/>
        <v xml:space="preserve"> </v>
      </c>
      <c r="AU37" s="36" t="str">
        <f ca="1" t="shared" si="7"/>
        <v/>
      </c>
      <c r="AV37" s="46" t="str">
        <f ca="1" t="shared" si="20"/>
        <v xml:space="preserve"> </v>
      </c>
      <c r="AW37" s="42"/>
      <c r="AX37" s="60" t="str">
        <f t="shared" si="15"/>
        <v xml:space="preserve"> </v>
      </c>
      <c r="AY37" s="36" t="str">
        <f ca="1" t="shared" si="8"/>
        <v/>
      </c>
      <c r="AZ37" s="35" t="str">
        <f ca="1" t="shared" si="16"/>
        <v xml:space="preserve"> </v>
      </c>
      <c r="BA37" s="42"/>
      <c r="BB37" s="61" t="str">
        <f t="shared" si="17"/>
        <v xml:space="preserve"> </v>
      </c>
      <c r="BC37" s="36" t="str">
        <f ca="1" t="shared" si="9"/>
        <v/>
      </c>
      <c r="BD37" s="35" t="str">
        <f ca="1" t="shared" si="18"/>
        <v xml:space="preserve">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Sun</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Sun</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Mon</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Mon</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c r="A40" s="205">
        <v>30</v>
      </c>
      <c r="B40" s="204" t="str">
        <f t="shared" si="4"/>
        <v>Tue</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Tue</v>
      </c>
      <c r="AQ40" s="42"/>
      <c r="AR40" s="35" t="str">
        <f t="shared" si="13"/>
        <v/>
      </c>
      <c r="AS40" s="42"/>
      <c r="AT40" s="60" t="str">
        <f t="shared" si="20"/>
        <v/>
      </c>
      <c r="AU40" s="36" t="str">
        <f ca="1" t="shared" si="7"/>
        <v/>
      </c>
      <c r="AV40" s="35" t="str">
        <f t="shared" si="20"/>
        <v/>
      </c>
      <c r="AW40" s="42"/>
      <c r="AX40" s="60" t="str">
        <f t="shared" si="15"/>
        <v/>
      </c>
      <c r="AY40" s="36" t="str">
        <f ca="1" t="shared" si="8"/>
        <v/>
      </c>
      <c r="AZ40" s="35" t="str">
        <f t="shared" si="16"/>
        <v/>
      </c>
      <c r="BA40" s="42"/>
      <c r="BB40" s="61" t="str">
        <f t="shared" si="17"/>
        <v/>
      </c>
      <c r="BC40" s="36" t="str">
        <f ca="1" t="shared" si="9"/>
        <v/>
      </c>
      <c r="BD40" s="35" t="str">
        <f t="shared" si="18"/>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c r="A41" s="206">
        <v>31</v>
      </c>
      <c r="B41" s="207" t="str">
        <f t="shared" si="4"/>
        <v>Wed</v>
      </c>
      <c r="C41" s="47"/>
      <c r="D41" s="48"/>
      <c r="E41" s="48"/>
      <c r="F41" s="48"/>
      <c r="G41" s="49"/>
      <c r="H41" s="50"/>
      <c r="I41" s="51"/>
      <c r="J41" s="47"/>
      <c r="K41" s="48"/>
      <c r="L41" s="52"/>
      <c r="M41" s="284"/>
      <c r="N41" s="47"/>
      <c r="O41" s="56" t="str">
        <f t="shared" si="19"/>
        <v/>
      </c>
      <c r="P41" s="47"/>
      <c r="Q41" s="56" t="str">
        <f t="shared" si="19"/>
        <v/>
      </c>
      <c r="R41" s="47"/>
      <c r="S41" s="47"/>
      <c r="T41" s="53"/>
      <c r="U41" s="213">
        <f t="shared" si="0"/>
        <v>31</v>
      </c>
      <c r="V41" s="52"/>
      <c r="W41" s="47"/>
      <c r="X41" s="444" t="str">
        <f ca="1" t="shared" si="5"/>
        <v/>
      </c>
      <c r="Y41" s="53"/>
      <c r="Z41" s="419"/>
      <c r="AA41" s="284"/>
      <c r="AB41" s="47"/>
      <c r="AC41" s="53"/>
      <c r="AD41" s="52"/>
      <c r="AE41" s="53"/>
      <c r="AF41" s="649"/>
      <c r="AG41" s="51"/>
      <c r="AH41" s="47"/>
      <c r="AI41" t="str">
        <f ca="1" t="shared" si="6"/>
        <v/>
      </c>
      <c r="AJ41" s="47"/>
      <c r="AK41" s="284"/>
      <c r="AL41" s="284"/>
      <c r="AM41" s="284"/>
      <c r="AN41" s="53"/>
      <c r="AO41" s="206">
        <f t="shared" si="1"/>
        <v>31</v>
      </c>
      <c r="AP41" s="391" t="str">
        <f t="shared" si="2"/>
        <v>Wed</v>
      </c>
      <c r="AQ41" s="52"/>
      <c r="AR41" s="57" t="str">
        <f>IF(SUM(AQ35:AQ41)=0,"",IF(+$B41="Sat",AVERAGE(AQ35:AQ41),IF(+$B41="Fri",AVERAGE(AQ36:AQ41,Jun!AQ$11),IF(+$B41="Thu",AVERAGE(AQ37:AQ41,Jun!AQ$11:AQ$12),IF(+$B41="Wed",AVERAGE(AQ38:AQ41,Jun!AQ$11:AQ$13)," ")))))</f>
        <v/>
      </c>
      <c r="AS41" s="52"/>
      <c r="AT41" s="56" t="str">
        <f>IF(AND(+$B41="Sat",SUM(AS35:AS41)&gt;0),AVERAGE(AS35:AS41),IF(AND(+$B41="Fri",SUM(AS36:AS41,Jun!AS$11)&gt;0),AVERAGE(AS36:AS41,Jun!AS$11),IF(AND(+$B41="Thu",SUM(AS37:AS41,Jun!AS$11:AS$12)&gt;0),AVERAGE(AS37:AS41,Jun!AS$11:AS$12),IF(AND($B41="Wed",SUM(AS38:AS41,Jun!AS$11:AS$13)&gt;0),AVERAGE(AS38:AS41,Jun!AS$11:AS$13),""))))</f>
        <v/>
      </c>
      <c r="AU41" s="58" t="str">
        <f ca="1" t="shared" si="7"/>
        <v/>
      </c>
      <c r="AV41" s="57" t="str">
        <f ca="1">IF(AND(+$B41="Sat",SUM(AU35:AU41)&gt;0),AVERAGE(AU35:AU41),IF(AND(+$B41="Fri",SUM(AU36:AU41,Jun!AU$11)&gt;0),AVERAGE(AU36:AU41,Jun!AU$11),IF(AND(+$B41="Thu",SUM(AU37:AU41,Jun!AU$11:AU$12)&gt;0),AVERAGE(AU37:AU41,Jun!AU$11:AU$12),IF(AND($B41="Wed",SUM(AU38:AU41,Jun!AU$11:AU$13)&gt;0),AVERAGE(AU38:AU41,Jun!AU$11:AU$13),""))))</f>
        <v/>
      </c>
      <c r="AW41" s="52"/>
      <c r="AX41" s="56" t="str">
        <f>IF(AND(+$B41="Sat",SUM(AW35:AW41)&gt;0),AVERAGE(AW35:AW41),IF(AND(+$B41="Fri",SUM(AW36:AW41,Jun!AW$11)&gt;0),AVERAGE(AW36:AW41,Jun!AW$11),IF(AND(+$B41="Thu",SUM(AW37:AW41,Jun!AW$11:AW$12)&gt;0),AVERAGE(AW37:AW41,Jun!AW$11:AW$12),IF(AND($B41="Wed",SUM(AW38:AW41,Jun!AW$11:AW$13)&gt;0),AVERAGE(AW38:AW41,Jun!AW$11:AW$13),""))))</f>
        <v/>
      </c>
      <c r="AY41" s="58" t="str">
        <f ca="1" t="shared" si="8"/>
        <v/>
      </c>
      <c r="AZ41" s="57" t="str">
        <f ca="1">IF(AND(+$B41="Sat",SUM(AY35:AY41)&gt;0),AVERAGE(AY35:AY41),IF(AND(+$B41="Fri",SUM(AY36:AY41,Jun!AY$11)&gt;0),AVERAGE(AY36:AY41,Jun!AY$11),IF(AND(+$B41="Thu",SUM(AY37:AY41,Jun!AY$11:AY$12)&gt;0),AVERAGE(AY37:AY41,Jun!AY$11:AY$12),IF(AND($B41="Wed",SUM(AY38:AY41,Jun!AY$11:AY$13)&gt;0),AVERAGE(AY38:AY41,Jun!AY$11:AY$13),""))))</f>
        <v/>
      </c>
      <c r="BA41" s="52"/>
      <c r="BB41" s="56" t="str">
        <f>IF(AND(+$B41="Sat",SUM(BA35:BA41)&gt;0),AVERAGE(BA35:BA41),IF(AND(+$B41="Fri",SUM(BA36:BA41,Jun!BA$11)&gt;0),AVERAGE(BA36:BA41,Jun!BA$11),IF(AND(+$B41="Thu",SUM(BA37:BA41,Jun!BA$11:BA$12)&gt;0),AVERAGE(BA37:BA41,Jun!BA$11:BA$12),IF(AND($B41="Wed",SUM(BA38:BA41,Jun!BA$11:BA$13)&gt;0),AVERAGE(BA38:BA41,Jun!BA$11:BA$13),""))))</f>
        <v/>
      </c>
      <c r="BC41" s="58" t="str">
        <f ca="1" t="shared" si="9"/>
        <v/>
      </c>
      <c r="BD41" s="57" t="str">
        <f ca="1">IF(AND(+$B41="Sat",SUM(BC35:BC41)&gt;0),AVERAGE(BC35:BC41),IF(AND(+$B41="Fri",SUM(BC36:BC41,Jun!BC$11)&gt;0),AVERAGE(BC36:BC41,Jun!BC$11),IF(AND(+$B41="Thu",SUM(BC37:BC41,Jun!BC$11:BC$12)&gt;0),AVERAGE(BC37:BC41,Jun!BC$11:BC$12),IF(AND($B41="Wed",SUM(BC38:BC41,Jun!BC$11:BC$13)&gt;0),AVERAGE(BC38:BC41,Jun!BC$11:BC$13),""))))</f>
        <v/>
      </c>
      <c r="BE41" s="52"/>
      <c r="BF41" s="53"/>
      <c r="BG41" s="233">
        <f t="shared" si="10"/>
        <v>31</v>
      </c>
      <c r="BH41" s="51"/>
      <c r="BI41" s="753" t="str">
        <f ca="1" t="shared" si="3"/>
        <v/>
      </c>
      <c r="BJ41" s="52"/>
      <c r="BK41" s="753" t="str">
        <f ca="1" t="shared" si="11"/>
        <v/>
      </c>
      <c r="BL41" s="47"/>
      <c r="BM41" s="754"/>
      <c r="BN41" s="47"/>
      <c r="BO41" s="51"/>
      <c r="BP41" s="51"/>
      <c r="BQ41" s="754"/>
      <c r="BR41" s="47"/>
      <c r="BS41" s="754"/>
      <c r="BT41" s="47"/>
      <c r="BU41" s="754"/>
      <c r="BV41" s="754"/>
      <c r="BW41" s="53"/>
    </row>
    <row r="42" spans="1:75" ht="15" customHeight="1" thickBot="1" thickTop="1">
      <c r="A42" s="209" t="s">
        <v>30</v>
      </c>
      <c r="B42" s="210"/>
      <c r="C42" s="29"/>
      <c r="D42" s="299"/>
      <c r="E42" s="299"/>
      <c r="F42" s="26"/>
      <c r="G42" s="64"/>
      <c r="H42" s="65"/>
      <c r="I42" s="3" t="str">
        <f>IF(SUM(I11:I41)&gt;0,AVERAGE(I11:I41)," ")</f>
        <v xml:space="preserve"> </v>
      </c>
      <c r="J42" s="34" t="str">
        <f>IF(SUM(J11:J41)&gt;0,AVERAGE(J11:J41)," ")</f>
        <v xml:space="preserve"> </v>
      </c>
      <c r="K42" s="59" t="str">
        <f>IF(SUM(K11:K41)&gt;0,AVERAGE(K11:K41)," ")</f>
        <v xml:space="preserve"> </v>
      </c>
      <c r="L42" s="33" t="str">
        <f>IF(SUM(L11:L41)&gt;0,AVERAGE(L11:L41)," ")</f>
        <v xml:space="preserve"> </v>
      </c>
      <c r="M42" s="285"/>
      <c r="N42" s="294" t="str">
        <f aca="true" t="shared" si="21" ref="N42:T42">IF(SUM(N11:N41)&gt;0,AVERAGE(N11:N41)," ")</f>
        <v xml:space="preserve"> </v>
      </c>
      <c r="O42" s="34" t="str">
        <f t="shared" si="21"/>
        <v xml:space="preserve"> </v>
      </c>
      <c r="P42" s="294" t="str">
        <f t="shared" si="21"/>
        <v xml:space="preserve"> </v>
      </c>
      <c r="Q42" s="34" t="str">
        <f t="shared" si="21"/>
        <v xml:space="preserve"> </v>
      </c>
      <c r="R42" s="34" t="str">
        <f t="shared" si="21"/>
        <v xml:space="preserve"> </v>
      </c>
      <c r="S42" s="34" t="str">
        <f t="shared" si="21"/>
        <v xml:space="preserve"> </v>
      </c>
      <c r="T42" s="46" t="str">
        <f t="shared" si="21"/>
        <v xml:space="preserve"> </v>
      </c>
      <c r="U42" s="209" t="s">
        <v>31</v>
      </c>
      <c r="V42" s="310" t="str">
        <f aca="true" t="shared" si="22" ref="V42:AC42">IF(SUM(V11:V41)&gt;0,AVERAGE(V11:V41)," ")</f>
        <v xml:space="preserve"> </v>
      </c>
      <c r="W42" s="428" t="str">
        <f t="shared" si="22"/>
        <v xml:space="preserve"> </v>
      </c>
      <c r="X42" s="34" t="str">
        <f ca="1" t="shared" si="22"/>
        <v xml:space="preserve"> </v>
      </c>
      <c r="Y42" s="429" t="str">
        <f t="shared" si="22"/>
        <v xml:space="preserve"> </v>
      </c>
      <c r="Z42" s="425" t="str">
        <f t="shared" si="22"/>
        <v xml:space="preserve"> </v>
      </c>
      <c r="AA42" s="300" t="str">
        <f t="shared" si="22"/>
        <v xml:space="preserve"> </v>
      </c>
      <c r="AB42" s="34" t="str">
        <f t="shared" si="22"/>
        <v xml:space="preserve"> </v>
      </c>
      <c r="AC42" s="311" t="str">
        <f t="shared" si="22"/>
        <v xml:space="preserve"> </v>
      </c>
      <c r="AD42" s="312" t="str">
        <f>IF(SUM(AD11:AD41)&gt;0,AVERAGE(AD11:AD41)," ")</f>
        <v xml:space="preserve"> </v>
      </c>
      <c r="AE42" s="313" t="str">
        <f>IF(SUM(AE11:AE41)&gt;0,AVERAGE(AE11:AE41)," ")</f>
        <v xml:space="preserve"> </v>
      </c>
      <c r="AF42" s="658"/>
      <c r="AG42" s="617" t="str">
        <f>IF(SUM(AG11:AG41)&gt;0,AVERAGE(AG11:AG41)," ")</f>
        <v xml:space="preserve"> </v>
      </c>
      <c r="AH42" s="645" t="str">
        <f>IF(SUM(AH11:AH41)&gt;0,AVERAGE(AH11:AH41)," ")</f>
        <v xml:space="preserve"> </v>
      </c>
      <c r="AI42" s="34"/>
      <c r="AJ42" s="732" t="str">
        <f ca="1">IF(SUM(AI11:AI41)&gt;0,GEOMEAN(AI11:AI41),"")</f>
        <v/>
      </c>
      <c r="AK42" s="285"/>
      <c r="AL42" s="285"/>
      <c r="AM42" s="641" t="str">
        <f>IF(SUM(AM11:AM41)&gt;0,AVERAGE(AM11:AM41)," ")</f>
        <v xml:space="preserve"> </v>
      </c>
      <c r="AN42" s="313" t="str">
        <f>IF(SUM(AN11:AN41)&gt;0,AVERAGE(AN11:AN41)," ")</f>
        <v xml:space="preserve"> </v>
      </c>
      <c r="AO42" s="840" t="s">
        <v>60</v>
      </c>
      <c r="AP42" s="841"/>
      <c r="AQ42" s="617" t="str">
        <f>IF(SUM(AQ11:AQ41)&gt;0,AVERAGE(AQ11:AQ41)," ")</f>
        <v xml:space="preserve"> </v>
      </c>
      <c r="AR42" s="618"/>
      <c r="AS42" s="619" t="str">
        <f>IF(SUM(AS11:AS41)&gt;0,AVERAGE(AS11:AS41)," ")</f>
        <v xml:space="preserve"> </v>
      </c>
      <c r="AT42" s="620"/>
      <c r="AU42" s="621" t="str">
        <f ca="1">IF(SUM(AU11:AU41)&gt;0,AVERAGE(AU11:AU41)," ")</f>
        <v xml:space="preserve"> </v>
      </c>
      <c r="AV42" s="622"/>
      <c r="AW42" s="623" t="str">
        <f>IF(SUM(AW11:AW41)&gt;0,AVERAGE(AW11:AW41)," ")</f>
        <v xml:space="preserve"> </v>
      </c>
      <c r="AX42" s="624"/>
      <c r="AY42" s="621" t="str">
        <f ca="1">IF(SUM(AY11:AY41)&gt;0,AVERAGE(AY11:AY41)," ")</f>
        <v xml:space="preserve"> </v>
      </c>
      <c r="AZ42" s="625"/>
      <c r="BA42" s="617" t="str">
        <f>IF(SUM(BA11:BA41)&gt;0,AVERAGE(BA11:BA41)," ")</f>
        <v xml:space="preserve"> </v>
      </c>
      <c r="BB42" s="625"/>
      <c r="BC42" s="621" t="str">
        <f ca="1">IF(SUM(BC11:BC41)&gt;0,AVERAGE(BC11:BC41)," ")</f>
        <v xml:space="preserve"> </v>
      </c>
      <c r="BD42" s="626"/>
      <c r="BE42" s="33" t="str">
        <f>IF(SUM(BE11:BE41)&gt;0,AVERAGE(BE11:BE41)," ")</f>
        <v xml:space="preserve"> </v>
      </c>
      <c r="BF42" s="46" t="str">
        <f>IF(SUM(BF11:BF41)&gt;0,AVERAGE(BF11:BF41)," ")</f>
        <v xml:space="preserve"> </v>
      </c>
      <c r="BG42" s="231" t="s">
        <v>60</v>
      </c>
      <c r="BH42" s="634" t="str">
        <f aca="true" t="shared" si="23" ref="BH42:BV42">IF(SUM(BH11:BH41)&gt;0,AVERAGE(BH11:BH41)," ")</f>
        <v xml:space="preserve"> </v>
      </c>
      <c r="BI42" s="621" t="str">
        <f ca="1" t="shared" si="23"/>
        <v xml:space="preserve"> </v>
      </c>
      <c r="BJ42" s="629" t="str">
        <f t="shared" si="23"/>
        <v xml:space="preserve"> </v>
      </c>
      <c r="BK42" s="621" t="str">
        <f ca="1" t="shared" si="23"/>
        <v xml:space="preserve"> </v>
      </c>
      <c r="BL42" s="3" t="str">
        <f>IF(SUM(BL11:BL41)&gt;0,AVERAGE(BL11:BL41)," ")</f>
        <v xml:space="preserve"> </v>
      </c>
      <c r="BM42" s="760" t="str">
        <f t="shared" si="23"/>
        <v xml:space="preserve"> </v>
      </c>
      <c r="BN42" s="34" t="str">
        <f t="shared" si="23"/>
        <v xml:space="preserve"> </v>
      </c>
      <c r="BO42" s="34" t="str">
        <f t="shared" si="23"/>
        <v xml:space="preserve"> </v>
      </c>
      <c r="BP42" s="34" t="str">
        <f t="shared" si="23"/>
        <v xml:space="preserve"> </v>
      </c>
      <c r="BQ42" s="36" t="str">
        <f t="shared" si="23"/>
        <v xml:space="preserve"> </v>
      </c>
      <c r="BR42" s="34" t="str">
        <f t="shared" si="23"/>
        <v xml:space="preserve"> </v>
      </c>
      <c r="BS42" s="760" t="str">
        <f t="shared" si="23"/>
        <v xml:space="preserve"> </v>
      </c>
      <c r="BT42" s="59" t="str">
        <f t="shared" si="23"/>
        <v xml:space="preserve"> </v>
      </c>
      <c r="BU42" s="36" t="str">
        <f t="shared" si="23"/>
        <v xml:space="preserve"> </v>
      </c>
      <c r="BV42" s="760" t="str">
        <f t="shared" si="23"/>
        <v xml:space="preserve"> </v>
      </c>
      <c r="BW42" s="46" t="str">
        <f>IF(SUM(BW11:BW41)&gt;0,AVERAGE(BW11:BW41)," ")</f>
        <v xml:space="preserve"> </v>
      </c>
    </row>
    <row r="43" spans="1:75" ht="15" customHeight="1" thickBot="1" thickTop="1">
      <c r="A43" s="211" t="s">
        <v>32</v>
      </c>
      <c r="B43" s="212"/>
      <c r="C43" s="68"/>
      <c r="D43" s="67"/>
      <c r="E43" s="67"/>
      <c r="F43" s="61" t="str">
        <f>IF(SUM(F11:F41)&gt;0,MAX(F11:F41)," ")</f>
        <v xml:space="preserve"> </v>
      </c>
      <c r="G43" s="69"/>
      <c r="H43" s="70"/>
      <c r="I43" s="71" t="str">
        <f aca="true" t="shared" si="24" ref="I43:T43">IF(SUM(I11:I41)&gt;0,MAX(I11:I41)," ")</f>
        <v xml:space="preserve"> </v>
      </c>
      <c r="J43" s="60" t="str">
        <f t="shared" si="24"/>
        <v xml:space="preserve"> </v>
      </c>
      <c r="K43" s="61" t="str">
        <f t="shared" si="24"/>
        <v xml:space="preserve"> </v>
      </c>
      <c r="L43" s="44" t="str">
        <f t="shared" si="24"/>
        <v xml:space="preserve"> </v>
      </c>
      <c r="M43" s="286" t="str">
        <f t="shared" si="24"/>
        <v xml:space="preserve"> </v>
      </c>
      <c r="N43" s="60" t="str">
        <f t="shared" si="24"/>
        <v xml:space="preserve"> </v>
      </c>
      <c r="O43" s="72" t="str">
        <f>IF(SUM(O11:O41)&gt;0,MAX(O11:O41)," ")</f>
        <v xml:space="preserve"> </v>
      </c>
      <c r="P43" s="60" t="str">
        <f t="shared" si="24"/>
        <v xml:space="preserve"> </v>
      </c>
      <c r="Q43" s="72" t="str">
        <f>IF(SUM(Q11:Q41)&gt;0,MAX(Q11:Q41)," ")</f>
        <v xml:space="preserve"> </v>
      </c>
      <c r="R43" s="60" t="str">
        <f t="shared" si="24"/>
        <v xml:space="preserve"> </v>
      </c>
      <c r="S43" s="60" t="str">
        <f t="shared" si="24"/>
        <v xml:space="preserve"> </v>
      </c>
      <c r="T43" s="35" t="str">
        <f t="shared" si="24"/>
        <v xml:space="preserve"> </v>
      </c>
      <c r="U43" s="211" t="s">
        <v>33</v>
      </c>
      <c r="V43" s="44" t="str">
        <f aca="true" t="shared" si="25" ref="V43:AC43">IF(SUM(V11:V41)&gt;0,MAX(V11:V41)," ")</f>
        <v xml:space="preserve"> </v>
      </c>
      <c r="W43" s="60" t="str">
        <f t="shared" si="25"/>
        <v xml:space="preserve"> </v>
      </c>
      <c r="X43" s="60" t="str">
        <f ca="1" t="shared" si="25"/>
        <v xml:space="preserve"> </v>
      </c>
      <c r="Y43" s="35" t="str">
        <f t="shared" si="25"/>
        <v xml:space="preserve"> </v>
      </c>
      <c r="Z43" s="426" t="str">
        <f t="shared" si="25"/>
        <v xml:space="preserve"> </v>
      </c>
      <c r="AA43" s="60" t="str">
        <f t="shared" si="25"/>
        <v xml:space="preserve"> </v>
      </c>
      <c r="AB43" s="60" t="str">
        <f t="shared" si="25"/>
        <v xml:space="preserve"> </v>
      </c>
      <c r="AC43" s="35" t="str">
        <f t="shared" si="25"/>
        <v xml:space="preserve"> </v>
      </c>
      <c r="AD43" s="44" t="str">
        <f>IF(SUM(AD11:AD41)&gt;0,MAX(AD11:AD41)," ")</f>
        <v xml:space="preserve"> </v>
      </c>
      <c r="AE43" s="35" t="str">
        <f>IF(SUM(AE11:AE41)&gt;0,MAX(AE11:AE41)," ")</f>
        <v xml:space="preserve"> </v>
      </c>
      <c r="AF43" s="636"/>
      <c r="AG43" s="629" t="str">
        <f>IF(SUM(AG11:AG41)&gt;0,MAX(AG11:AG41)," ")</f>
        <v xml:space="preserve"> </v>
      </c>
      <c r="AH43" s="617" t="str">
        <f>IF(SUM(AH11:AH41)&gt;0,MAX(AH11:AH41)," ")</f>
        <v xml:space="preserve"> </v>
      </c>
      <c r="AI43" s="60" t="str">
        <f ca="1">IF(AJ42&lt;&gt;"",MAX(AI11:AI41),"")</f>
        <v/>
      </c>
      <c r="AJ43" s="731" t="str">
        <f ca="1">IF(AI43=63200,"TNTC",AI43)</f>
        <v/>
      </c>
      <c r="AK43" s="883" t="str">
        <f>IF(SUM(AK11:AL41)&gt;0,MAX(AK11:AL41)," ")</f>
        <v xml:space="preserve"> </v>
      </c>
      <c r="AL43" s="884"/>
      <c r="AM43" s="644" t="str">
        <f>IF(SUM(AM11:AM41)&gt;0,MAX(AM11:AM41)," ")</f>
        <v xml:space="preserve"> </v>
      </c>
      <c r="AN43" s="35" t="str">
        <f>IF(SUM(AN11:AN41)&gt;0,MAX(AN11:AN41)," ")</f>
        <v xml:space="preserve"> </v>
      </c>
      <c r="AO43" s="842" t="s">
        <v>61</v>
      </c>
      <c r="AP43" s="843"/>
      <c r="AQ43" s="627" t="str">
        <f aca="true" t="shared" si="26" ref="AQ43:BF43">IF(SUM(AQ11:AQ41)&gt;0,MAX(AQ11:AQ41)," ")</f>
        <v xml:space="preserve"> </v>
      </c>
      <c r="AR43" s="73" t="str">
        <f t="shared" si="26"/>
        <v xml:space="preserve"> </v>
      </c>
      <c r="AS43" s="33" t="str">
        <f t="shared" si="26"/>
        <v xml:space="preserve"> </v>
      </c>
      <c r="AT43" s="617" t="str">
        <f t="shared" si="26"/>
        <v xml:space="preserve"> </v>
      </c>
      <c r="AU43" s="628" t="str">
        <f ca="1" t="shared" si="26"/>
        <v xml:space="preserve"> </v>
      </c>
      <c r="AV43" s="629" t="str">
        <f ca="1" t="shared" si="26"/>
        <v xml:space="preserve"> </v>
      </c>
      <c r="AW43" s="630" t="str">
        <f t="shared" si="26"/>
        <v xml:space="preserve"> </v>
      </c>
      <c r="AX43" s="631" t="str">
        <f t="shared" si="26"/>
        <v xml:space="preserve"> </v>
      </c>
      <c r="AY43" s="632" t="str">
        <f ca="1" t="shared" si="26"/>
        <v xml:space="preserve"> </v>
      </c>
      <c r="AZ43" s="617" t="str">
        <f ca="1" t="shared" si="26"/>
        <v xml:space="preserve"> </v>
      </c>
      <c r="BA43" s="633" t="str">
        <f t="shared" si="26"/>
        <v xml:space="preserve"> </v>
      </c>
      <c r="BB43" s="634" t="str">
        <f t="shared" si="26"/>
        <v xml:space="preserve"> </v>
      </c>
      <c r="BC43" s="635" t="str">
        <f ca="1" t="shared" si="26"/>
        <v xml:space="preserve"> </v>
      </c>
      <c r="BD43" s="617" t="str">
        <f ca="1" t="shared" si="26"/>
        <v xml:space="preserve"> </v>
      </c>
      <c r="BE43" s="44" t="str">
        <f t="shared" si="26"/>
        <v xml:space="preserve"> </v>
      </c>
      <c r="BF43" s="35" t="str">
        <f t="shared" si="26"/>
        <v xml:space="preserve"> </v>
      </c>
      <c r="BG43" s="232" t="s">
        <v>61</v>
      </c>
      <c r="BH43" s="761" t="str">
        <f aca="true" t="shared" si="27" ref="BH43:BV43">IF(SUM(BH11:BH41)&gt;0,MAX(BH11:BH41)," ")</f>
        <v xml:space="preserve"> </v>
      </c>
      <c r="BI43" s="762" t="str">
        <f ca="1" t="shared" si="27"/>
        <v xml:space="preserve"> </v>
      </c>
      <c r="BJ43" s="761" t="str">
        <f t="shared" si="27"/>
        <v xml:space="preserve"> </v>
      </c>
      <c r="BK43" s="762" t="str">
        <f ca="1" t="shared" si="27"/>
        <v xml:space="preserve"> </v>
      </c>
      <c r="BL43" s="659" t="str">
        <f t="shared" si="27"/>
        <v xml:space="preserve"> </v>
      </c>
      <c r="BM43" s="763" t="str">
        <f t="shared" si="27"/>
        <v xml:space="preserve"> </v>
      </c>
      <c r="BN43" s="72" t="str">
        <f t="shared" si="27"/>
        <v xml:space="preserve"> </v>
      </c>
      <c r="BO43" s="72" t="str">
        <f>IF(SUM(BO11:BO41)&gt;0,MAX(BO11:BO41)," ")</f>
        <v xml:space="preserve"> </v>
      </c>
      <c r="BP43" s="72" t="str">
        <f>IF(SUM(BP11:BP41)&gt;0,MAX(BP11:BP41)," ")</f>
        <v xml:space="preserve"> </v>
      </c>
      <c r="BQ43" s="764" t="str">
        <f t="shared" si="27"/>
        <v xml:space="preserve"> </v>
      </c>
      <c r="BR43" s="72" t="str">
        <f t="shared" si="27"/>
        <v xml:space="preserve"> </v>
      </c>
      <c r="BS43" s="763" t="str">
        <f t="shared" si="27"/>
        <v xml:space="preserve"> </v>
      </c>
      <c r="BT43" s="74" t="str">
        <f t="shared" si="27"/>
        <v xml:space="preserve"> </v>
      </c>
      <c r="BU43" s="764" t="str">
        <f t="shared" si="27"/>
        <v xml:space="preserve"> </v>
      </c>
      <c r="BV43" s="763" t="str">
        <f t="shared" si="27"/>
        <v xml:space="preserve"> </v>
      </c>
      <c r="BW43" s="73" t="str">
        <f>IF(SUM(BW11:BW41)&gt;0,MAX(BW11:BW41)," ")</f>
        <v xml:space="preserve"> </v>
      </c>
    </row>
    <row r="44" spans="1:75" ht="15" customHeight="1" thickBot="1" thickTop="1">
      <c r="A44" s="211" t="s">
        <v>34</v>
      </c>
      <c r="B44" s="212"/>
      <c r="C44" s="68"/>
      <c r="D44" s="67"/>
      <c r="E44" s="67"/>
      <c r="F44" s="38"/>
      <c r="G44" s="69"/>
      <c r="H44" s="70"/>
      <c r="I44" s="45" t="str">
        <f>IF(SUM(I11:I41)&gt;0,MIN(I11:I41),"")</f>
        <v/>
      </c>
      <c r="J44" s="60" t="str">
        <f aca="true" t="shared" si="28" ref="J44:T44">IF(SUM(J11:J41)&gt;0,MIN(J11:J41),"")</f>
        <v/>
      </c>
      <c r="K44" s="71" t="str">
        <f t="shared" si="28"/>
        <v/>
      </c>
      <c r="L44" s="44" t="str">
        <f t="shared" si="28"/>
        <v/>
      </c>
      <c r="M44" s="286" t="str">
        <f t="shared" si="28"/>
        <v/>
      </c>
      <c r="N44" s="60" t="str">
        <f t="shared" si="28"/>
        <v/>
      </c>
      <c r="O44" s="60" t="str">
        <f t="shared" si="28"/>
        <v/>
      </c>
      <c r="P44" s="60" t="str">
        <f t="shared" si="28"/>
        <v/>
      </c>
      <c r="Q44" s="60" t="str">
        <f t="shared" si="28"/>
        <v/>
      </c>
      <c r="R44" s="60" t="str">
        <f t="shared" si="28"/>
        <v/>
      </c>
      <c r="S44" s="60" t="str">
        <f t="shared" si="28"/>
        <v/>
      </c>
      <c r="T44" s="35" t="str">
        <f t="shared" si="28"/>
        <v/>
      </c>
      <c r="U44" s="211" t="s">
        <v>35</v>
      </c>
      <c r="V44" s="44" t="str">
        <f aca="true" t="shared" si="29" ref="V44:AC44">IF(SUM(V11:V41)&gt;0,MIN(V11:V41),"")</f>
        <v/>
      </c>
      <c r="W44" s="60" t="str">
        <f t="shared" si="29"/>
        <v/>
      </c>
      <c r="X44" s="60" t="str">
        <f ca="1" t="shared" si="29"/>
        <v/>
      </c>
      <c r="Y44" s="35" t="str">
        <f t="shared" si="29"/>
        <v/>
      </c>
      <c r="Z44" s="426" t="str">
        <f t="shared" si="29"/>
        <v/>
      </c>
      <c r="AA44" s="60" t="str">
        <f t="shared" si="29"/>
        <v/>
      </c>
      <c r="AB44" s="60" t="str">
        <f t="shared" si="29"/>
        <v/>
      </c>
      <c r="AC44" s="35" t="str">
        <f t="shared" si="29"/>
        <v/>
      </c>
      <c r="AD44" s="44" t="str">
        <f>IF(SUM(AD11:AD41)&gt;0,MIN(AD11:AD41),"")</f>
        <v/>
      </c>
      <c r="AE44" s="35" t="str">
        <f>IF(SUM(AE11:AE41)&gt;0,MIN(AE11:AE41),"")</f>
        <v/>
      </c>
      <c r="AF44" s="636"/>
      <c r="AG44" s="646" t="str">
        <f>IF(SUM(AG11:AG41)&gt;0,MIN(AG11:AG41),"")</f>
        <v/>
      </c>
      <c r="AH44" s="647" t="str">
        <f>IF(SUM(AH11:AH41)&gt;0,MIN(AH11:AH41),"")</f>
        <v/>
      </c>
      <c r="AI44" s="61"/>
      <c r="AJ44" s="644" t="str">
        <f>IF(SUM(AJ11:AJ41)&gt;0,MIN(AJ11:AJ41),"")</f>
        <v/>
      </c>
      <c r="AK44" s="883" t="str">
        <f>IF(SUM(AK11:AL41)&gt;0,MIN(AK11:AL41),"")</f>
        <v/>
      </c>
      <c r="AL44" s="884"/>
      <c r="AM44" s="617" t="str">
        <f>IF(SUM(AM11:AM41)&gt;0,MIN(AM11:AM41),"")</f>
        <v/>
      </c>
      <c r="AN44" s="35" t="str">
        <f>IF(SUM(AN11:AN41)&gt;0,MIN(AN11:AN41),"")</f>
        <v/>
      </c>
      <c r="AO44" s="842" t="s">
        <v>62</v>
      </c>
      <c r="AP44" s="843"/>
      <c r="AQ44" s="636" t="str">
        <f aca="true" t="shared" si="30" ref="AQ44:BD44">IF(SUM(AQ11:AQ41)&gt;0,MIN(AQ11:AQ41),"")</f>
        <v/>
      </c>
      <c r="AR44" s="637" t="str">
        <f t="shared" si="30"/>
        <v/>
      </c>
      <c r="AS44" s="636" t="str">
        <f t="shared" si="30"/>
        <v/>
      </c>
      <c r="AT44" s="638" t="str">
        <f t="shared" si="30"/>
        <v/>
      </c>
      <c r="AU44" s="639" t="str">
        <f ca="1" t="shared" si="30"/>
        <v/>
      </c>
      <c r="AV44" s="640" t="str">
        <f ca="1" t="shared" si="30"/>
        <v/>
      </c>
      <c r="AW44" s="636" t="str">
        <f t="shared" si="30"/>
        <v/>
      </c>
      <c r="AX44" s="641" t="str">
        <f t="shared" si="30"/>
        <v/>
      </c>
      <c r="AY44" s="642" t="str">
        <f ca="1" t="shared" si="30"/>
        <v/>
      </c>
      <c r="AZ44" s="640" t="str">
        <f ca="1" t="shared" si="30"/>
        <v/>
      </c>
      <c r="BA44" s="636" t="str">
        <f t="shared" si="30"/>
        <v/>
      </c>
      <c r="BB44" s="642" t="str">
        <f t="shared" si="30"/>
        <v/>
      </c>
      <c r="BC44" s="638" t="str">
        <f ca="1" t="shared" si="30"/>
        <v/>
      </c>
      <c r="BD44" s="643" t="str">
        <f ca="1" t="shared" si="30"/>
        <v/>
      </c>
      <c r="BE44" s="44" t="str">
        <f>IF(SUM(BE11:BE41)&gt;0,MIN(BE11:BE41),"")</f>
        <v/>
      </c>
      <c r="BF44" s="35" t="str">
        <f>IF(SUM(BF11:BF41)&gt;0,MIN(BF11:BF41),"")</f>
        <v/>
      </c>
      <c r="BG44" s="233" t="s">
        <v>62</v>
      </c>
      <c r="BH44" s="765" t="str">
        <f>IF(SUM(BH11:BH41)&gt;0,MIN(BH11:BH41),"")</f>
        <v/>
      </c>
      <c r="BI44" s="766" t="str">
        <f ca="1">IF(SUM(BI11:BI41)&gt;0,MIN(BI11:BI41),"")</f>
        <v/>
      </c>
      <c r="BJ44" s="767" t="str">
        <f>IF(SUM(BJ11:BJ41)&gt;0,MIN(BJ11:BJ41),"")</f>
        <v/>
      </c>
      <c r="BK44" s="766" t="str">
        <f ca="1">IF(SUM(BK11:BK41)&gt;0,MIN(BK11:BK41),"")</f>
        <v/>
      </c>
      <c r="BL44" s="790" t="str">
        <f aca="true" t="shared" si="31" ref="BL44:BV44">IF(SUM(BL11:BL41)&gt;0,MIN(BL11:BL41),"")</f>
        <v/>
      </c>
      <c r="BM44" s="639" t="str">
        <f t="shared" si="31"/>
        <v/>
      </c>
      <c r="BN44" s="638" t="str">
        <f t="shared" si="31"/>
        <v/>
      </c>
      <c r="BO44" s="638" t="str">
        <f>IF(SUM(BO11:BO41)&gt;0,MIN(BO11:BO41),"")</f>
        <v/>
      </c>
      <c r="BP44" s="638" t="str">
        <f>IF(SUM(BP11:BP41)&gt;0,MIN(BP11:BP41),"")</f>
        <v/>
      </c>
      <c r="BQ44" s="639" t="str">
        <f t="shared" si="31"/>
        <v/>
      </c>
      <c r="BR44" s="638" t="str">
        <f t="shared" si="31"/>
        <v/>
      </c>
      <c r="BS44" s="639" t="str">
        <f t="shared" si="31"/>
        <v/>
      </c>
      <c r="BT44" s="639" t="str">
        <f t="shared" si="31"/>
        <v/>
      </c>
      <c r="BU44" s="638" t="str">
        <f t="shared" si="31"/>
        <v/>
      </c>
      <c r="BV44" s="639" t="str">
        <f t="shared" si="31"/>
        <v/>
      </c>
      <c r="BW44" s="637" t="str">
        <f>IF(SUM(BW11:BW41)&gt;0,MIN(BW11:BW41),"")</f>
        <v/>
      </c>
    </row>
    <row r="45" spans="1:75" ht="15" customHeight="1" thickBot="1" thickTop="1">
      <c r="A45" s="533"/>
      <c r="B45" s="534"/>
      <c r="C45" s="534"/>
      <c r="D45" s="534"/>
      <c r="E45" s="534"/>
      <c r="F45" s="535"/>
      <c r="G45" s="536"/>
      <c r="H45" s="537"/>
      <c r="I45" s="533"/>
      <c r="J45" s="534"/>
      <c r="K45" s="538"/>
      <c r="L45" s="534"/>
      <c r="M45" s="539"/>
      <c r="N45" s="534"/>
      <c r="O45" s="534"/>
      <c r="P45" s="534"/>
      <c r="Q45" s="534"/>
      <c r="R45" s="534"/>
      <c r="S45" s="534"/>
      <c r="T45" s="538"/>
      <c r="U45" s="944" t="s">
        <v>151</v>
      </c>
      <c r="V45" s="945"/>
      <c r="W45" s="946"/>
      <c r="X45" s="534"/>
      <c r="Y45" s="534"/>
      <c r="Z45" s="557"/>
      <c r="AA45" s="534"/>
      <c r="AB45" s="540"/>
      <c r="AC45" s="534"/>
      <c r="AD45" s="533"/>
      <c r="AE45" s="538"/>
      <c r="AF45" s="534"/>
      <c r="AG45" s="534"/>
      <c r="AH45" s="534"/>
      <c r="AI45" s="534"/>
      <c r="AJ45" s="732" t="str">
        <f ca="1">'E.coli Standalone worksheet'!L38</f>
        <v/>
      </c>
      <c r="AK45" s="541"/>
      <c r="AL45" s="555"/>
      <c r="AM45" s="542"/>
      <c r="AN45" s="538"/>
      <c r="AO45" s="533"/>
      <c r="AP45" s="538"/>
      <c r="AQ45" s="534"/>
      <c r="AR45" s="538"/>
      <c r="AS45" s="534"/>
      <c r="AT45" s="534"/>
      <c r="AU45" s="534"/>
      <c r="AV45" s="561"/>
      <c r="AW45" s="533"/>
      <c r="AX45" s="534"/>
      <c r="AY45" s="534"/>
      <c r="AZ45" s="561"/>
      <c r="BA45" s="534"/>
      <c r="BB45" s="534"/>
      <c r="BC45" s="543"/>
      <c r="BD45" s="538"/>
      <c r="BE45" s="534"/>
      <c r="BF45" s="538"/>
      <c r="BG45" s="769"/>
      <c r="BH45" s="770"/>
      <c r="BI45" s="560"/>
      <c r="BJ45" s="771"/>
      <c r="BK45" s="560"/>
      <c r="BL45" s="560"/>
      <c r="BM45" s="771"/>
      <c r="BN45" s="771"/>
      <c r="BO45" s="771"/>
      <c r="BP45" s="771"/>
      <c r="BQ45" s="771"/>
      <c r="BR45" s="771"/>
      <c r="BS45" s="771"/>
      <c r="BT45" s="771"/>
      <c r="BU45" s="771"/>
      <c r="BV45" s="771"/>
      <c r="BW45" s="772"/>
    </row>
    <row r="46" spans="1:75" ht="15" customHeight="1" thickBot="1" thickTop="1">
      <c r="A46" s="544"/>
      <c r="B46" s="545"/>
      <c r="C46" s="545"/>
      <c r="D46" s="545"/>
      <c r="E46" s="545"/>
      <c r="F46" s="546"/>
      <c r="G46" s="547"/>
      <c r="H46" s="546"/>
      <c r="I46" s="545"/>
      <c r="J46" s="545"/>
      <c r="K46" s="548"/>
      <c r="L46" s="545"/>
      <c r="M46" s="549"/>
      <c r="N46" s="545"/>
      <c r="O46" s="545"/>
      <c r="P46" s="545"/>
      <c r="Q46" s="545"/>
      <c r="R46" s="545"/>
      <c r="S46" s="545"/>
      <c r="T46" s="548"/>
      <c r="U46" s="849" t="s">
        <v>175</v>
      </c>
      <c r="V46" s="850"/>
      <c r="W46" s="851"/>
      <c r="X46" s="550"/>
      <c r="Y46" s="545"/>
      <c r="Z46" s="558"/>
      <c r="AA46" s="545"/>
      <c r="AB46" s="551"/>
      <c r="AC46" s="548"/>
      <c r="AD46" s="545"/>
      <c r="AE46" s="545"/>
      <c r="AF46" s="550"/>
      <c r="AG46" s="545"/>
      <c r="AH46" s="545"/>
      <c r="AI46" s="545"/>
      <c r="AJ46" s="733" t="str">
        <f ca="1">'E.coli Standalone worksheet'!L41</f>
        <v/>
      </c>
      <c r="AK46" s="552"/>
      <c r="AL46" s="556"/>
      <c r="AM46" s="553"/>
      <c r="AN46" s="548"/>
      <c r="AO46" s="550"/>
      <c r="AP46" s="548"/>
      <c r="AQ46" s="545"/>
      <c r="AR46" s="548"/>
      <c r="AS46" s="545"/>
      <c r="AT46" s="545"/>
      <c r="AU46" s="545"/>
      <c r="AV46" s="562"/>
      <c r="AW46" s="560"/>
      <c r="AX46" s="545"/>
      <c r="AY46" s="545"/>
      <c r="AZ46" s="562"/>
      <c r="BA46" s="545"/>
      <c r="BB46" s="545"/>
      <c r="BC46" s="554"/>
      <c r="BD46" s="548"/>
      <c r="BE46" s="545"/>
      <c r="BF46" s="548"/>
      <c r="BG46" s="773"/>
      <c r="BH46" s="774"/>
      <c r="BI46" s="775"/>
      <c r="BJ46" s="775"/>
      <c r="BK46" s="775"/>
      <c r="BL46" s="775"/>
      <c r="BM46" s="775"/>
      <c r="BN46" s="775"/>
      <c r="BO46" s="775"/>
      <c r="BP46" s="775"/>
      <c r="BQ46" s="775"/>
      <c r="BR46" s="775"/>
      <c r="BS46" s="775"/>
      <c r="BT46" s="775"/>
      <c r="BU46" s="775"/>
      <c r="BV46" s="775"/>
      <c r="BW46" s="776"/>
    </row>
    <row r="47" spans="1:75" ht="15" customHeight="1" thickBot="1">
      <c r="A47" s="397" t="s">
        <v>36</v>
      </c>
      <c r="B47" s="216"/>
      <c r="C47" s="398"/>
      <c r="D47" s="110"/>
      <c r="E47" s="110"/>
      <c r="F47" s="74">
        <f>COUNT(F11:F41)</f>
        <v>0</v>
      </c>
      <c r="G47" s="399">
        <f>COUNTA(G11:G41)</f>
        <v>0</v>
      </c>
      <c r="H47" s="400">
        <f>COUNTA(H11:H41)</f>
        <v>0</v>
      </c>
      <c r="I47" s="401">
        <f>COUNT(I11:I41)</f>
        <v>0</v>
      </c>
      <c r="J47" s="72">
        <f aca="true" t="shared" si="32" ref="J47:BD47">COUNT(J11:J41)</f>
        <v>0</v>
      </c>
      <c r="K47" s="73">
        <f t="shared" si="32"/>
        <v>0</v>
      </c>
      <c r="L47" s="401">
        <f t="shared" si="32"/>
        <v>0</v>
      </c>
      <c r="M47" s="72">
        <f t="shared" si="32"/>
        <v>0</v>
      </c>
      <c r="N47" s="72">
        <f t="shared" si="32"/>
        <v>0</v>
      </c>
      <c r="O47" s="72">
        <f t="shared" si="32"/>
        <v>0</v>
      </c>
      <c r="P47" s="72">
        <f t="shared" si="32"/>
        <v>0</v>
      </c>
      <c r="Q47" s="72">
        <f t="shared" si="32"/>
        <v>0</v>
      </c>
      <c r="R47" s="72">
        <f t="shared" si="32"/>
        <v>0</v>
      </c>
      <c r="S47" s="72">
        <f t="shared" si="32"/>
        <v>0</v>
      </c>
      <c r="T47" s="73">
        <f t="shared" si="32"/>
        <v>0</v>
      </c>
      <c r="U47" s="213" t="s">
        <v>56</v>
      </c>
      <c r="V47" s="54">
        <f aca="true" t="shared" si="33" ref="V47:AC47">COUNT(V11:V41)</f>
        <v>0</v>
      </c>
      <c r="W47" s="56">
        <f t="shared" si="33"/>
        <v>0</v>
      </c>
      <c r="X47" s="56">
        <f ca="1" t="shared" si="33"/>
        <v>0</v>
      </c>
      <c r="Y47" s="57">
        <f t="shared" si="33"/>
        <v>0</v>
      </c>
      <c r="Z47" s="427">
        <f t="shared" si="33"/>
        <v>0</v>
      </c>
      <c r="AA47" s="56">
        <f t="shared" si="33"/>
        <v>0</v>
      </c>
      <c r="AB47" s="56">
        <f t="shared" si="33"/>
        <v>0</v>
      </c>
      <c r="AC47" s="57">
        <f t="shared" si="33"/>
        <v>0</v>
      </c>
      <c r="AD47" s="54">
        <f t="shared" si="32"/>
        <v>0</v>
      </c>
      <c r="AE47" s="57">
        <f t="shared" si="32"/>
        <v>0</v>
      </c>
      <c r="AF47" s="54"/>
      <c r="AG47" s="659">
        <f>COUNT(AG11:AG41)</f>
        <v>0</v>
      </c>
      <c r="AH47" s="72">
        <f>COUNT(AH11:AH41)</f>
        <v>0</v>
      </c>
      <c r="AI47" s="62"/>
      <c r="AJ47" s="56">
        <f ca="1">COUNT(AI11:AI41)</f>
        <v>0</v>
      </c>
      <c r="AK47" s="912">
        <f>COUNT(AK11:AL41)</f>
        <v>0</v>
      </c>
      <c r="AL47" s="913"/>
      <c r="AM47" s="56">
        <f>COUNT(AM11:AM41)</f>
        <v>0</v>
      </c>
      <c r="AN47" s="57">
        <f>COUNT(AN11:AN41)</f>
        <v>0</v>
      </c>
      <c r="AO47" s="845" t="s">
        <v>56</v>
      </c>
      <c r="AP47" s="1014"/>
      <c r="AQ47" s="54">
        <f t="shared" si="32"/>
        <v>0</v>
      </c>
      <c r="AR47" s="106">
        <f t="shared" si="32"/>
        <v>0</v>
      </c>
      <c r="AS47" s="54">
        <f t="shared" si="32"/>
        <v>0</v>
      </c>
      <c r="AT47" s="63">
        <f t="shared" si="32"/>
        <v>0</v>
      </c>
      <c r="AU47" s="63">
        <f ca="1" t="shared" si="32"/>
        <v>0</v>
      </c>
      <c r="AV47" s="106">
        <f ca="1" t="shared" si="32"/>
        <v>0</v>
      </c>
      <c r="AW47" s="54">
        <f t="shared" si="32"/>
        <v>0</v>
      </c>
      <c r="AX47" s="63">
        <f t="shared" si="32"/>
        <v>0</v>
      </c>
      <c r="AY47" s="63">
        <f ca="1" t="shared" si="32"/>
        <v>0</v>
      </c>
      <c r="AZ47" s="106">
        <f ca="1" t="shared" si="32"/>
        <v>0</v>
      </c>
      <c r="BA47" s="54">
        <f t="shared" si="32"/>
        <v>0</v>
      </c>
      <c r="BB47" s="63">
        <f t="shared" si="32"/>
        <v>0</v>
      </c>
      <c r="BC47" s="63">
        <f ca="1" t="shared" si="32"/>
        <v>0</v>
      </c>
      <c r="BD47" s="106">
        <f ca="1" t="shared" si="32"/>
        <v>0</v>
      </c>
      <c r="BE47" s="55">
        <f>COUNT(BE11:BE41)</f>
        <v>0</v>
      </c>
      <c r="BF47" s="57">
        <f>COUNT(BF11:BF41)</f>
        <v>0</v>
      </c>
      <c r="BG47" s="234" t="s">
        <v>56</v>
      </c>
      <c r="BH47" s="564">
        <f aca="true" t="shared" si="34" ref="BH47:BV47">COUNT(BH11:BH41)</f>
        <v>0</v>
      </c>
      <c r="BI47" s="778">
        <f ca="1" t="shared" si="34"/>
        <v>0</v>
      </c>
      <c r="BJ47" s="564">
        <f t="shared" si="34"/>
        <v>0</v>
      </c>
      <c r="BK47" s="791">
        <f ca="1" t="shared" si="34"/>
        <v>0</v>
      </c>
      <c r="BL47" s="792">
        <f t="shared" si="34"/>
        <v>0</v>
      </c>
      <c r="BM47" s="63">
        <f t="shared" si="34"/>
        <v>0</v>
      </c>
      <c r="BN47" s="63">
        <f t="shared" si="34"/>
        <v>0</v>
      </c>
      <c r="BO47" s="63">
        <f>COUNT(BO11:BO41)</f>
        <v>0</v>
      </c>
      <c r="BP47" s="63">
        <f>COUNT(BP11:BP41)</f>
        <v>0</v>
      </c>
      <c r="BQ47" s="63">
        <f t="shared" si="34"/>
        <v>0</v>
      </c>
      <c r="BR47" s="63">
        <f t="shared" si="34"/>
        <v>0</v>
      </c>
      <c r="BS47" s="63">
        <f t="shared" si="34"/>
        <v>0</v>
      </c>
      <c r="BT47" s="63">
        <f t="shared" si="34"/>
        <v>0</v>
      </c>
      <c r="BU47" s="63">
        <f t="shared" si="34"/>
        <v>0</v>
      </c>
      <c r="BV47" s="63">
        <f t="shared" si="34"/>
        <v>0</v>
      </c>
      <c r="BW47" s="106">
        <f>COUNT(BW11:BW41)</f>
        <v>0</v>
      </c>
    </row>
    <row r="48" spans="1:58" ht="12.75" customHeight="1" thickBot="1">
      <c r="A48" s="988" t="s">
        <v>107</v>
      </c>
      <c r="B48" s="989"/>
      <c r="C48" s="989"/>
      <c r="D48" s="989"/>
      <c r="E48" s="989"/>
      <c r="F48" s="989"/>
      <c r="G48" s="989"/>
      <c r="H48" s="989"/>
      <c r="I48" s="989"/>
      <c r="J48" s="989"/>
      <c r="K48" s="1017"/>
      <c r="L48" s="467" t="s">
        <v>192</v>
      </c>
      <c r="M48" s="198"/>
      <c r="N48" s="198"/>
      <c r="O48" s="198"/>
      <c r="P48" s="198"/>
      <c r="Q48" s="468"/>
      <c r="R48" s="469" t="s">
        <v>122</v>
      </c>
      <c r="S48" s="198"/>
      <c r="T48" s="224"/>
      <c r="U48" s="289" t="s">
        <v>37</v>
      </c>
      <c r="V48" s="198"/>
      <c r="W48" s="198"/>
      <c r="X48" s="198"/>
      <c r="Y48" s="198"/>
      <c r="Z48" s="198"/>
      <c r="AA48" s="198"/>
      <c r="AB48" s="198"/>
      <c r="AC48" s="198"/>
      <c r="AD48" s="198"/>
      <c r="AE48" s="198"/>
      <c r="AF48" s="198"/>
      <c r="AG48" s="198"/>
      <c r="AH48" s="198"/>
      <c r="AI48" s="198"/>
      <c r="AJ48" s="198"/>
      <c r="AK48" s="198"/>
      <c r="AL48" s="198"/>
      <c r="AM48" s="198"/>
      <c r="AN48" s="224"/>
      <c r="AO48" s="191"/>
      <c r="AP48" s="191"/>
      <c r="AQ48" s="191"/>
      <c r="AR48" s="191"/>
      <c r="AS48" s="191"/>
      <c r="AT48" s="191"/>
      <c r="AU48" s="191"/>
      <c r="AV48" s="191"/>
      <c r="AW48" s="191"/>
      <c r="AX48" s="191"/>
      <c r="AY48" s="191"/>
      <c r="AZ48" s="191"/>
      <c r="BA48" s="191"/>
      <c r="BB48" s="191"/>
      <c r="BC48" s="191"/>
      <c r="BD48" s="191"/>
      <c r="BE48" s="191"/>
      <c r="BF48" s="191"/>
    </row>
    <row r="49" spans="1:58" ht="15" customHeight="1">
      <c r="A49" s="990"/>
      <c r="B49" s="991"/>
      <c r="C49" s="991"/>
      <c r="D49" s="991"/>
      <c r="E49" s="991"/>
      <c r="F49" s="991"/>
      <c r="G49" s="991"/>
      <c r="H49" s="991"/>
      <c r="I49" s="991"/>
      <c r="J49" s="991"/>
      <c r="K49" s="1018"/>
      <c r="L49" s="929"/>
      <c r="M49" s="930"/>
      <c r="N49" s="930"/>
      <c r="O49" s="930"/>
      <c r="P49" s="930"/>
      <c r="Q49" s="947"/>
      <c r="R49" s="908"/>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79" t="s">
        <v>38</v>
      </c>
      <c r="AR49" s="80"/>
      <c r="AS49" s="80"/>
      <c r="AT49" s="80"/>
      <c r="AU49" s="80"/>
      <c r="AV49" s="80"/>
      <c r="AW49" s="80"/>
      <c r="AX49" s="80"/>
      <c r="AY49" s="80"/>
      <c r="AZ49" s="80"/>
      <c r="BA49" s="81"/>
      <c r="BB49" s="290" t="s">
        <v>115</v>
      </c>
      <c r="BC49" s="198"/>
      <c r="BD49" s="198"/>
      <c r="BE49" s="198"/>
      <c r="BF49" s="224"/>
    </row>
    <row r="50" spans="1:58" ht="15" customHeight="1">
      <c r="A50" s="990"/>
      <c r="B50" s="991"/>
      <c r="C50" s="991"/>
      <c r="D50" s="991"/>
      <c r="E50" s="991"/>
      <c r="F50" s="991"/>
      <c r="G50" s="991"/>
      <c r="H50" s="991"/>
      <c r="I50" s="991"/>
      <c r="J50" s="991"/>
      <c r="K50" s="1018"/>
      <c r="L50" s="948"/>
      <c r="M50" s="930"/>
      <c r="N50" s="930"/>
      <c r="O50" s="930"/>
      <c r="P50" s="930"/>
      <c r="Q50" s="947"/>
      <c r="R50" s="911"/>
      <c r="S50" s="909"/>
      <c r="T50" s="910"/>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t="s">
        <v>39</v>
      </c>
      <c r="AR50" s="212"/>
      <c r="AS50" s="236"/>
      <c r="AT50" s="241" t="s">
        <v>40</v>
      </c>
      <c r="AU50" s="242"/>
      <c r="AV50" s="241" t="s">
        <v>41</v>
      </c>
      <c r="AW50" s="242"/>
      <c r="AX50" s="243" t="s">
        <v>42</v>
      </c>
      <c r="AY50" s="244"/>
      <c r="AZ50" s="243" t="s">
        <v>43</v>
      </c>
      <c r="BA50" s="245"/>
      <c r="BB50" s="411" t="s">
        <v>116</v>
      </c>
      <c r="BC50" s="191"/>
      <c r="BD50" s="447">
        <f>SUM(L11:L41)</f>
        <v>0</v>
      </c>
      <c r="BE50" s="191"/>
      <c r="BF50" s="228"/>
    </row>
    <row r="51" spans="1:58" ht="15" customHeight="1" thickBot="1">
      <c r="A51" s="990"/>
      <c r="B51" s="991"/>
      <c r="C51" s="991"/>
      <c r="D51" s="991"/>
      <c r="E51" s="991"/>
      <c r="F51" s="991"/>
      <c r="G51" s="991"/>
      <c r="H51" s="991"/>
      <c r="I51" s="991"/>
      <c r="J51" s="991"/>
      <c r="K51" s="1018"/>
      <c r="L51" s="953"/>
      <c r="M51" s="954"/>
      <c r="N51" s="954"/>
      <c r="O51" s="954"/>
      <c r="P51" s="954"/>
      <c r="Q51" s="955"/>
      <c r="R51" s="470"/>
      <c r="S51" s="227"/>
      <c r="T51" s="228"/>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c r="AR51" s="237"/>
      <c r="AS51" s="238"/>
      <c r="AT51" s="90"/>
      <c r="AU51" s="91"/>
      <c r="AV51" s="90"/>
      <c r="AW51" s="91"/>
      <c r="AX51" s="92" t="s">
        <v>10</v>
      </c>
      <c r="AY51" s="93"/>
      <c r="AZ51" s="92" t="s">
        <v>10</v>
      </c>
      <c r="BA51" s="93"/>
      <c r="BB51" s="430" t="s">
        <v>117</v>
      </c>
      <c r="BC51" s="210"/>
      <c r="BD51" s="448">
        <f>SUM(AQ11:AQ41)</f>
        <v>0</v>
      </c>
      <c r="BE51" s="210"/>
      <c r="BF51" s="225"/>
    </row>
    <row r="52" spans="1:58" ht="15" customHeight="1">
      <c r="A52" s="990"/>
      <c r="B52" s="991"/>
      <c r="C52" s="991"/>
      <c r="D52" s="991"/>
      <c r="E52" s="991"/>
      <c r="F52" s="991"/>
      <c r="G52" s="991"/>
      <c r="H52" s="991"/>
      <c r="I52" s="991"/>
      <c r="J52" s="991"/>
      <c r="K52" s="1018"/>
      <c r="L52" s="467" t="s">
        <v>193</v>
      </c>
      <c r="M52" s="471"/>
      <c r="N52" s="198"/>
      <c r="O52" s="198"/>
      <c r="P52" s="198"/>
      <c r="Q52" s="472"/>
      <c r="R52" s="469" t="s">
        <v>122</v>
      </c>
      <c r="S52" s="198"/>
      <c r="T52" s="224"/>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IF(+AD47&gt;0,"Secondary Treatment"," ")</f>
        <v xml:space="preserve"> </v>
      </c>
      <c r="AR52" s="237"/>
      <c r="AS52" s="238"/>
      <c r="AT52" s="90"/>
      <c r="AU52" s="91"/>
      <c r="AV52" s="90"/>
      <c r="AW52" s="91"/>
      <c r="AX52" s="90" t="str">
        <f>IF(AD47=0,"",(+S42-AD42)/S42*100)</f>
        <v/>
      </c>
      <c r="AY52" s="91"/>
      <c r="AZ52" s="92" t="s">
        <v>44</v>
      </c>
      <c r="BA52" s="93"/>
      <c r="BB52" s="847" t="s">
        <v>45</v>
      </c>
      <c r="BC52" s="848"/>
      <c r="BD52" s="848"/>
      <c r="BE52" s="216"/>
      <c r="BF52" s="413"/>
    </row>
    <row r="53" spans="1:58" ht="15" customHeight="1">
      <c r="A53" s="990"/>
      <c r="B53" s="991"/>
      <c r="C53" s="991"/>
      <c r="D53" s="991"/>
      <c r="E53" s="991"/>
      <c r="F53" s="991"/>
      <c r="G53" s="991"/>
      <c r="H53" s="991"/>
      <c r="I53" s="991"/>
      <c r="J53" s="991"/>
      <c r="K53" s="1018"/>
      <c r="L53" s="473" t="s">
        <v>194</v>
      </c>
      <c r="M53" s="202"/>
      <c r="N53" s="202"/>
      <c r="O53" s="202"/>
      <c r="P53" s="202"/>
      <c r="Q53" s="202"/>
      <c r="R53" s="908"/>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5" t="str">
        <f>IF(AD47&gt;0,"Tertiary Treatment","")</f>
        <v/>
      </c>
      <c r="AR53" s="237"/>
      <c r="AS53" s="238"/>
      <c r="AT53" s="90"/>
      <c r="AU53" s="91"/>
      <c r="AV53" s="90"/>
      <c r="AW53" s="91"/>
      <c r="AX53" s="90" t="str">
        <f>IF(AD47=0,"",(+AD42-BA42)/AD42*100)</f>
        <v/>
      </c>
      <c r="AY53" s="91"/>
      <c r="AZ53" s="92" t="s">
        <v>44</v>
      </c>
      <c r="BA53" s="93"/>
      <c r="BB53" s="291" t="s">
        <v>118</v>
      </c>
      <c r="BC53" s="191"/>
      <c r="BE53" s="431" t="str">
        <f>IF(L47=0,"",L42/P4)</f>
        <v/>
      </c>
      <c r="BF53" s="228"/>
    </row>
    <row r="54" spans="1:58" ht="15" customHeight="1" thickBot="1">
      <c r="A54" s="990"/>
      <c r="B54" s="991"/>
      <c r="C54" s="991"/>
      <c r="D54" s="991"/>
      <c r="E54" s="991"/>
      <c r="F54" s="991"/>
      <c r="G54" s="991"/>
      <c r="H54" s="991"/>
      <c r="I54" s="991"/>
      <c r="J54" s="991"/>
      <c r="K54" s="1018"/>
      <c r="L54" s="929"/>
      <c r="M54" s="930"/>
      <c r="N54" s="930"/>
      <c r="O54" s="930"/>
      <c r="P54" s="930"/>
      <c r="Q54" s="931"/>
      <c r="R54" s="911"/>
      <c r="S54" s="909"/>
      <c r="T54" s="910"/>
      <c r="U54" s="877"/>
      <c r="V54" s="878"/>
      <c r="W54" s="878"/>
      <c r="X54" s="878"/>
      <c r="Y54" s="878"/>
      <c r="Z54" s="878"/>
      <c r="AA54" s="878"/>
      <c r="AB54" s="878"/>
      <c r="AC54" s="878"/>
      <c r="AD54" s="878"/>
      <c r="AE54" s="878"/>
      <c r="AF54" s="878"/>
      <c r="AG54" s="878"/>
      <c r="AH54" s="878"/>
      <c r="AI54" s="878"/>
      <c r="AJ54" s="878"/>
      <c r="AK54" s="878"/>
      <c r="AL54" s="878"/>
      <c r="AM54" s="878"/>
      <c r="AN54" s="879"/>
      <c r="AO54" s="191"/>
      <c r="AP54" s="191"/>
      <c r="AQ54" s="234" t="s">
        <v>46</v>
      </c>
      <c r="AR54" s="239"/>
      <c r="AS54" s="240"/>
      <c r="AT54" s="97" t="str">
        <f>IF(N42=" "," NA",(+N42-AS42)/N42*100)</f>
        <v xml:space="preserve"> NA</v>
      </c>
      <c r="AU54" s="98"/>
      <c r="AV54" s="97" t="str">
        <f>IF(P42=" "," NA",(+P42-AW42)/P42*100)</f>
        <v xml:space="preserve"> NA</v>
      </c>
      <c r="AW54" s="98"/>
      <c r="AX54" s="97" t="str">
        <f>IF(OR(S42=" ",BA42=" ")," NA",(+S42-BA42)/S42*100)</f>
        <v xml:space="preserve"> NA</v>
      </c>
      <c r="AY54" s="98"/>
      <c r="AZ54" s="97" t="str">
        <f>IF(OR(R42=" ",AN42=" ")," NA",(+R42-AN42)/R42*100)</f>
        <v xml:space="preserve"> NA</v>
      </c>
      <c r="BA54" s="99"/>
      <c r="BB54" s="229"/>
      <c r="BC54" s="222"/>
      <c r="BD54" s="222"/>
      <c r="BE54" s="222"/>
      <c r="BF54" s="230"/>
    </row>
    <row r="55" spans="1:44" ht="18.75" customHeight="1" thickBot="1">
      <c r="A55" s="1019"/>
      <c r="B55" s="1020"/>
      <c r="C55" s="1020"/>
      <c r="D55" s="1020"/>
      <c r="E55" s="1020"/>
      <c r="F55" s="1020"/>
      <c r="G55" s="1020"/>
      <c r="H55" s="1020"/>
      <c r="I55" s="1020"/>
      <c r="J55" s="1020"/>
      <c r="K55" s="1021"/>
      <c r="L55" s="932"/>
      <c r="M55" s="933"/>
      <c r="N55" s="933"/>
      <c r="O55" s="933"/>
      <c r="P55" s="933"/>
      <c r="Q55" s="934"/>
      <c r="R55" s="474"/>
      <c r="S55" s="222"/>
      <c r="T55" s="230"/>
      <c r="U55" s="880"/>
      <c r="V55" s="881"/>
      <c r="W55" s="881"/>
      <c r="X55" s="881"/>
      <c r="Y55" s="881"/>
      <c r="Z55" s="881"/>
      <c r="AA55" s="881"/>
      <c r="AB55" s="881"/>
      <c r="AC55" s="881"/>
      <c r="AD55" s="881"/>
      <c r="AE55" s="881"/>
      <c r="AF55" s="881"/>
      <c r="AG55" s="881"/>
      <c r="AH55" s="881"/>
      <c r="AI55" s="881"/>
      <c r="AJ55" s="881"/>
      <c r="AK55" s="881"/>
      <c r="AL55" s="881"/>
      <c r="AM55" s="881"/>
      <c r="AN55" s="882"/>
      <c r="AO55" s="191"/>
      <c r="AP55" s="191"/>
      <c r="AQ55" s="191"/>
      <c r="AR55" s="191"/>
    </row>
    <row r="56" spans="1:75" ht="12.75">
      <c r="A56" s="815" t="s">
        <v>227</v>
      </c>
      <c r="B56" s="815"/>
      <c r="C56" s="815"/>
      <c r="D56" s="815"/>
      <c r="E56" s="815"/>
      <c r="F56" s="815"/>
      <c r="G56" s="815"/>
      <c r="H56" s="815"/>
      <c r="I56" s="815"/>
      <c r="J56" s="815"/>
      <c r="K56" s="815"/>
      <c r="L56" s="815"/>
      <c r="M56" s="815"/>
      <c r="N56" s="815"/>
      <c r="O56" s="815"/>
      <c r="P56" s="815"/>
      <c r="Q56" s="815"/>
      <c r="R56" s="815"/>
      <c r="S56" s="815"/>
      <c r="T56" s="815"/>
      <c r="U56" s="852" t="s">
        <v>228</v>
      </c>
      <c r="V56" s="852"/>
      <c r="W56" s="852"/>
      <c r="X56" s="852"/>
      <c r="Y56" s="852"/>
      <c r="Z56" s="852"/>
      <c r="AA56" s="852"/>
      <c r="AB56" s="852"/>
      <c r="AC56" s="852"/>
      <c r="AD56" s="852"/>
      <c r="AE56" s="852"/>
      <c r="AF56" s="852"/>
      <c r="AG56" s="852"/>
      <c r="AH56" s="852"/>
      <c r="AI56" s="852"/>
      <c r="AJ56" s="852"/>
      <c r="AK56" s="852"/>
      <c r="AL56" s="852"/>
      <c r="AM56" s="852"/>
      <c r="AN56" s="852"/>
      <c r="AO56" s="815" t="s">
        <v>229</v>
      </c>
      <c r="AP56" s="815"/>
      <c r="AQ56" s="815"/>
      <c r="AR56" s="815"/>
      <c r="AS56" s="815"/>
      <c r="AT56" s="815"/>
      <c r="AU56" s="815"/>
      <c r="AV56" s="815"/>
      <c r="AW56" s="815"/>
      <c r="AX56" s="815"/>
      <c r="AY56" s="815"/>
      <c r="AZ56" s="815"/>
      <c r="BA56" s="815"/>
      <c r="BB56" s="815"/>
      <c r="BC56" s="815"/>
      <c r="BD56" s="815"/>
      <c r="BE56" s="815"/>
      <c r="BF56" s="815"/>
      <c r="BG56" s="815" t="s">
        <v>230</v>
      </c>
      <c r="BH56" s="815"/>
      <c r="BI56" s="815"/>
      <c r="BJ56" s="815"/>
      <c r="BK56" s="815"/>
      <c r="BL56" s="815"/>
      <c r="BM56" s="815"/>
      <c r="BN56" s="815"/>
      <c r="BO56" s="815"/>
      <c r="BP56" s="815"/>
      <c r="BQ56" s="815"/>
      <c r="BR56" s="815"/>
      <c r="BS56" s="815"/>
      <c r="BT56" s="815"/>
      <c r="BU56" s="815"/>
      <c r="BV56" s="815"/>
      <c r="BW56" s="815"/>
    </row>
    <row r="57" spans="1:58" ht="12.75">
      <c r="A57" s="824"/>
      <c r="B57" s="824"/>
      <c r="C57" s="824"/>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4"/>
      <c r="AY57" s="824"/>
      <c r="AZ57" s="824"/>
      <c r="BA57" s="824"/>
      <c r="BB57" s="824"/>
      <c r="BC57" s="824"/>
      <c r="BD57" s="824"/>
      <c r="BE57" s="824"/>
      <c r="BF57" s="824"/>
    </row>
  </sheetData>
  <sheetProtection algorithmName="SHA-512" hashValue="o3VMMAdcN4+gerKcMOEUxlQopg2g8fk2gNB7ijE2R1+hCKrgCD8KsxiNlJSA22Rvq6gvit9qyERL0VWFyI0woQ==" saltValue="GAAJA552rcR+6cIGxl1BTA==" spinCount="100000" sheet="1" selectLockedCells="1"/>
  <mergeCells count="74">
    <mergeCell ref="BV8:BV10"/>
    <mergeCell ref="BW8:BW10"/>
    <mergeCell ref="BH9:BI9"/>
    <mergeCell ref="BJ9:BK9"/>
    <mergeCell ref="BG56:BW56"/>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L7:O7"/>
    <mergeCell ref="Q7:R7"/>
    <mergeCell ref="S7:T7"/>
    <mergeCell ref="Z8:Z10"/>
    <mergeCell ref="E8:E10"/>
    <mergeCell ref="AD9:AE9"/>
    <mergeCell ref="AK47:AL47"/>
    <mergeCell ref="AO42:AP42"/>
    <mergeCell ref="AO43:AP43"/>
    <mergeCell ref="AO44:AP44"/>
    <mergeCell ref="AO47:AP47"/>
    <mergeCell ref="AK44:AL44"/>
    <mergeCell ref="AK43:AL43"/>
    <mergeCell ref="AA8:AA10"/>
    <mergeCell ref="U45:W45"/>
    <mergeCell ref="U46:W46"/>
    <mergeCell ref="AB8:AB10"/>
    <mergeCell ref="AC8:AC10"/>
    <mergeCell ref="C8:C10"/>
    <mergeCell ref="G8:G10"/>
    <mergeCell ref="H8:H10"/>
    <mergeCell ref="D8:D10"/>
    <mergeCell ref="V8:Y9"/>
    <mergeCell ref="L2:P2"/>
    <mergeCell ref="Q2:S2"/>
    <mergeCell ref="R4:T4"/>
    <mergeCell ref="AO6:AR6"/>
    <mergeCell ref="L5:M5"/>
    <mergeCell ref="Q6:R6"/>
    <mergeCell ref="S6:T6"/>
    <mergeCell ref="N5:R5"/>
    <mergeCell ref="AA5:AB5"/>
    <mergeCell ref="AA6:AB6"/>
    <mergeCell ref="AQ8:BD8"/>
    <mergeCell ref="AD2:AK3"/>
    <mergeCell ref="AL2:AN3"/>
    <mergeCell ref="AX2:BC3"/>
    <mergeCell ref="BD2:BF3"/>
    <mergeCell ref="AL5:AN7"/>
    <mergeCell ref="AX5:BC7"/>
    <mergeCell ref="BD5:BF7"/>
    <mergeCell ref="AD8:AE8"/>
    <mergeCell ref="A48:K55"/>
    <mergeCell ref="U57:AN57"/>
    <mergeCell ref="AO57:BF57"/>
    <mergeCell ref="U49:AN55"/>
    <mergeCell ref="BB52:BD52"/>
    <mergeCell ref="A56:T56"/>
    <mergeCell ref="A57:T57"/>
    <mergeCell ref="AO56:BF56"/>
    <mergeCell ref="U56:AN56"/>
    <mergeCell ref="L49:Q50"/>
    <mergeCell ref="R49:T50"/>
    <mergeCell ref="L51:Q51"/>
    <mergeCell ref="R53:T54"/>
    <mergeCell ref="L54:Q55"/>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2" manualBreakCount="2">
    <brk id="20" max="16383" man="1"/>
    <brk id="40"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W56"/>
  <sheetViews>
    <sheetView showGridLines="0" zoomScale="90" zoomScaleNormal="90" workbookViewId="0" topLeftCell="A1">
      <selection activeCell="AF10" sqref="AF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2" max="32" width="3.5742187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3.8515625" style="0" customWidth="1"/>
    <col min="63" max="63" width="8.0039062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+May!L2</f>
        <v>Exampleville</v>
      </c>
      <c r="M2" s="966">
        <f>+May!M2</f>
        <v>0</v>
      </c>
      <c r="N2" s="966">
        <f>+May!N2</f>
        <v>0</v>
      </c>
      <c r="O2" s="966">
        <f>+May!O2</f>
        <v>0</v>
      </c>
      <c r="P2" s="967">
        <f>+May!P2</f>
        <v>0</v>
      </c>
      <c r="Q2" s="976" t="str">
        <f>+May!Q2</f>
        <v>IN0000000</v>
      </c>
      <c r="R2" s="966">
        <f>+May!R2</f>
        <v>0</v>
      </c>
      <c r="S2" s="966">
        <f>+May!S2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G4" s="192"/>
      <c r="H4" s="192"/>
      <c r="I4" s="192"/>
      <c r="J4" s="192"/>
      <c r="K4" s="192"/>
      <c r="L4" s="259" t="s">
        <v>51</v>
      </c>
      <c r="M4" s="260"/>
      <c r="N4" s="261">
        <f>+May!N4</f>
        <v>2023</v>
      </c>
      <c r="O4" s="262"/>
      <c r="P4" s="704">
        <f>+May!P4</f>
        <v>0.001</v>
      </c>
      <c r="Q4" s="258" t="s">
        <v>70</v>
      </c>
      <c r="R4" s="977" t="str">
        <f>+May!R4</f>
        <v>555/555-5555</v>
      </c>
      <c r="S4" s="978">
        <f>+May!S4</f>
        <v>0</v>
      </c>
      <c r="T4" s="979">
        <f>+May!T4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G5" s="192"/>
      <c r="H5" s="192"/>
      <c r="I5" s="192"/>
      <c r="J5" s="192"/>
      <c r="K5" s="193" t="str">
        <f>CONCATENATE("6/1/",N4)</f>
        <v>6/1/2023</v>
      </c>
      <c r="L5" s="970" t="s">
        <v>130</v>
      </c>
      <c r="M5" s="971"/>
      <c r="N5" s="972" t="str">
        <f>+May!N5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855" t="s">
        <v>82</v>
      </c>
      <c r="T6" s="856"/>
      <c r="U6" s="460" t="str">
        <f>+L2</f>
        <v>Exampleville</v>
      </c>
      <c r="V6" s="217"/>
      <c r="W6" s="217"/>
      <c r="X6" s="218"/>
      <c r="Y6" s="219" t="str">
        <f>+Q2</f>
        <v>IN0000000</v>
      </c>
      <c r="Z6" s="220"/>
      <c r="AA6" s="956" t="str">
        <f>+L4</f>
        <v>June</v>
      </c>
      <c r="AB6" s="826"/>
      <c r="AC6" s="406">
        <f>+N4</f>
        <v>2023</v>
      </c>
      <c r="AL6" s="961"/>
      <c r="AM6" s="961"/>
      <c r="AN6" s="961"/>
      <c r="AO6" s="825" t="str">
        <f>+L2</f>
        <v>Exampleville</v>
      </c>
      <c r="AP6" s="917"/>
      <c r="AQ6" s="918"/>
      <c r="AR6" s="826"/>
      <c r="AS6" s="221" t="str">
        <f>+Q2</f>
        <v>IN0000000</v>
      </c>
      <c r="AT6" s="217"/>
      <c r="AU6" s="221" t="str">
        <f>+L4</f>
        <v>June</v>
      </c>
      <c r="AV6" s="217"/>
      <c r="AW6" s="406">
        <f>+N4</f>
        <v>2023</v>
      </c>
      <c r="AX6" s="961"/>
      <c r="AY6" s="961"/>
      <c r="AZ6" s="961"/>
      <c r="BA6" s="961"/>
      <c r="BB6" s="961"/>
      <c r="BC6" s="961"/>
      <c r="BD6" s="961"/>
      <c r="BE6" s="961"/>
      <c r="BF6" s="961"/>
      <c r="BG6" s="825" t="str">
        <f>AO6</f>
        <v>Exampleville</v>
      </c>
      <c r="BH6" s="998"/>
      <c r="BI6" s="221" t="str">
        <f>AS6</f>
        <v>IN0000000</v>
      </c>
      <c r="BJ6" s="217"/>
      <c r="BK6" s="221" t="str">
        <f>AU6</f>
        <v>June</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+May!L7</f>
        <v>Chris A. Operator</v>
      </c>
      <c r="M7" s="984">
        <f>+May!M7</f>
        <v>0</v>
      </c>
      <c r="N7" s="984">
        <f>+May!N7</f>
        <v>0</v>
      </c>
      <c r="O7" s="984">
        <f>+May!O7</f>
        <v>0</v>
      </c>
      <c r="P7" s="288" t="str">
        <f>+May!P7</f>
        <v>V</v>
      </c>
      <c r="Q7" s="985">
        <f>+May!Q7</f>
        <v>9999</v>
      </c>
      <c r="R7" s="986">
        <f>+May!R7</f>
        <v>0</v>
      </c>
      <c r="S7" s="1032">
        <f>+May!S7</f>
        <v>37072</v>
      </c>
      <c r="T7" s="1033">
        <f>+May!T7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Jan!BI7</f>
        <v>Substitute for State Form 30530</v>
      </c>
      <c r="BJ7" s="222"/>
      <c r="BK7" s="222"/>
      <c r="BL7" s="214"/>
      <c r="BM7" s="410"/>
      <c r="BN7" s="1000"/>
      <c r="BO7" s="1001"/>
      <c r="BP7" s="1001"/>
      <c r="BQ7" s="1001"/>
      <c r="BR7" s="1001"/>
      <c r="BS7" s="1001"/>
      <c r="BT7" s="1001"/>
      <c r="BU7" s="1001"/>
      <c r="BV7" s="215"/>
      <c r="BW7" s="222"/>
    </row>
    <row r="8" spans="1:75" ht="12.75" customHeight="1">
      <c r="A8" s="569"/>
      <c r="B8" s="570"/>
      <c r="C8" s="980" t="str">
        <f>+May!C8</f>
        <v>Man-Hours at Plant
(Plants less than 1 MGD only)</v>
      </c>
      <c r="D8" s="862" t="str">
        <f>+May!D8</f>
        <v>Air Temperature (optional)</v>
      </c>
      <c r="E8" s="862" t="str">
        <f>+May!E8</f>
        <v>Water Temperture</v>
      </c>
      <c r="F8" s="246" t="s">
        <v>64</v>
      </c>
      <c r="G8" s="899" t="str">
        <f>+May!G8</f>
        <v>Bypass At Plant Site
("x" If Occurred)</v>
      </c>
      <c r="H8" s="885" t="str">
        <f>+May!H8</f>
        <v>Sanitary Sewer Overflow
("x" If Occurred)</v>
      </c>
      <c r="I8" s="571" t="s">
        <v>8</v>
      </c>
      <c r="J8" s="571"/>
      <c r="K8" s="571"/>
      <c r="L8" s="572" t="s">
        <v>9</v>
      </c>
      <c r="M8" s="571"/>
      <c r="N8" s="571"/>
      <c r="O8" s="571"/>
      <c r="P8" s="571"/>
      <c r="Q8" s="571"/>
      <c r="R8" s="571"/>
      <c r="S8" s="571"/>
      <c r="T8" s="573"/>
      <c r="U8" s="574" t="s">
        <v>10</v>
      </c>
      <c r="V8" s="888" t="str">
        <f>+May!V8</f>
        <v>CONTROLLED DISCHARGE</v>
      </c>
      <c r="W8" s="889"/>
      <c r="X8" s="889" t="s">
        <v>11</v>
      </c>
      <c r="Y8" s="890"/>
      <c r="Z8" s="1027" t="str">
        <f>+May!Z8</f>
        <v>Primary Cell Sludge Depth (ft) Measure Annually in June</v>
      </c>
      <c r="AA8" s="980" t="str">
        <f>+May!AA8</f>
        <v xml:space="preserve"> </v>
      </c>
      <c r="AB8" s="980" t="str">
        <f>+May!AB8</f>
        <v xml:space="preserve"> </v>
      </c>
      <c r="AC8" s="980" t="str">
        <f>+May!AC8</f>
        <v>Primary Cell Effluent CBOD5 mg/l - Test Monthly</v>
      </c>
      <c r="AD8" s="974" t="str">
        <f>+Jan!AD8</f>
        <v>TERTIARY</v>
      </c>
      <c r="AE8" s="975"/>
      <c r="AF8" s="656"/>
      <c r="AG8" s="571" t="s">
        <v>13</v>
      </c>
      <c r="AH8" s="405"/>
      <c r="AI8" s="405"/>
      <c r="AJ8" s="405"/>
      <c r="AK8" s="405"/>
      <c r="AL8" s="405"/>
      <c r="AM8" s="405"/>
      <c r="AN8" s="404"/>
      <c r="AO8" s="383" t="s">
        <v>10</v>
      </c>
      <c r="AP8" s="384"/>
      <c r="AQ8" s="914" t="s">
        <v>13</v>
      </c>
      <c r="AR8" s="915"/>
      <c r="AS8" s="915"/>
      <c r="AT8" s="915"/>
      <c r="AU8" s="915"/>
      <c r="AV8" s="915"/>
      <c r="AW8" s="915"/>
      <c r="AX8" s="916"/>
      <c r="AY8" s="916"/>
      <c r="AZ8" s="916"/>
      <c r="BA8" s="916"/>
      <c r="BB8" s="916"/>
      <c r="BC8" s="916"/>
      <c r="BD8" s="916"/>
      <c r="BE8" s="403"/>
      <c r="BF8" s="404"/>
      <c r="BG8" s="783"/>
      <c r="BH8" s="830" t="str">
        <f>Mar!BH8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5" ht="12.75" customHeight="1" thickBot="1">
      <c r="A9" s="575"/>
      <c r="B9" s="576"/>
      <c r="C9" s="981">
        <f>+Jan!C9</f>
        <v>0</v>
      </c>
      <c r="D9" s="863"/>
      <c r="E9" s="863"/>
      <c r="F9" s="247">
        <f>SUM(F11:F40)</f>
        <v>0</v>
      </c>
      <c r="G9" s="900">
        <f>+Jan!G9</f>
        <v>0</v>
      </c>
      <c r="H9" s="886">
        <f>+Jan!H9</f>
        <v>0</v>
      </c>
      <c r="I9" s="577" t="s">
        <v>15</v>
      </c>
      <c r="J9" s="577"/>
      <c r="K9" s="577"/>
      <c r="L9" s="578" t="s">
        <v>10</v>
      </c>
      <c r="M9" s="577"/>
      <c r="N9" s="577"/>
      <c r="O9" s="577"/>
      <c r="P9" s="577"/>
      <c r="Q9" s="577"/>
      <c r="R9" s="577"/>
      <c r="S9" s="577"/>
      <c r="T9" s="579"/>
      <c r="U9" s="611" t="s">
        <v>10</v>
      </c>
      <c r="V9" s="891" t="s">
        <v>14</v>
      </c>
      <c r="W9" s="892"/>
      <c r="X9" s="892" t="s">
        <v>16</v>
      </c>
      <c r="Y9" s="893"/>
      <c r="Z9" s="1028"/>
      <c r="AA9" s="1030"/>
      <c r="AB9" s="1030"/>
      <c r="AC9" s="1030"/>
      <c r="AD9" s="997" t="str">
        <f>+Jan!AD9</f>
        <v>INFLUENT</v>
      </c>
      <c r="AE9" s="893"/>
      <c r="AF9" s="615"/>
      <c r="AG9" s="577" t="s">
        <v>10</v>
      </c>
      <c r="AH9" s="577"/>
      <c r="AI9" s="577"/>
      <c r="AJ9" s="577"/>
      <c r="AK9" s="577"/>
      <c r="AL9" s="577"/>
      <c r="AM9" s="577"/>
      <c r="AN9" s="579"/>
      <c r="AO9" s="581"/>
      <c r="AP9" s="582"/>
      <c r="AQ9" s="583" t="s">
        <v>59</v>
      </c>
      <c r="AR9" s="584"/>
      <c r="AS9" s="583" t="s">
        <v>57</v>
      </c>
      <c r="AT9" s="585"/>
      <c r="AU9" s="585"/>
      <c r="AV9" s="586"/>
      <c r="AW9" s="583" t="s">
        <v>58</v>
      </c>
      <c r="AX9" s="585"/>
      <c r="AY9" s="585"/>
      <c r="AZ9" s="586"/>
      <c r="BA9" s="583" t="s">
        <v>42</v>
      </c>
      <c r="BB9" s="585"/>
      <c r="BC9" s="585"/>
      <c r="BD9" s="586"/>
      <c r="BE9" s="587" t="str">
        <f>IF(+May!BE9&lt;&gt;"",+May!BE9,"")</f>
        <v>Other</v>
      </c>
      <c r="BF9" s="588"/>
      <c r="BG9" s="739"/>
      <c r="BH9" s="822" t="str">
        <f>Jan!BH9</f>
        <v>Phosphorus</v>
      </c>
      <c r="BI9" s="823"/>
      <c r="BJ9" s="822" t="str">
        <f>Jan!BJ9</f>
        <v xml:space="preserve"> Total Nitrogen</v>
      </c>
      <c r="BK9" s="1010"/>
      <c r="BL9" s="1003">
        <f>+'[1]Jan'!BL9</f>
        <v>0</v>
      </c>
      <c r="BM9" s="1005" t="str">
        <f>+'[1]Jan'!BM9</f>
        <v>Supernatant Withdrawn 
hrs. or Gal. x 1000</v>
      </c>
      <c r="BN9" s="1005" t="str">
        <f>+'[1]Jan'!BN9</f>
        <v>Supernatant BOD5 mg/l 
or  NH3-N mg/l</v>
      </c>
      <c r="BO9" s="1005" t="str">
        <f>+'[1]Jan'!BO9</f>
        <v>Total Solids in Incoming Sludge - %</v>
      </c>
      <c r="BP9" s="1005" t="str">
        <f>+'[1]Jan'!BP9</f>
        <v>Total Solids in Digested Sludge - %</v>
      </c>
      <c r="BQ9" s="1005" t="str">
        <f>+'[1]Jan'!BQ9</f>
        <v>Volatile Solids in Incoming Sludge - %</v>
      </c>
      <c r="BR9" s="1005" t="str">
        <f>+'[1]Jan'!BR9</f>
        <v>Volatile Solids in Digested Sludge - %</v>
      </c>
      <c r="BS9" s="1005" t="str">
        <f>+'[1]Jan'!BS9</f>
        <v>Digested Sludge Withdrawn 
hrs. or Gal. x 1000</v>
      </c>
      <c r="BT9" s="1005">
        <f>+'[1]Jan'!BT9</f>
        <v>0</v>
      </c>
      <c r="BU9" s="1005" t="str">
        <f>+'[1]Jan'!BU9</f>
        <v xml:space="preserve"> </v>
      </c>
      <c r="BV9" s="1005">
        <f>+'[1]Jan'!BV9</f>
        <v>0</v>
      </c>
      <c r="BW9" s="1008" t="str">
        <f>+'[1]Jan'!BW9</f>
        <v>Chloride</v>
      </c>
    </row>
    <row r="10" spans="1:75" ht="109.5" customHeight="1" thickBot="1">
      <c r="A10" s="589" t="s">
        <v>17</v>
      </c>
      <c r="B10" s="590" t="s">
        <v>18</v>
      </c>
      <c r="C10" s="982">
        <f>+Jan!C10</f>
        <v>0</v>
      </c>
      <c r="D10" s="864"/>
      <c r="E10" s="864"/>
      <c r="F10" s="591" t="str">
        <f>+May!F10</f>
        <v>Precipitation - Inches</v>
      </c>
      <c r="G10" s="901">
        <f>+Jan!G10</f>
        <v>0</v>
      </c>
      <c r="H10" s="887">
        <f>+Jan!H10</f>
        <v>0</v>
      </c>
      <c r="I10" s="592" t="str">
        <f>+May!I10</f>
        <v>Chlorine - Lbs</v>
      </c>
      <c r="J10" s="594" t="str">
        <f>+May!J10</f>
        <v>Lbs/Day  or
Gal./Day</v>
      </c>
      <c r="K10" s="594" t="str">
        <f>+May!K10</f>
        <v>Lbs/Day  or
Gal./Day</v>
      </c>
      <c r="L10" s="593" t="str">
        <f>+May!L10</f>
        <v>Influent Flow Rate 
(if metered) MGD</v>
      </c>
      <c r="M10" s="594" t="str">
        <f>+May!M10</f>
        <v>pH</v>
      </c>
      <c r="N10" s="594" t="str">
        <f>+May!N10</f>
        <v>CBOD5 - mg/l</v>
      </c>
      <c r="O10" s="595" t="str">
        <f>+May!O10</f>
        <v>CBOD5 - lbs</v>
      </c>
      <c r="P10" s="594" t="str">
        <f>+May!P10</f>
        <v>Susp. Solids - mg/l</v>
      </c>
      <c r="Q10" s="594" t="str">
        <f>+May!Q10</f>
        <v>Susp. Solids - lbs</v>
      </c>
      <c r="R10" s="594" t="str">
        <f>+May!R10</f>
        <v xml:space="preserve">Phosphorus - mg/l </v>
      </c>
      <c r="S10" s="594" t="str">
        <f>+May!S10</f>
        <v>Ammonia - mg/l</v>
      </c>
      <c r="T10" s="596" t="str">
        <f>IF(+May!T10&lt;&gt;"",+May!T10,"")</f>
        <v/>
      </c>
      <c r="U10" s="612" t="s">
        <v>17</v>
      </c>
      <c r="V10" s="598" t="str">
        <f>+May!V10</f>
        <v>Upstream Gage Reading (in.)</v>
      </c>
      <c r="W10" s="599" t="str">
        <f>+May!W10</f>
        <v>Upstream Flow (MGD)</v>
      </c>
      <c r="X10" s="600" t="str">
        <f>+May!X10</f>
        <v>Dilution Ratio (Discharge / Upstream)</v>
      </c>
      <c r="Y10" s="601" t="str">
        <f>+May!Y10</f>
        <v>Last Cell Water Level (ft.)</v>
      </c>
      <c r="Z10" s="1029"/>
      <c r="AA10" s="1031"/>
      <c r="AB10" s="1031"/>
      <c r="AC10" s="1031"/>
      <c r="AD10" s="593" t="str">
        <f>+May!AD10</f>
        <v>Ammonia - mg/l
Test Weekly</v>
      </c>
      <c r="AE10" s="596" t="str">
        <f>+May!AE10</f>
        <v xml:space="preserve"> </v>
      </c>
      <c r="AF10" s="657"/>
      <c r="AG10" s="175" t="str">
        <f>Jan!AG10</f>
        <v>Residual Chlorine - Final</v>
      </c>
      <c r="AH10" s="175" t="str">
        <f>Jan!AH10</f>
        <v>Residual Chlorine - Contact Tank</v>
      </c>
      <c r="AI10" s="603"/>
      <c r="AJ10" s="594" t="str">
        <f>+May!AJ10</f>
        <v>E. Coli - colony/100 ml</v>
      </c>
      <c r="AK10" s="594" t="str">
        <f>+May!AK10</f>
        <v>pH - daily low 
(or single sample)</v>
      </c>
      <c r="AL10" s="594" t="str">
        <f>+May!AL10</f>
        <v>pH - daily high  
(if multiple samples)</v>
      </c>
      <c r="AM10" s="595" t="str">
        <f>+May!AM10</f>
        <v>Dissolved Oxygen - mg/l</v>
      </c>
      <c r="AN10" s="604">
        <f>+May!AN10</f>
        <v>0</v>
      </c>
      <c r="AO10" s="605" t="s">
        <v>17</v>
      </c>
      <c r="AP10" s="606" t="s">
        <v>18</v>
      </c>
      <c r="AQ10" s="602" t="str">
        <f>+May!AQ10</f>
        <v>Effluent Flow Rate (MGD)</v>
      </c>
      <c r="AR10" s="596" t="str">
        <f>+May!AR10</f>
        <v>Effluent Flow
Weekly Average</v>
      </c>
      <c r="AS10" s="602" t="str">
        <f>+May!AS10</f>
        <v>CBOD5 - mg/l</v>
      </c>
      <c r="AT10" s="594" t="str">
        <f>+May!AT10</f>
        <v>CBOD5 - mg/l
Weekly Average</v>
      </c>
      <c r="AU10" s="607" t="str">
        <f>+May!AU10</f>
        <v>CBOD5 - lbs</v>
      </c>
      <c r="AV10" s="596" t="str">
        <f>+May!AV10</f>
        <v>CBOD5 - lbs/day
Weekly Average</v>
      </c>
      <c r="AW10" s="602" t="str">
        <f>+May!AW10</f>
        <v>Susp. Solids - mg/l</v>
      </c>
      <c r="AX10" s="594" t="str">
        <f>+May!AX10</f>
        <v>Susp. Solids - mg/l
Weekly Average</v>
      </c>
      <c r="AY10" s="600" t="str">
        <f>+May!AY10</f>
        <v>Susp. Solids - lbs</v>
      </c>
      <c r="AZ10" s="596" t="str">
        <f>+May!AZ10</f>
        <v>Susp. Solids - lbs/day
Weekly Average</v>
      </c>
      <c r="BA10" s="602" t="str">
        <f>+May!BA10</f>
        <v>Ammonia - mg/l</v>
      </c>
      <c r="BB10" s="608" t="str">
        <f>+May!BB10</f>
        <v>Ammonia - mg/l
Weekly Average</v>
      </c>
      <c r="BC10" s="600" t="str">
        <f>+May!BC10</f>
        <v>Ammonia - lbs</v>
      </c>
      <c r="BD10" s="596" t="str">
        <f>+May!BD10</f>
        <v>Ammonia - lbs/day
Weekly Average</v>
      </c>
      <c r="BE10" s="609" t="str">
        <f>IF(+May!BE10&lt;&gt;"",+May!BE10,"")</f>
        <v>Oil &amp; Grease (mg/l)</v>
      </c>
      <c r="BF10" s="610" t="str">
        <f>IF(+May!BF10&lt;&gt;"",+May!BF10,"")</f>
        <v/>
      </c>
      <c r="BG10" s="782" t="s">
        <v>17</v>
      </c>
      <c r="BH10" s="793" t="str">
        <f>Jan!BH10</f>
        <v xml:space="preserve">Phosphorus - mg/l </v>
      </c>
      <c r="BI10" s="741" t="str">
        <f>Jan!BI10</f>
        <v>Phosphorus - lbs/day</v>
      </c>
      <c r="BJ10" s="740" t="str">
        <f>Jan!BJ10</f>
        <v>Total Nitrogen- mg/l</v>
      </c>
      <c r="BK10" s="795" t="str">
        <f>Jan!BK10</f>
        <v>Total Nitrogen- lbs/day</v>
      </c>
      <c r="BL10" s="1004" t="str">
        <f>+'[1]Jan'!BL10</f>
        <v>Temperature - F</v>
      </c>
      <c r="BM10" s="1006">
        <f>+'[1]Jan'!BM10</f>
        <v>0</v>
      </c>
      <c r="BN10" s="1006">
        <f>+'[1]Jan'!BN10</f>
        <v>0</v>
      </c>
      <c r="BO10" s="1006">
        <f>+'[1]Jan'!BO10</f>
        <v>0</v>
      </c>
      <c r="BP10" s="1006">
        <f>+'[1]Jan'!BP10</f>
        <v>0</v>
      </c>
      <c r="BQ10" s="1006">
        <f>+'[1]Jan'!BQ10</f>
        <v>0</v>
      </c>
      <c r="BR10" s="1006">
        <f>+'[1]Jan'!BR10</f>
        <v>0</v>
      </c>
      <c r="BS10" s="1006">
        <f>+'[1]Jan'!BS10</f>
        <v>0</v>
      </c>
      <c r="BT10" s="1006">
        <f>+'[1]Jan'!BT10</f>
        <v>0</v>
      </c>
      <c r="BU10" s="1006">
        <f>+'[1]Jan'!BU10</f>
        <v>0</v>
      </c>
      <c r="BV10" s="1006" t="str">
        <f>+'[1]Jan'!BV10</f>
        <v>Day Of Month</v>
      </c>
      <c r="BW10" s="1009" t="str">
        <f>+'[1]Jan'!BW10</f>
        <v>Chloride - mg/l</v>
      </c>
    </row>
    <row r="11" spans="1:75" ht="15" customHeight="1">
      <c r="A11" s="203">
        <v>1</v>
      </c>
      <c r="B11" s="204" t="str">
        <f>TEXT(K$5+A11-1,"DDD")</f>
        <v>Thu</v>
      </c>
      <c r="C11" s="25"/>
      <c r="D11" s="445"/>
      <c r="E11" s="445"/>
      <c r="F11" s="26"/>
      <c r="G11" s="27"/>
      <c r="H11" s="28"/>
      <c r="I11" s="29"/>
      <c r="J11" s="30"/>
      <c r="K11" s="26"/>
      <c r="L11" s="31"/>
      <c r="M11" s="282"/>
      <c r="N11" s="30"/>
      <c r="O11" s="34" t="str">
        <f>IF(N11*$L11=0,"",+$L11*N11*8.34)</f>
        <v/>
      </c>
      <c r="P11" s="30"/>
      <c r="Q11" s="34" t="str">
        <f>IF(P11*$L11=0,"",+$L11*P11*8.34)</f>
        <v/>
      </c>
      <c r="R11" s="30"/>
      <c r="S11" s="30"/>
      <c r="T11" s="32"/>
      <c r="U11" s="231">
        <f aca="true" t="shared" si="0" ref="U11:U40">+A11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0">+A11</f>
        <v>1</v>
      </c>
      <c r="AP11" s="390" t="str">
        <f aca="true" t="shared" si="2" ref="AP11:AP40">+B11</f>
        <v>Thu</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231">
        <f>AO11</f>
        <v>1</v>
      </c>
      <c r="BH11" s="30"/>
      <c r="BI11" s="746" t="str">
        <f aca="true" t="shared" si="3" ref="BI11:BI40">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0">TEXT(K$5+A12-1,"DDD")</f>
        <v>Fri</v>
      </c>
      <c r="C12" s="37"/>
      <c r="D12" s="37"/>
      <c r="E12" s="37"/>
      <c r="F12" s="38"/>
      <c r="G12" s="39"/>
      <c r="H12" s="40"/>
      <c r="I12" s="41"/>
      <c r="J12" s="37"/>
      <c r="K12" s="38"/>
      <c r="L12" s="42"/>
      <c r="M12" s="283"/>
      <c r="N12" s="37"/>
      <c r="O12" s="34" t="str">
        <f>IF(N12*$L12=0,"",+$L12*N12*8.34)</f>
        <v/>
      </c>
      <c r="P12" s="37"/>
      <c r="Q12" s="34" t="str">
        <f>IF(P12*$L12=0,"",+$L12*P12*8.34)</f>
        <v/>
      </c>
      <c r="R12" s="37"/>
      <c r="S12" s="37"/>
      <c r="T12" s="43"/>
      <c r="U12" s="232">
        <f t="shared" si="0"/>
        <v>2</v>
      </c>
      <c r="V12" s="42"/>
      <c r="W12" s="37"/>
      <c r="X12" s="443" t="str">
        <f aca="true" t="shared" si="5" ref="X12:X40">IF(CELL("type",W12)="L","",IF(AQ12*W12&gt;0,+AQ12/W12,""))</f>
        <v/>
      </c>
      <c r="Y12" s="43"/>
      <c r="Z12" s="417"/>
      <c r="AA12" s="283"/>
      <c r="AB12" s="37"/>
      <c r="AC12" s="43"/>
      <c r="AD12" s="42"/>
      <c r="AE12" s="43"/>
      <c r="AF12" s="649"/>
      <c r="AG12" s="41"/>
      <c r="AH12" s="37"/>
      <c r="AI12" t="str">
        <f aca="true" t="shared" si="6" ref="AI12:AI40">IF(CELL("type",AJ12)="b","",IF(AJ12="tntc",63200,IF(AJ12=0,1,AJ12)))</f>
        <v/>
      </c>
      <c r="AJ12" s="37"/>
      <c r="AK12" s="283"/>
      <c r="AL12" s="283"/>
      <c r="AM12" s="283"/>
      <c r="AN12" s="43"/>
      <c r="AO12" s="205">
        <f t="shared" si="1"/>
        <v>2</v>
      </c>
      <c r="AP12" s="390" t="str">
        <f t="shared" si="2"/>
        <v>Fri</v>
      </c>
      <c r="AQ12" s="42"/>
      <c r="AR12" s="35"/>
      <c r="AS12" s="42"/>
      <c r="AT12" s="60"/>
      <c r="AU12" s="118" t="str">
        <f aca="true" t="shared" si="7" ref="AU12:AU40">IF(CELL("type",AS12)="L","",IF(AS12*($AQ12)=0,"",+$AQ12*AS12*8.345))</f>
        <v/>
      </c>
      <c r="AV12" s="35"/>
      <c r="AW12" s="42"/>
      <c r="AX12" s="60"/>
      <c r="AY12" s="118" t="str">
        <f aca="true" t="shared" si="8" ref="AY12:AY40">IF(CELL("type",AW12)="L","",IF(AW12*($AQ12)=0,"",+$AQ12*AW12*8.345))</f>
        <v/>
      </c>
      <c r="AZ12" s="35"/>
      <c r="BA12" s="42"/>
      <c r="BB12" s="60"/>
      <c r="BC12" s="118" t="str">
        <f aca="true" t="shared" si="9" ref="BC12:BC40">IF(CELL("type",BA12)="L","",IF(BA12*($AQ12)=0,"",+$AQ12*BA12*8.345))</f>
        <v/>
      </c>
      <c r="BD12" s="35"/>
      <c r="BE12" s="42"/>
      <c r="BF12" s="43"/>
      <c r="BG12" s="231">
        <f aca="true" t="shared" si="10" ref="BG12:BG40">AO12</f>
        <v>2</v>
      </c>
      <c r="BH12" s="37"/>
      <c r="BI12" s="746" t="str">
        <f ca="1" t="shared" si="3"/>
        <v/>
      </c>
      <c r="BJ12" s="785"/>
      <c r="BK12" s="749" t="str">
        <f aca="true" t="shared" si="11" ref="BK12:BK40">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Sat</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32">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Sat</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Sun</v>
      </c>
      <c r="C14" s="37"/>
      <c r="D14" s="38"/>
      <c r="E14" s="38"/>
      <c r="F14" s="38"/>
      <c r="G14" s="39"/>
      <c r="H14" s="40"/>
      <c r="I14" s="41"/>
      <c r="J14" s="37"/>
      <c r="K14" s="38"/>
      <c r="L14" s="42"/>
      <c r="M14" s="283"/>
      <c r="N14" s="37"/>
      <c r="O14" s="34" t="str">
        <f t="shared" si="12"/>
        <v/>
      </c>
      <c r="P14" s="37"/>
      <c r="Q14" s="34" t="str">
        <f t="shared" si="12"/>
        <v/>
      </c>
      <c r="R14" s="37"/>
      <c r="S14" s="37"/>
      <c r="T14" s="43"/>
      <c r="U14" s="232">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Sun</v>
      </c>
      <c r="AQ14" s="42"/>
      <c r="AR14" s="35" t="str">
        <f>IF(+$B14="Sat",IF(SUM(AQ$11:AQ14)&gt;0,AVERAGE(AQ$11:AQ14,May!AQ39:AQ$41)," "),"")</f>
        <v/>
      </c>
      <c r="AS14" s="42"/>
      <c r="AT14" s="60" t="str">
        <f>IF(+$B14="Sat",IF(SUM(AS$11:AS14,May!AS39:AS$41)&gt;0,AVERAGE(AS$11:AS14,May!AS39:AS$41)," "),"")</f>
        <v/>
      </c>
      <c r="AU14" s="118" t="str">
        <f ca="1" t="shared" si="7"/>
        <v/>
      </c>
      <c r="AV14" s="46" t="str">
        <f>IF(+$B14="Sat",IF(SUM(AU$11:AU14,May!AU39:AU$41)&gt;0,AVERAGE(AU$11:AU14,May!AU39:AU$41)," "),"")</f>
        <v/>
      </c>
      <c r="AW14" s="42"/>
      <c r="AX14" s="60" t="str">
        <f>IF(+$B14="Sat",IF(SUM(AW$11:AW14,May!AW39:AW$41)&gt;0,AVERAGE(AW$11:AW14,May!AW39:AW$41)," "),"")</f>
        <v/>
      </c>
      <c r="AY14" s="118" t="str">
        <f ca="1" t="shared" si="8"/>
        <v/>
      </c>
      <c r="AZ14" s="46" t="str">
        <f>IF(+$B14="Sat",IF(SUM(AY$11:AY14,May!AY39:AY$41)&gt;0,AVERAGE(AY$11:AY14,May!AY39:AY$41)," "),"")</f>
        <v/>
      </c>
      <c r="BA14" s="42"/>
      <c r="BB14" s="60" t="str">
        <f>IF(+$B14="Sat",IF(SUM(BA$11:BA14,May!BA39:BA$41)&gt;0,AVERAGE(BA$11:BA14,May!BA39:BA$41)," "),"")</f>
        <v/>
      </c>
      <c r="BC14" s="118" t="str">
        <f ca="1" t="shared" si="9"/>
        <v/>
      </c>
      <c r="BD14" s="46" t="str">
        <f>IF(+$B14="Sat",IF(SUM(BC$11:BC14,May!BC39:BC$41)&gt;0,AVERAGE(BC$11:BC14,May!BC39:BC$41)," "),"")</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Mon</v>
      </c>
      <c r="C15" s="47"/>
      <c r="D15" s="48"/>
      <c r="E15" s="48"/>
      <c r="F15" s="48"/>
      <c r="G15" s="49"/>
      <c r="H15" s="50"/>
      <c r="I15" s="51"/>
      <c r="J15" s="47"/>
      <c r="K15" s="48"/>
      <c r="L15" s="52"/>
      <c r="M15" s="284"/>
      <c r="N15" s="47"/>
      <c r="O15" s="56" t="str">
        <f t="shared" si="12"/>
        <v/>
      </c>
      <c r="P15" s="47"/>
      <c r="Q15" s="56" t="str">
        <f t="shared" si="12"/>
        <v/>
      </c>
      <c r="R15" s="47"/>
      <c r="S15" s="47"/>
      <c r="T15" s="53"/>
      <c r="U15" s="23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Mon</v>
      </c>
      <c r="AQ15" s="52"/>
      <c r="AR15" s="57" t="str">
        <f>IF(+$B15="Sat",IF(SUM(AQ$11:AQ15)&gt;0,AVERAGE(AQ$11:AQ15,May!AQ40:AQ$41)," "),"")</f>
        <v/>
      </c>
      <c r="AS15" s="52"/>
      <c r="AT15" s="56" t="str">
        <f>IF(+$B15="Sat",IF(SUM(AS$11:AS15,May!AS40:AS$41)&gt;0,AVERAGE(AS$11:AS15,May!AS40:AS$41)," "),"")</f>
        <v/>
      </c>
      <c r="AU15" s="58" t="str">
        <f ca="1" t="shared" si="7"/>
        <v/>
      </c>
      <c r="AV15" s="57" t="str">
        <f>IF(+$B15="Sat",IF(SUM(AU$11:AU15,May!AU40:AU$41)&gt;0,AVERAGE(AU$11:AU15,May!AU40:AU$41)," "),"")</f>
        <v/>
      </c>
      <c r="AW15" s="52"/>
      <c r="AX15" s="56" t="str">
        <f>IF(+$B15="Sat",IF(SUM(AW$11:AW15,May!AW40:AW$41)&gt;0,AVERAGE(AW$11:AW15,May!AW40:AW$41)," "),"")</f>
        <v/>
      </c>
      <c r="AY15" s="58" t="str">
        <f ca="1" t="shared" si="8"/>
        <v/>
      </c>
      <c r="AZ15" s="57" t="str">
        <f>IF(+$B15="Sat",IF(SUM(AY$11:AY15,May!AY40:AY$41)&gt;0,AVERAGE(AY$11:AY15,May!AY40:AY$41)," "),"")</f>
        <v/>
      </c>
      <c r="BA15" s="52"/>
      <c r="BB15" s="56" t="str">
        <f>IF(+$B15="Sat",IF(SUM(BA$11:BA15,May!BA40:BA$41)&gt;0,AVERAGE(BA$11:BA15,May!BA40:BA$41)," "),"")</f>
        <v/>
      </c>
      <c r="BC15" s="58" t="str">
        <f ca="1" t="shared" si="9"/>
        <v/>
      </c>
      <c r="BD15" s="57" t="str">
        <f>IF(+$B15="Sat",IF(SUM(BC$11:BC15,May!BC40:BC$41)&gt;0,AVERAGE(BC$11:BC15,May!BC40:BC$41)," "),"")</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Tue</v>
      </c>
      <c r="C16" s="30"/>
      <c r="D16" s="26"/>
      <c r="E16" s="26"/>
      <c r="F16" s="26"/>
      <c r="G16" s="27"/>
      <c r="H16" s="28"/>
      <c r="I16" s="29"/>
      <c r="J16" s="30"/>
      <c r="K16" s="26"/>
      <c r="L16" s="31"/>
      <c r="M16" s="282"/>
      <c r="N16" s="30"/>
      <c r="O16" s="34" t="str">
        <f t="shared" si="12"/>
        <v/>
      </c>
      <c r="P16" s="30"/>
      <c r="Q16" s="34" t="str">
        <f t="shared" si="12"/>
        <v/>
      </c>
      <c r="R16" s="30"/>
      <c r="S16" s="30"/>
      <c r="T16" s="32"/>
      <c r="U16" s="231">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Tue</v>
      </c>
      <c r="AQ16" s="31"/>
      <c r="AR16" s="46" t="str">
        <f>IF(+$B16="Sat",IF(SUM(AQ$11:AQ16)&gt;0,AVERAGE(AQ$11:AQ16,May!AQ41:AQ$41)," "),"")</f>
        <v/>
      </c>
      <c r="AS16" s="31"/>
      <c r="AT16" s="34" t="str">
        <f>IF(+$B16="Sat",IF(SUM(AS$11:AS16)&gt;0,AVERAGE(AS$11:AS16,May!AS41:AS$41)," "),"")</f>
        <v/>
      </c>
      <c r="AU16" s="36" t="str">
        <f ca="1" t="shared" si="7"/>
        <v/>
      </c>
      <c r="AV16" s="46" t="str">
        <f>IF(+$B16="Sat",IF(SUM(AU$11:AU16)&gt;0,AVERAGE(AU$11:AU16,May!AU41:AU$41)," "),"")</f>
        <v/>
      </c>
      <c r="AW16" s="31"/>
      <c r="AX16" s="34" t="str">
        <f>IF(+$B16="Sat",IF(SUM(AW$11:AW16)&gt;0,AVERAGE(AW$11:AW16,May!AW41:AW$41)," "),"")</f>
        <v/>
      </c>
      <c r="AY16" s="36" t="str">
        <f ca="1" t="shared" si="8"/>
        <v/>
      </c>
      <c r="AZ16" s="46" t="str">
        <f>IF(+$B16="Sat",IF(SUM(AY$11:AY16)&gt;0,AVERAGE(AY$11:AY16,May!AY41:AY$41)," "),"")</f>
        <v/>
      </c>
      <c r="BA16" s="31"/>
      <c r="BB16" s="59" t="str">
        <f>IF(+$B16="Sat",IF(SUM(BA$11:BA16)&gt;0,AVERAGE(BA$11:BA16,May!BA41:BA$41)," "),"")</f>
        <v/>
      </c>
      <c r="BC16" s="36" t="str">
        <f ca="1" t="shared" si="9"/>
        <v/>
      </c>
      <c r="BD16" s="46" t="str">
        <f>IF(+$B16="Sat",IF(SUM(BC$11:BC16)&gt;0,AVERAGE(BC$11:BC16,May!BC41:BC$41)," "),"")</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Wed</v>
      </c>
      <c r="C17" s="37"/>
      <c r="D17" s="38"/>
      <c r="E17" s="38"/>
      <c r="F17" s="38"/>
      <c r="G17" s="39"/>
      <c r="H17" s="40"/>
      <c r="I17" s="41"/>
      <c r="J17" s="37"/>
      <c r="K17" s="38"/>
      <c r="L17" s="42"/>
      <c r="M17" s="283"/>
      <c r="N17" s="37"/>
      <c r="O17" s="34" t="str">
        <f t="shared" si="12"/>
        <v/>
      </c>
      <c r="P17" s="37"/>
      <c r="Q17" s="34" t="str">
        <f t="shared" si="12"/>
        <v/>
      </c>
      <c r="R17" s="37"/>
      <c r="S17" s="37"/>
      <c r="T17" s="43"/>
      <c r="U17" s="232">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Wed</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Thu</v>
      </c>
      <c r="C18" s="37"/>
      <c r="D18" s="38"/>
      <c r="E18" s="38"/>
      <c r="F18" s="38"/>
      <c r="G18" s="39"/>
      <c r="H18" s="40"/>
      <c r="I18" s="41"/>
      <c r="J18" s="37"/>
      <c r="K18" s="38"/>
      <c r="L18" s="42"/>
      <c r="M18" s="283"/>
      <c r="N18" s="37"/>
      <c r="O18" s="34" t="str">
        <f t="shared" si="12"/>
        <v/>
      </c>
      <c r="P18" s="37"/>
      <c r="Q18" s="34" t="str">
        <f t="shared" si="12"/>
        <v/>
      </c>
      <c r="R18" s="37"/>
      <c r="S18" s="37"/>
      <c r="T18" s="43"/>
      <c r="U18" s="232">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Thu</v>
      </c>
      <c r="AQ18" s="42"/>
      <c r="AR18" s="35" t="str">
        <f aca="true" t="shared" si="13" ref="AR18:AR39">IF(+$B18="Sat",IF(SUM(AQ12:AQ18)&gt;0,AVERAGE(AQ12:AQ18)," "),"")</f>
        <v/>
      </c>
      <c r="AS18" s="42"/>
      <c r="AT18" s="60" t="str">
        <f aca="true" t="shared" si="14" ref="AT18:AV33">IF(+$B18="Sat",IF(SUM(AS12:AS18)&gt;0,AVERAGE(AS12:AS18)," "),"")</f>
        <v/>
      </c>
      <c r="AU18" s="36" t="str">
        <f ca="1" t="shared" si="7"/>
        <v/>
      </c>
      <c r="AV18" s="46" t="str">
        <f t="shared" si="14"/>
        <v/>
      </c>
      <c r="AW18" s="42"/>
      <c r="AX18" s="60" t="str">
        <f aca="true" t="shared" si="15" ref="AX18:AX39">IF(+$B18="Sat",IF(SUM(AW12:AW18)&gt;0,AVERAGE(AW12:AW18)," "),"")</f>
        <v/>
      </c>
      <c r="AY18" s="36" t="str">
        <f ca="1" t="shared" si="8"/>
        <v/>
      </c>
      <c r="AZ18" s="35" t="str">
        <f aca="true" t="shared" si="16" ref="AZ18:AZ39">IF(+$B18="Sat",IF(SUM(AY12:AY18)&gt;0,AVERAGE(AY12:AY18)," "),"")</f>
        <v/>
      </c>
      <c r="BA18" s="42"/>
      <c r="BB18" s="61" t="str">
        <f aca="true" t="shared" si="17" ref="BB18:BB39">IF(+$B18="Sat",IF(SUM(BA12:BA18)&gt;0,AVERAGE(BA12:BA18)," "),"")</f>
        <v/>
      </c>
      <c r="BC18" s="36" t="str">
        <f ca="1" t="shared" si="9"/>
        <v/>
      </c>
      <c r="BD18" s="35" t="str">
        <f aca="true" t="shared" si="18" ref="BD18:BD39">IF(+$B18="Sat",IF(SUM(BC12:BC18)&gt;0,AVERAGE(BC12:BC18)," "),"")</f>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Fri</v>
      </c>
      <c r="C19" s="37"/>
      <c r="D19" s="38"/>
      <c r="E19" s="38"/>
      <c r="F19" s="38"/>
      <c r="G19" s="39"/>
      <c r="H19" s="40"/>
      <c r="I19" s="41"/>
      <c r="J19" s="37"/>
      <c r="K19" s="38"/>
      <c r="L19" s="42"/>
      <c r="M19" s="283"/>
      <c r="N19" s="37"/>
      <c r="O19" s="34" t="str">
        <f t="shared" si="12"/>
        <v/>
      </c>
      <c r="P19" s="37"/>
      <c r="Q19" s="34" t="str">
        <f t="shared" si="12"/>
        <v/>
      </c>
      <c r="R19" s="37"/>
      <c r="S19" s="37"/>
      <c r="T19" s="43"/>
      <c r="U19" s="232">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Fri</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Sat</v>
      </c>
      <c r="C20" s="47"/>
      <c r="D20" s="48"/>
      <c r="E20" s="48"/>
      <c r="F20" s="48"/>
      <c r="G20" s="49"/>
      <c r="H20" s="50"/>
      <c r="I20" s="51"/>
      <c r="J20" s="47"/>
      <c r="K20" s="48"/>
      <c r="L20" s="52"/>
      <c r="M20" s="284"/>
      <c r="N20" s="47"/>
      <c r="O20" s="56" t="str">
        <f t="shared" si="12"/>
        <v/>
      </c>
      <c r="P20" s="47"/>
      <c r="Q20" s="56" t="str">
        <f t="shared" si="12"/>
        <v/>
      </c>
      <c r="R20" s="47"/>
      <c r="S20" s="47"/>
      <c r="T20" s="53"/>
      <c r="U20" s="23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Sat</v>
      </c>
      <c r="AQ20" s="52"/>
      <c r="AR20" s="57" t="str">
        <f t="shared" si="13"/>
        <v xml:space="preserve"> </v>
      </c>
      <c r="AS20" s="52"/>
      <c r="AT20" s="56" t="str">
        <f t="shared" si="14"/>
        <v xml:space="preserve"> </v>
      </c>
      <c r="AU20" s="58" t="str">
        <f ca="1" t="shared" si="7"/>
        <v/>
      </c>
      <c r="AV20" s="57" t="str">
        <f ca="1" t="shared" si="14"/>
        <v xml:space="preserve"> </v>
      </c>
      <c r="AW20" s="52"/>
      <c r="AX20" s="56" t="str">
        <f t="shared" si="15"/>
        <v xml:space="preserve"> </v>
      </c>
      <c r="AY20" s="58" t="str">
        <f ca="1" t="shared" si="8"/>
        <v/>
      </c>
      <c r="AZ20" s="57" t="str">
        <f ca="1" t="shared" si="16"/>
        <v xml:space="preserve"> </v>
      </c>
      <c r="BA20" s="52"/>
      <c r="BB20" s="62" t="str">
        <f t="shared" si="17"/>
        <v xml:space="preserve"> </v>
      </c>
      <c r="BC20" s="58" t="str">
        <f ca="1" t="shared" si="9"/>
        <v/>
      </c>
      <c r="BD20" s="57" t="str">
        <f ca="1" t="shared" si="18"/>
        <v xml:space="preserve">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Sun</v>
      </c>
      <c r="C21" s="30"/>
      <c r="D21" s="26"/>
      <c r="E21" s="26"/>
      <c r="F21" s="26"/>
      <c r="G21" s="27"/>
      <c r="H21" s="28"/>
      <c r="I21" s="29"/>
      <c r="J21" s="30"/>
      <c r="K21" s="26"/>
      <c r="L21" s="31"/>
      <c r="M21" s="282"/>
      <c r="N21" s="30"/>
      <c r="O21" s="34" t="str">
        <f t="shared" si="12"/>
        <v/>
      </c>
      <c r="P21" s="30"/>
      <c r="Q21" s="34" t="str">
        <f t="shared" si="12"/>
        <v/>
      </c>
      <c r="R21" s="30"/>
      <c r="S21" s="30"/>
      <c r="T21" s="32"/>
      <c r="U21" s="231">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Sun</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Mon</v>
      </c>
      <c r="C22" s="37"/>
      <c r="D22" s="38"/>
      <c r="E22" s="38"/>
      <c r="F22" s="38"/>
      <c r="G22" s="39"/>
      <c r="H22" s="40"/>
      <c r="I22" s="41"/>
      <c r="J22" s="37"/>
      <c r="K22" s="38"/>
      <c r="L22" s="42"/>
      <c r="M22" s="283"/>
      <c r="N22" s="37"/>
      <c r="O22" s="34" t="str">
        <f t="shared" si="12"/>
        <v/>
      </c>
      <c r="P22" s="37"/>
      <c r="Q22" s="34" t="str">
        <f t="shared" si="12"/>
        <v/>
      </c>
      <c r="R22" s="37"/>
      <c r="S22" s="37"/>
      <c r="T22" s="43"/>
      <c r="U22" s="232">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Mon</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Tue</v>
      </c>
      <c r="C23" s="37"/>
      <c r="D23" s="38"/>
      <c r="E23" s="38"/>
      <c r="F23" s="38"/>
      <c r="G23" s="39"/>
      <c r="H23" s="40"/>
      <c r="I23" s="41"/>
      <c r="J23" s="37"/>
      <c r="K23" s="38"/>
      <c r="L23" s="42"/>
      <c r="M23" s="283"/>
      <c r="N23" s="37"/>
      <c r="O23" s="34" t="str">
        <f t="shared" si="12"/>
        <v/>
      </c>
      <c r="P23" s="37"/>
      <c r="Q23" s="34" t="str">
        <f t="shared" si="12"/>
        <v/>
      </c>
      <c r="R23" s="37"/>
      <c r="S23" s="37"/>
      <c r="T23" s="43"/>
      <c r="U23" s="232">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Tue</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Wed</v>
      </c>
      <c r="C24" s="37"/>
      <c r="D24" s="38"/>
      <c r="E24" s="38"/>
      <c r="F24" s="38"/>
      <c r="G24" s="39"/>
      <c r="H24" s="40"/>
      <c r="I24" s="41"/>
      <c r="J24" s="37"/>
      <c r="K24" s="38"/>
      <c r="L24" s="42"/>
      <c r="M24" s="283"/>
      <c r="N24" s="37"/>
      <c r="O24" s="34" t="str">
        <f t="shared" si="12"/>
        <v/>
      </c>
      <c r="P24" s="37"/>
      <c r="Q24" s="34" t="str">
        <f t="shared" si="12"/>
        <v/>
      </c>
      <c r="R24" s="37"/>
      <c r="S24" s="37"/>
      <c r="T24" s="43"/>
      <c r="U24" s="232">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Wed</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Thu</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50"/>
      <c r="AG25" s="51"/>
      <c r="AH25" s="47"/>
      <c r="AI25" t="str">
        <f ca="1" t="shared" si="6"/>
        <v/>
      </c>
      <c r="AJ25" s="47"/>
      <c r="AK25" s="284"/>
      <c r="AL25" s="284"/>
      <c r="AM25" s="284"/>
      <c r="AN25" s="53"/>
      <c r="AO25" s="206">
        <f t="shared" si="1"/>
        <v>15</v>
      </c>
      <c r="AP25" s="391" t="str">
        <f t="shared" si="2"/>
        <v>Thu</v>
      </c>
      <c r="AQ25" s="52"/>
      <c r="AR25" s="57" t="str">
        <f t="shared" si="13"/>
        <v/>
      </c>
      <c r="AS25" s="52"/>
      <c r="AT25" s="56" t="str">
        <f t="shared" si="14"/>
        <v/>
      </c>
      <c r="AU25" s="58" t="str">
        <f ca="1" t="shared" si="7"/>
        <v/>
      </c>
      <c r="AV25" s="57" t="str">
        <f t="shared" si="14"/>
        <v/>
      </c>
      <c r="AW25" s="52"/>
      <c r="AX25" s="56" t="str">
        <f t="shared" si="15"/>
        <v/>
      </c>
      <c r="AY25" s="58" t="str">
        <f ca="1" t="shared" si="8"/>
        <v/>
      </c>
      <c r="AZ25" s="57" t="str">
        <f t="shared" si="16"/>
        <v/>
      </c>
      <c r="BA25" s="52"/>
      <c r="BB25" s="62" t="str">
        <f t="shared" si="17"/>
        <v/>
      </c>
      <c r="BC25" s="58" t="str">
        <f ca="1" t="shared" si="9"/>
        <v/>
      </c>
      <c r="BD25" s="57" t="str">
        <f t="shared" si="18"/>
        <v/>
      </c>
      <c r="BE25" s="52"/>
      <c r="BF25" s="53"/>
      <c r="BG25" s="233">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Fri</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49"/>
      <c r="AG26" s="29"/>
      <c r="AH26" s="30"/>
      <c r="AI26" t="str">
        <f ca="1" t="shared" si="6"/>
        <v/>
      </c>
      <c r="AJ26" s="30"/>
      <c r="AK26" s="282"/>
      <c r="AL26" s="282"/>
      <c r="AM26" s="282"/>
      <c r="AN26" s="32"/>
      <c r="AO26" s="203">
        <f t="shared" si="1"/>
        <v>16</v>
      </c>
      <c r="AP26" s="390" t="str">
        <f t="shared" si="2"/>
        <v>Fri</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231">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Sat</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Sat</v>
      </c>
      <c r="AQ27" s="42"/>
      <c r="AR27" s="35" t="str">
        <f t="shared" si="13"/>
        <v xml:space="preserve"> </v>
      </c>
      <c r="AS27" s="42"/>
      <c r="AT27" s="60" t="str">
        <f t="shared" si="14"/>
        <v xml:space="preserve"> </v>
      </c>
      <c r="AU27" s="36" t="str">
        <f ca="1" t="shared" si="7"/>
        <v/>
      </c>
      <c r="AV27" s="46" t="str">
        <f ca="1" t="shared" si="14"/>
        <v xml:space="preserve"> </v>
      </c>
      <c r="AW27" s="42"/>
      <c r="AX27" s="60" t="str">
        <f t="shared" si="15"/>
        <v xml:space="preserve"> </v>
      </c>
      <c r="AY27" s="36" t="str">
        <f ca="1" t="shared" si="8"/>
        <v/>
      </c>
      <c r="AZ27" s="35" t="str">
        <f ca="1" t="shared" si="16"/>
        <v xml:space="preserve"> </v>
      </c>
      <c r="BA27" s="42"/>
      <c r="BB27" s="61" t="str">
        <f t="shared" si="17"/>
        <v xml:space="preserve"> </v>
      </c>
      <c r="BC27" s="36" t="str">
        <f ca="1" t="shared" si="9"/>
        <v/>
      </c>
      <c r="BD27" s="35" t="str">
        <f ca="1" t="shared" si="18"/>
        <v xml:space="preserve">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Sun</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Sun</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Mon</v>
      </c>
      <c r="C29" s="37"/>
      <c r="D29" s="38"/>
      <c r="E29" s="38"/>
      <c r="F29" s="38"/>
      <c r="G29" s="39"/>
      <c r="H29" s="40"/>
      <c r="I29" s="41"/>
      <c r="J29" s="37"/>
      <c r="K29" s="38"/>
      <c r="L29" s="42"/>
      <c r="M29" s="283"/>
      <c r="N29" s="37"/>
      <c r="O29" s="34" t="str">
        <f aca="true" t="shared" si="19" ref="O29:Q40">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Mon</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Tue</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85"/>
      <c r="AG30" s="51"/>
      <c r="AH30" s="47"/>
      <c r="AI30" t="str">
        <f ca="1" t="shared" si="6"/>
        <v/>
      </c>
      <c r="AJ30" s="47"/>
      <c r="AK30" s="284"/>
      <c r="AL30" s="284"/>
      <c r="AM30" s="284"/>
      <c r="AN30" s="53"/>
      <c r="AO30" s="206">
        <f t="shared" si="1"/>
        <v>20</v>
      </c>
      <c r="AP30" s="391" t="str">
        <f t="shared" si="2"/>
        <v>Tue</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Wed</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86"/>
      <c r="AG31" s="29"/>
      <c r="AH31" s="30"/>
      <c r="AI31" t="str">
        <f ca="1" t="shared" si="6"/>
        <v/>
      </c>
      <c r="AJ31" s="30"/>
      <c r="AK31" s="282"/>
      <c r="AL31" s="282"/>
      <c r="AM31" s="282"/>
      <c r="AN31" s="32"/>
      <c r="AO31" s="203">
        <f t="shared" si="1"/>
        <v>21</v>
      </c>
      <c r="AP31" s="390" t="str">
        <f t="shared" si="2"/>
        <v>Wed</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Thu</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Thu</v>
      </c>
      <c r="AQ32" s="42"/>
      <c r="AR32" s="35" t="str">
        <f t="shared" si="13"/>
        <v/>
      </c>
      <c r="AS32" s="42"/>
      <c r="AT32" s="60" t="str">
        <f t="shared" si="14"/>
        <v/>
      </c>
      <c r="AU32" s="36" t="str">
        <f ca="1" t="shared" si="7"/>
        <v/>
      </c>
      <c r="AV32" s="46" t="str">
        <f t="shared" si="14"/>
        <v/>
      </c>
      <c r="AW32" s="42"/>
      <c r="AX32" s="60" t="str">
        <f t="shared" si="15"/>
        <v/>
      </c>
      <c r="AY32" s="36" t="str">
        <f ca="1" t="shared" si="8"/>
        <v/>
      </c>
      <c r="AZ32" s="35" t="str">
        <f t="shared" si="16"/>
        <v/>
      </c>
      <c r="BA32" s="42"/>
      <c r="BB32" s="61" t="str">
        <f t="shared" si="17"/>
        <v/>
      </c>
      <c r="BC32" s="36" t="str">
        <f ca="1" t="shared" si="9"/>
        <v/>
      </c>
      <c r="BD32" s="35" t="str">
        <f t="shared" si="18"/>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Fri</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Fri</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Sat</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Sat</v>
      </c>
      <c r="AQ34" s="42"/>
      <c r="AR34" s="35" t="str">
        <f t="shared" si="13"/>
        <v xml:space="preserve"> </v>
      </c>
      <c r="AS34" s="42"/>
      <c r="AT34" s="60" t="str">
        <f aca="true" t="shared" si="20" ref="AT34:AV39">IF(+$B34="Sat",IF(SUM(AS28:AS34)&gt;0,AVERAGE(AS28:AS34)," "),"")</f>
        <v xml:space="preserve"> </v>
      </c>
      <c r="AU34" s="36" t="str">
        <f ca="1" t="shared" si="7"/>
        <v/>
      </c>
      <c r="AV34" s="46" t="str">
        <f ca="1" t="shared" si="20"/>
        <v xml:space="preserve"> </v>
      </c>
      <c r="AW34" s="42"/>
      <c r="AX34" s="60" t="str">
        <f t="shared" si="15"/>
        <v xml:space="preserve"> </v>
      </c>
      <c r="AY34" s="36" t="str">
        <f ca="1" t="shared" si="8"/>
        <v/>
      </c>
      <c r="AZ34" s="35" t="str">
        <f ca="1" t="shared" si="16"/>
        <v xml:space="preserve"> </v>
      </c>
      <c r="BA34" s="42"/>
      <c r="BB34" s="61" t="str">
        <f t="shared" si="17"/>
        <v xml:space="preserve"> </v>
      </c>
      <c r="BC34" s="36" t="str">
        <f ca="1" t="shared" si="9"/>
        <v/>
      </c>
      <c r="BD34" s="35" t="str">
        <f ca="1" t="shared" si="18"/>
        <v xml:space="preserve">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Sun</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85"/>
      <c r="AG35" s="51"/>
      <c r="AH35" s="47"/>
      <c r="AI35" t="str">
        <f ca="1" t="shared" si="6"/>
        <v/>
      </c>
      <c r="AJ35" s="47"/>
      <c r="AK35" s="284"/>
      <c r="AL35" s="284"/>
      <c r="AM35" s="284"/>
      <c r="AN35" s="53"/>
      <c r="AO35" s="206">
        <f t="shared" si="1"/>
        <v>25</v>
      </c>
      <c r="AP35" s="391" t="str">
        <f t="shared" si="2"/>
        <v>Sun</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233">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Mon</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86"/>
      <c r="AG36" s="29"/>
      <c r="AH36" s="30"/>
      <c r="AI36" t="str">
        <f ca="1" t="shared" si="6"/>
        <v/>
      </c>
      <c r="AJ36" s="30"/>
      <c r="AK36" s="282"/>
      <c r="AL36" s="282"/>
      <c r="AM36" s="282"/>
      <c r="AN36" s="32"/>
      <c r="AO36" s="203">
        <f t="shared" si="1"/>
        <v>26</v>
      </c>
      <c r="AP36" s="390" t="str">
        <f t="shared" si="2"/>
        <v>Mon</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231">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Tue</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Tue</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Wed</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Wed</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Thu</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Thu</v>
      </c>
      <c r="AQ39" s="42"/>
      <c r="AR39" s="35" t="str">
        <f t="shared" si="13"/>
        <v/>
      </c>
      <c r="AS39" s="42"/>
      <c r="AT39" s="60" t="str">
        <f t="shared" si="20"/>
        <v/>
      </c>
      <c r="AU39" s="36" t="str">
        <f ca="1" t="shared" si="7"/>
        <v/>
      </c>
      <c r="AV39" s="46" t="str">
        <f t="shared" si="20"/>
        <v/>
      </c>
      <c r="AW39" s="42"/>
      <c r="AX39" s="60" t="str">
        <f t="shared" si="15"/>
        <v/>
      </c>
      <c r="AY39" s="36" t="str">
        <f ca="1" t="shared" si="8"/>
        <v/>
      </c>
      <c r="AZ39" s="35" t="str">
        <f t="shared" si="16"/>
        <v/>
      </c>
      <c r="BA39" s="42"/>
      <c r="BB39" s="61" t="str">
        <f t="shared" si="17"/>
        <v/>
      </c>
      <c r="BC39" s="36" t="str">
        <f ca="1" t="shared" si="9"/>
        <v/>
      </c>
      <c r="BD39" s="35" t="str">
        <f t="shared" si="18"/>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thickBot="1">
      <c r="A40" s="205">
        <v>30</v>
      </c>
      <c r="B40" s="204" t="str">
        <f t="shared" si="4"/>
        <v>Fri</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Fri</v>
      </c>
      <c r="AQ40" s="42"/>
      <c r="AR40" s="35" t="str">
        <f>IF(SUM(AQ34:AQ40)=0,"",IF(+$B40="Sat",AVERAGE(AQ34:AQ40),IF(+$B40="Fri",AVERAGE(AQ35:AQ40,Jul!AQ$11),IF(+$B40="Thu",AVERAGE(AQ36:AQ40,Jul!AQ$11:AQ$12),IF(+$B40="Wed",AVERAGE(AQ37:AQ40,Jul!AQ$11:AQ$13)," ")))))</f>
        <v/>
      </c>
      <c r="AS40" s="42"/>
      <c r="AT40" s="60" t="str">
        <f>IF(AND(+$B40="Sat",SUM(AS34:AS40)&gt;0),AVERAGE(AS34:AS40),IF(AND(+$B40="Fri",SUM(AS35:AS40,Jul!AS$11)&gt;0),AVERAGE(AS35:AS40,Jul!AS$11),IF(AND(+$B40="Thu",SUM(AS36:AS40,Jul!AS$11:AS$12)&gt;0),AVERAGE(AS36:AS40,Jul!AS$11:AS$12),IF(AND(+$B40="Wed",SUM(AS37:AS40,Jul!AS$11:AS$13)&gt;0),AVERAGE(AS37:AS40,Jul!AS$11:AS$13),""))))</f>
        <v/>
      </c>
      <c r="AU40" s="36" t="str">
        <f ca="1" t="shared" si="7"/>
        <v/>
      </c>
      <c r="AV40" s="35" t="str">
        <f ca="1">IF(AND(+$B40="Sat",SUM(AU34:AU40)&gt;0),AVERAGE(AU34:AU40),IF(AND(+$B40="Fri",SUM(AU35:AU40,Jul!AU$11)&gt;0),AVERAGE(AU35:AU40,Jul!AU$11),IF(AND(+$B40="Thu",SUM(AU36:AU40,Jul!AU$11:AU$12)&gt;0),AVERAGE(AU36:AU40,Jul!AU$11:AU$12),IF(AND(+$B40="Wed",SUM(AU37:AU40,Jul!AU$11:AU$13)&gt;0),AVERAGE(AU37:AU40,Jul!AU$11:AU$13),""))))</f>
        <v/>
      </c>
      <c r="AW40" s="42"/>
      <c r="AX40" s="60" t="str">
        <f>IF(AND(+$B40="Sat",SUM(AW34:AW40)&gt;0),AVERAGE(AW34:AW40),IF(AND(+$B40="Fri",SUM(AW35:AW40,Jul!AW$11)&gt;0),AVERAGE(AW35:AW40,Jul!AW$11),IF(AND(+$B40="Thu",SUM(AW36:AW40,Jul!AW$11:AW$12)&gt;0),AVERAGE(AW36:AW40,Jul!AW$11:AW$12),IF(AND(+$B40="Wed",SUM(AW37:AW40,Jul!AW$11:AW$13)&gt;0),AVERAGE(AW37:AW40,Jul!AW$11:AW$13),""))))</f>
        <v/>
      </c>
      <c r="AY40" s="36" t="str">
        <f ca="1" t="shared" si="8"/>
        <v/>
      </c>
      <c r="AZ40" s="35" t="str">
        <f ca="1">IF(AND(+$B40="Sat",SUM(AY34:AY40)&gt;0),AVERAGE(AY34:AY40),IF(AND(+$B40="Fri",SUM(AY35:AY40,Jul!AY$11)&gt;0),AVERAGE(AY35:AY40,Jul!AY$11),IF(AND(+$B40="Thu",SUM(AY36:AY40,Jul!AY$11:AY$12)&gt;0),AVERAGE(AY36:AY40,Jul!AY$11:AY$12),IF(AND(+$B40="Wed",SUM(AY37:AY40,Jul!AY$11:AY$13)&gt;0),AVERAGE(AY37:AY40,Jul!AY$11:AY$13),""))))</f>
        <v/>
      </c>
      <c r="BA40" s="42"/>
      <c r="BB40" s="60" t="str">
        <f>IF(AND(+$B40="Sat",SUM(BA34:BA40)&gt;0),AVERAGE(BA34:BA40),IF(AND(+$B40="Fri",SUM(BA35:BA40,Jul!BA$11)&gt;0),AVERAGE(BA35:BA40,Jul!BA$11),IF(AND(+$B40="Thu",SUM(BA36:BA40,Jul!BA$11:BA$12)&gt;0),AVERAGE(BA36:BA40,Jul!BA$11:BA$12),IF(AND(+$B40="Wed",SUM(BA37:BA40,Jul!BA$11:BA$13)&gt;0),AVERAGE(BA37:BA40,Jul!BA$11:BA$13),""))))</f>
        <v/>
      </c>
      <c r="BC40" s="36" t="str">
        <f ca="1" t="shared" si="9"/>
        <v/>
      </c>
      <c r="BD40" s="35" t="str">
        <f ca="1">IF(AND(+$B40="Sat",SUM(BC34:BC40)&gt;0),AVERAGE(BC34:BC40),IF(AND(+$B40="Fri",SUM(BC35:BC40,Jul!BC$11)&gt;0),AVERAGE(BC35:BC40,Jul!BC$11),IF(AND(+$B40="Thu",SUM(BC36:BC40,Jul!BC$11:BC$12)&gt;0),AVERAGE(BC36:BC40,Jul!BC$11:BC$12),IF(AND(+$B40="Wed",SUM(BC37:BC40,Jul!BC$11:BC$13)&gt;0),AVERAGE(BC37:BC40,Jul!BC$11:BC$13),""))))</f>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thickTop="1">
      <c r="A41" s="209" t="s">
        <v>30</v>
      </c>
      <c r="B41" s="210"/>
      <c r="C41" s="29"/>
      <c r="D41" s="299"/>
      <c r="E41" s="299"/>
      <c r="F41" s="26"/>
      <c r="G41" s="64"/>
      <c r="H41" s="65"/>
      <c r="I41" s="3" t="str">
        <f>IF(SUM(I11:I40)&gt;0,AVERAGE(I11:I40)," ")</f>
        <v xml:space="preserve"> </v>
      </c>
      <c r="J41" s="34" t="str">
        <f>IF(SUM(J11:J40)&gt;0,AVERAGE(J11:J40)," ")</f>
        <v xml:space="preserve"> </v>
      </c>
      <c r="K41" s="59" t="str">
        <f>IF(SUM(K11:K40)&gt;0,AVERAGE(K11:K40)," ")</f>
        <v xml:space="preserve"> </v>
      </c>
      <c r="L41" s="33" t="str">
        <f>IF(SUM(L11:L40)&gt;0,AVERAGE(L11:L40)," ")</f>
        <v xml:space="preserve"> </v>
      </c>
      <c r="M41" s="285"/>
      <c r="N41" s="294" t="str">
        <f aca="true" t="shared" si="21" ref="N41:T41">IF(SUM(N11:N40)&gt;0,AVERAGE(N11:N40)," ")</f>
        <v xml:space="preserve"> </v>
      </c>
      <c r="O41" s="34" t="str">
        <f t="shared" si="21"/>
        <v xml:space="preserve"> </v>
      </c>
      <c r="P41" s="294" t="str">
        <f t="shared" si="21"/>
        <v xml:space="preserve"> </v>
      </c>
      <c r="Q41" s="34" t="str">
        <f t="shared" si="21"/>
        <v xml:space="preserve"> </v>
      </c>
      <c r="R41" s="34" t="str">
        <f t="shared" si="21"/>
        <v xml:space="preserve"> </v>
      </c>
      <c r="S41" s="34" t="str">
        <f t="shared" si="21"/>
        <v xml:space="preserve"> </v>
      </c>
      <c r="T41" s="46" t="str">
        <f t="shared" si="21"/>
        <v xml:space="preserve"> </v>
      </c>
      <c r="U41" s="209" t="s">
        <v>31</v>
      </c>
      <c r="V41" s="310" t="str">
        <f aca="true" t="shared" si="22" ref="V41:AE41">IF(SUM(V11:V40)&gt;0,AVERAGE(V11:V40)," ")</f>
        <v xml:space="preserve"> </v>
      </c>
      <c r="W41" s="428" t="str">
        <f t="shared" si="22"/>
        <v xml:space="preserve"> </v>
      </c>
      <c r="X41" s="34" t="str">
        <f ca="1" t="shared" si="22"/>
        <v xml:space="preserve"> </v>
      </c>
      <c r="Y41" s="429" t="str">
        <f t="shared" si="22"/>
        <v xml:space="preserve"> </v>
      </c>
      <c r="Z41" s="425" t="str">
        <f t="shared" si="22"/>
        <v xml:space="preserve"> </v>
      </c>
      <c r="AA41" s="300" t="str">
        <f t="shared" si="22"/>
        <v xml:space="preserve"> </v>
      </c>
      <c r="AB41" s="34" t="str">
        <f t="shared" si="22"/>
        <v xml:space="preserve"> </v>
      </c>
      <c r="AC41" s="311" t="str">
        <f t="shared" si="22"/>
        <v xml:space="preserve"> </v>
      </c>
      <c r="AD41" s="312" t="str">
        <f t="shared" si="22"/>
        <v xml:space="preserve"> </v>
      </c>
      <c r="AE41" s="313" t="str">
        <f t="shared" si="22"/>
        <v xml:space="preserve"> </v>
      </c>
      <c r="AF41" s="658"/>
      <c r="AG41" s="617" t="str">
        <f>IF(SUM(AG11:AG40)&gt;0,AVERAGE(AG11:AG40)," ")</f>
        <v xml:space="preserve"> </v>
      </c>
      <c r="AH41" s="645" t="str">
        <f>IF(SUM(AH11:AH40)&gt;0,AVERAGE(AH11:AH40)," ")</f>
        <v xml:space="preserve"> </v>
      </c>
      <c r="AI41" s="34"/>
      <c r="AJ41" s="732" t="str">
        <f ca="1">IF(SUM(AI11:AI40)&gt;0,GEOMEAN(AI11:AI40),"")</f>
        <v/>
      </c>
      <c r="AK41" s="285"/>
      <c r="AL41" s="285"/>
      <c r="AM41" s="641" t="str">
        <f>IF(SUM(AM11:AM40)&gt;0,AVERAGE(AM11:AM40)," ")</f>
        <v xml:space="preserve"> </v>
      </c>
      <c r="AN41" s="313" t="str">
        <f>IF(SUM(AN11:AN40)&gt;0,AVERAGE(AN11:AN40)," ")</f>
        <v xml:space="preserve"> </v>
      </c>
      <c r="AO41" s="840" t="s">
        <v>60</v>
      </c>
      <c r="AP41" s="841"/>
      <c r="AQ41" s="617" t="str">
        <f>IF(SUM(AQ11:AQ40)&gt;0,AVERAGE(AQ11:AQ40)," ")</f>
        <v xml:space="preserve"> </v>
      </c>
      <c r="AR41" s="705"/>
      <c r="AS41" s="619" t="str">
        <f>IF(SUM(AS11:AS40)&gt;0,AVERAGE(AS11:AS40)," ")</f>
        <v xml:space="preserve"> </v>
      </c>
      <c r="AT41" s="622"/>
      <c r="AU41" s="621" t="str">
        <f ca="1">IF(SUM(AU11:AU40)&gt;0,AVERAGE(AU11:AU40)," ")</f>
        <v xml:space="preserve"> </v>
      </c>
      <c r="AV41" s="622"/>
      <c r="AW41" s="619" t="str">
        <f>IF(SUM(AW11:AW40)&gt;0,AVERAGE(AW11:AW40)," ")</f>
        <v xml:space="preserve"> </v>
      </c>
      <c r="AX41" s="625"/>
      <c r="AY41" s="621" t="str">
        <f ca="1">IF(SUM(AY11:AY40)&gt;0,AVERAGE(AY11:AY40)," ")</f>
        <v xml:space="preserve"> </v>
      </c>
      <c r="AZ41" s="622"/>
      <c r="BA41" s="617" t="str">
        <f>IF(SUM(BA11:BA40)&gt;0,AVERAGE(BA11:BA40)," ")</f>
        <v xml:space="preserve"> </v>
      </c>
      <c r="BB41" s="622"/>
      <c r="BC41" s="621" t="str">
        <f ca="1">IF(SUM(BC11:BC40)&gt;0,AVERAGE(BC11:BC40)," ")</f>
        <v xml:space="preserve"> </v>
      </c>
      <c r="BD41" s="705"/>
      <c r="BE41" s="33" t="str">
        <f>IF(SUM(BE11:BE40)&gt;0,AVERAGE(BE11:BE40)," ")</f>
        <v xml:space="preserve"> </v>
      </c>
      <c r="BF41" s="46" t="str">
        <f>IF(SUM(BF11:BF40)&gt;0,AVERAGE(BF11:BF40)," ")</f>
        <v xml:space="preserve"> </v>
      </c>
      <c r="BG41" s="412" t="s">
        <v>60</v>
      </c>
      <c r="BH41" s="634" t="str">
        <f aca="true" t="shared" si="23" ref="BH41:BW41">IF(SUM(BH11:BH40)&gt;0,AVERAGE(BH11:BH40)," ")</f>
        <v xml:space="preserve"> </v>
      </c>
      <c r="BI41" s="621" t="str">
        <f ca="1" t="shared" si="23"/>
        <v xml:space="preserve"> </v>
      </c>
      <c r="BJ41" s="629" t="str">
        <f t="shared" si="23"/>
        <v xml:space="preserve"> </v>
      </c>
      <c r="BK41" s="758" t="str">
        <f ca="1" t="shared" si="23"/>
        <v xml:space="preserve"> </v>
      </c>
      <c r="BL41" s="759" t="str">
        <f t="shared" si="23"/>
        <v xml:space="preserve"> </v>
      </c>
      <c r="BM41" s="760" t="str">
        <f t="shared" si="23"/>
        <v xml:space="preserve"> </v>
      </c>
      <c r="BN41" s="34" t="str">
        <f t="shared" si="23"/>
        <v xml:space="preserve"> </v>
      </c>
      <c r="BO41" s="34" t="str">
        <f t="shared" si="23"/>
        <v xml:space="preserve"> </v>
      </c>
      <c r="BP41" s="34" t="str">
        <f t="shared" si="23"/>
        <v xml:space="preserve"> </v>
      </c>
      <c r="BQ41" s="36" t="str">
        <f t="shared" si="23"/>
        <v xml:space="preserve"> </v>
      </c>
      <c r="BR41" s="34" t="str">
        <f t="shared" si="23"/>
        <v xml:space="preserve"> </v>
      </c>
      <c r="BS41" s="760" t="str">
        <f t="shared" si="23"/>
        <v xml:space="preserve"> </v>
      </c>
      <c r="BT41" s="59" t="str">
        <f t="shared" si="23"/>
        <v xml:space="preserve"> </v>
      </c>
      <c r="BU41" s="36" t="str">
        <f t="shared" si="23"/>
        <v xml:space="preserve"> </v>
      </c>
      <c r="BV41" s="760" t="str">
        <f t="shared" si="23"/>
        <v xml:space="preserve"> </v>
      </c>
      <c r="BW41" s="46" t="str">
        <f t="shared" si="23"/>
        <v xml:space="preserve"> </v>
      </c>
    </row>
    <row r="42" spans="1:75" ht="15" customHeight="1" thickBot="1" thickTop="1">
      <c r="A42" s="211" t="s">
        <v>32</v>
      </c>
      <c r="B42" s="212"/>
      <c r="C42" s="68"/>
      <c r="D42" s="67"/>
      <c r="E42" s="67"/>
      <c r="F42" s="61" t="str">
        <f>IF(SUM(F11:F40)&gt;0,MAX(F11:F40)," ")</f>
        <v xml:space="preserve"> </v>
      </c>
      <c r="G42" s="69"/>
      <c r="H42" s="70"/>
      <c r="I42" s="71" t="str">
        <f aca="true" t="shared" si="24" ref="I42:T42">IF(SUM(I11:I40)&gt;0,MAX(I11:I40)," ")</f>
        <v xml:space="preserve"> </v>
      </c>
      <c r="J42" s="60" t="str">
        <f t="shared" si="24"/>
        <v xml:space="preserve"> </v>
      </c>
      <c r="K42" s="61" t="str">
        <f t="shared" si="24"/>
        <v xml:space="preserve"> </v>
      </c>
      <c r="L42" s="44" t="str">
        <f t="shared" si="24"/>
        <v xml:space="preserve"> </v>
      </c>
      <c r="M42" s="286" t="str">
        <f t="shared" si="24"/>
        <v xml:space="preserve"> </v>
      </c>
      <c r="N42" s="60" t="str">
        <f t="shared" si="24"/>
        <v xml:space="preserve"> </v>
      </c>
      <c r="O42" s="72" t="str">
        <f t="shared" si="24"/>
        <v xml:space="preserve"> </v>
      </c>
      <c r="P42" s="60" t="str">
        <f t="shared" si="24"/>
        <v xml:space="preserve"> </v>
      </c>
      <c r="Q42" s="72" t="str">
        <f t="shared" si="24"/>
        <v xml:space="preserve"> </v>
      </c>
      <c r="R42" s="60" t="str">
        <f t="shared" si="24"/>
        <v xml:space="preserve"> </v>
      </c>
      <c r="S42" s="60" t="str">
        <f t="shared" si="24"/>
        <v xml:space="preserve"> </v>
      </c>
      <c r="T42" s="35" t="str">
        <f t="shared" si="24"/>
        <v xml:space="preserve"> </v>
      </c>
      <c r="U42" s="211" t="s">
        <v>33</v>
      </c>
      <c r="V42" s="44" t="str">
        <f aca="true" t="shared" si="25" ref="V42:AE42">IF(SUM(V11:V40)&gt;0,MAX(V11:V40)," ")</f>
        <v xml:space="preserve"> </v>
      </c>
      <c r="W42" s="60" t="str">
        <f t="shared" si="25"/>
        <v xml:space="preserve"> </v>
      </c>
      <c r="X42" s="60" t="str">
        <f ca="1" t="shared" si="25"/>
        <v xml:space="preserve"> </v>
      </c>
      <c r="Y42" s="35" t="str">
        <f t="shared" si="25"/>
        <v xml:space="preserve"> </v>
      </c>
      <c r="Z42" s="426" t="str">
        <f t="shared" si="25"/>
        <v xml:space="preserve"> </v>
      </c>
      <c r="AA42" s="60" t="str">
        <f t="shared" si="25"/>
        <v xml:space="preserve"> </v>
      </c>
      <c r="AB42" s="60" t="str">
        <f t="shared" si="25"/>
        <v xml:space="preserve"> </v>
      </c>
      <c r="AC42" s="35" t="str">
        <f t="shared" si="25"/>
        <v xml:space="preserve"> </v>
      </c>
      <c r="AD42" s="44" t="str">
        <f t="shared" si="25"/>
        <v xml:space="preserve"> </v>
      </c>
      <c r="AE42" s="35" t="str">
        <f t="shared" si="25"/>
        <v xml:space="preserve"> </v>
      </c>
      <c r="AF42" s="636"/>
      <c r="AG42" s="629" t="str">
        <f>IF(SUM(AG11:AG40)&gt;0,MAX(AG11:AG40)," ")</f>
        <v xml:space="preserve"> </v>
      </c>
      <c r="AH42" s="617" t="str">
        <f>IF(SUM(AH11:AH40)&gt;0,MAX(AH11:AH40)," ")</f>
        <v xml:space="preserve"> </v>
      </c>
      <c r="AI42" s="60" t="str">
        <f ca="1">IF(AJ41&lt;&gt;"",MAX(AI11:AI40),"")</f>
        <v/>
      </c>
      <c r="AJ42" s="731" t="str">
        <f ca="1">IF(AI42=63200,"TNTC",AI42)</f>
        <v/>
      </c>
      <c r="AK42" s="883" t="str">
        <f>IF(SUM(AK11:AL40)&gt;0,MAX(AK11:AL40)," ")</f>
        <v xml:space="preserve"> </v>
      </c>
      <c r="AL42" s="884"/>
      <c r="AM42" s="644" t="str">
        <f>IF(SUM(AM11:AM40)&gt;0,MAX(AM11:AM40)," ")</f>
        <v xml:space="preserve"> </v>
      </c>
      <c r="AN42" s="35" t="str">
        <f>IF(SUM(AN11:AN40)&gt;0,MAX(AN11:AN40)," ")</f>
        <v xml:space="preserve"> </v>
      </c>
      <c r="AO42" s="842" t="s">
        <v>61</v>
      </c>
      <c r="AP42" s="843"/>
      <c r="AQ42" s="44" t="str">
        <f>IF(SUM(AQ11:AQ40)&gt;0,MAX(AQ11:AQ40)," ")</f>
        <v xml:space="preserve"> </v>
      </c>
      <c r="AR42" s="73" t="str">
        <f>IF(SUM(AR11:AR40)&gt;0,MAX(AR11:AR40)," ")</f>
        <v xml:space="preserve"> </v>
      </c>
      <c r="AS42" s="706" t="str">
        <f>IF(SUM(AS11:AS40)&gt;0,MAX(AS11:AS40)," ")</f>
        <v xml:space="preserve"> </v>
      </c>
      <c r="AT42" s="617" t="str">
        <f>IF(SUM(AT11:AT40)&gt;0,MAX(AT11:AT40)," ")</f>
        <v xml:space="preserve"> </v>
      </c>
      <c r="AU42" s="635" t="str">
        <f aca="true" t="shared" si="26" ref="AU42:BB42">IF(SUM(AU11:AU40)&gt;0,MAX(AU11:AU40)," ")</f>
        <v xml:space="preserve"> </v>
      </c>
      <c r="AV42" s="617" t="str">
        <f ca="1" t="shared" si="26"/>
        <v xml:space="preserve"> </v>
      </c>
      <c r="AW42" s="633" t="str">
        <f t="shared" si="26"/>
        <v xml:space="preserve"> </v>
      </c>
      <c r="AX42" s="617" t="str">
        <f t="shared" si="26"/>
        <v xml:space="preserve"> </v>
      </c>
      <c r="AY42" s="635" t="str">
        <f ca="1" t="shared" si="26"/>
        <v xml:space="preserve"> </v>
      </c>
      <c r="AZ42" s="707" t="str">
        <f ca="1" t="shared" si="26"/>
        <v xml:space="preserve"> </v>
      </c>
      <c r="BA42" s="633" t="str">
        <f t="shared" si="26"/>
        <v xml:space="preserve"> </v>
      </c>
      <c r="BB42" s="617" t="str">
        <f t="shared" si="26"/>
        <v xml:space="preserve"> </v>
      </c>
      <c r="BC42" s="635" t="str">
        <f ca="1">IF(SUM(BC11:BC40)&gt;0,MAX(BC11:BC40)," ")</f>
        <v xml:space="preserve"> </v>
      </c>
      <c r="BD42" s="617" t="str">
        <f ca="1">IF(SUM(BD11:BD40)&gt;0,MAX(BD11:BD40)," ")</f>
        <v xml:space="preserve"> </v>
      </c>
      <c r="BE42" s="44" t="str">
        <f>IF(SUM(BE11:BE40)&gt;0,MAX(BE11:BE40)," ")</f>
        <v xml:space="preserve"> </v>
      </c>
      <c r="BF42" s="35" t="str">
        <f>IF(SUM(BF11:BF40)&gt;0,MAX(BF11:BF40)," ")</f>
        <v xml:space="preserve"> </v>
      </c>
      <c r="BG42" s="232" t="s">
        <v>61</v>
      </c>
      <c r="BH42" s="761" t="str">
        <f aca="true" t="shared" si="27" ref="BH42:BW42">IF(SUM(BH11:BH40)&gt;0,MAX(BH11:BH40)," ")</f>
        <v xml:space="preserve"> </v>
      </c>
      <c r="BI42" s="762" t="str">
        <f ca="1" t="shared" si="27"/>
        <v xml:space="preserve"> </v>
      </c>
      <c r="BJ42" s="761" t="str">
        <f t="shared" si="27"/>
        <v xml:space="preserve"> </v>
      </c>
      <c r="BK42" s="762" t="str">
        <f ca="1" t="shared" si="27"/>
        <v xml:space="preserve"> </v>
      </c>
      <c r="BL42" s="659" t="str">
        <f t="shared" si="27"/>
        <v xml:space="preserve"> </v>
      </c>
      <c r="BM42" s="763" t="str">
        <f t="shared" si="27"/>
        <v xml:space="preserve"> </v>
      </c>
      <c r="BN42" s="72" t="str">
        <f t="shared" si="27"/>
        <v xml:space="preserve"> </v>
      </c>
      <c r="BO42" s="72" t="str">
        <f t="shared" si="27"/>
        <v xml:space="preserve"> </v>
      </c>
      <c r="BP42" s="72" t="str">
        <f t="shared" si="27"/>
        <v xml:space="preserve"> </v>
      </c>
      <c r="BQ42" s="764" t="str">
        <f t="shared" si="27"/>
        <v xml:space="preserve"> </v>
      </c>
      <c r="BR42" s="72" t="str">
        <f t="shared" si="27"/>
        <v xml:space="preserve"> </v>
      </c>
      <c r="BS42" s="763" t="str">
        <f t="shared" si="27"/>
        <v xml:space="preserve"> </v>
      </c>
      <c r="BT42" s="74" t="str">
        <f t="shared" si="27"/>
        <v xml:space="preserve"> </v>
      </c>
      <c r="BU42" s="764" t="str">
        <f t="shared" si="27"/>
        <v xml:space="preserve"> </v>
      </c>
      <c r="BV42" s="763" t="str">
        <f t="shared" si="27"/>
        <v xml:space="preserve"> </v>
      </c>
      <c r="BW42" s="73" t="str">
        <f t="shared" si="27"/>
        <v xml:space="preserve"> </v>
      </c>
    </row>
    <row r="43" spans="1:75" ht="15" customHeight="1" thickBot="1" thickTop="1">
      <c r="A43" s="211" t="s">
        <v>34</v>
      </c>
      <c r="B43" s="212"/>
      <c r="C43" s="68"/>
      <c r="D43" s="67"/>
      <c r="E43" s="67"/>
      <c r="F43" s="38"/>
      <c r="G43" s="69"/>
      <c r="H43" s="70"/>
      <c r="I43" s="45" t="str">
        <f aca="true" t="shared" si="28" ref="I43:T43">IF(SUM(I11:I40)&gt;0,MIN(I11:I40),"")</f>
        <v/>
      </c>
      <c r="J43" s="60" t="str">
        <f t="shared" si="28"/>
        <v/>
      </c>
      <c r="K43" s="71" t="str">
        <f t="shared" si="28"/>
        <v/>
      </c>
      <c r="L43" s="44" t="str">
        <f t="shared" si="28"/>
        <v/>
      </c>
      <c r="M43" s="286" t="str">
        <f t="shared" si="28"/>
        <v/>
      </c>
      <c r="N43" s="60" t="str">
        <f t="shared" si="28"/>
        <v/>
      </c>
      <c r="O43" s="60" t="str">
        <f t="shared" si="28"/>
        <v/>
      </c>
      <c r="P43" s="60" t="str">
        <f t="shared" si="28"/>
        <v/>
      </c>
      <c r="Q43" s="60" t="str">
        <f t="shared" si="28"/>
        <v/>
      </c>
      <c r="R43" s="60" t="str">
        <f t="shared" si="28"/>
        <v/>
      </c>
      <c r="S43" s="60" t="str">
        <f t="shared" si="28"/>
        <v/>
      </c>
      <c r="T43" s="35" t="str">
        <f t="shared" si="28"/>
        <v/>
      </c>
      <c r="U43" s="211" t="s">
        <v>35</v>
      </c>
      <c r="V43" s="44" t="str">
        <f aca="true" t="shared" si="29" ref="V43:AE43">IF(SUM(V11:V40)&gt;0,MIN(V11:V40),"")</f>
        <v/>
      </c>
      <c r="W43" s="60" t="str">
        <f t="shared" si="29"/>
        <v/>
      </c>
      <c r="X43" s="60" t="str">
        <f ca="1" t="shared" si="29"/>
        <v/>
      </c>
      <c r="Y43" s="35" t="str">
        <f t="shared" si="29"/>
        <v/>
      </c>
      <c r="Z43" s="426" t="str">
        <f t="shared" si="29"/>
        <v/>
      </c>
      <c r="AA43" s="60" t="str">
        <f t="shared" si="29"/>
        <v/>
      </c>
      <c r="AB43" s="60" t="str">
        <f t="shared" si="29"/>
        <v/>
      </c>
      <c r="AC43" s="35" t="str">
        <f t="shared" si="29"/>
        <v/>
      </c>
      <c r="AD43" s="44" t="str">
        <f t="shared" si="29"/>
        <v/>
      </c>
      <c r="AE43" s="35" t="str">
        <f t="shared" si="29"/>
        <v/>
      </c>
      <c r="AF43" s="636"/>
      <c r="AG43" s="646" t="str">
        <f>IF(SUM(AG11:AG40)&gt;0,MIN(AG11:AG40),"")</f>
        <v/>
      </c>
      <c r="AH43" s="647" t="str">
        <f>IF(SUM(AH11:AH40)&gt;0,MIN(AH11:AH40),"")</f>
        <v/>
      </c>
      <c r="AI43" s="61"/>
      <c r="AJ43" s="644" t="str">
        <f>IF(SUM(AJ11:AJ40)&gt;0,MIN(AJ11:AJ40),"")</f>
        <v/>
      </c>
      <c r="AK43" s="883" t="str">
        <f>IF(SUM(AK11:AL40)&gt;0,MIN(AK11:AL40),"")</f>
        <v/>
      </c>
      <c r="AL43" s="884"/>
      <c r="AM43" s="617" t="str">
        <f>IF(SUM(AM11:AM40)&gt;0,MIN(AM11:AM40),"")</f>
        <v/>
      </c>
      <c r="AN43" s="35" t="str">
        <f>IF(SUM(AN11:AN40)&gt;0,MIN(AN11:AN40),"")</f>
        <v/>
      </c>
      <c r="AO43" s="842" t="s">
        <v>62</v>
      </c>
      <c r="AP43" s="843"/>
      <c r="AQ43" s="636" t="str">
        <f>IF(SUM(AQ11:AQ40)&gt;0,MIN(AQ11:AQ40),"")</f>
        <v/>
      </c>
      <c r="AR43" s="637" t="str">
        <f>IF(SUM(AR11:AR40)&gt;0,MIN(AR11:AR40),"")</f>
        <v/>
      </c>
      <c r="AS43" s="652" t="str">
        <f>IF(SUM(AS11:AS40)&gt;0,MIN(AS11:AS40),"")</f>
        <v/>
      </c>
      <c r="AT43" s="708" t="str">
        <f>IF(SUM(AT11:AT40)&gt;0,MIN(AT11:AT40),"")</f>
        <v/>
      </c>
      <c r="AU43" s="709" t="str">
        <f aca="true" t="shared" si="30" ref="AU43:BD43">IF(SUM(AU11:AU40)&gt;0,MIN(AU11:AU40),"")</f>
        <v/>
      </c>
      <c r="AV43" s="643" t="str">
        <f ca="1" t="shared" si="30"/>
        <v/>
      </c>
      <c r="AW43" s="652" t="str">
        <f t="shared" si="30"/>
        <v/>
      </c>
      <c r="AX43" s="708" t="str">
        <f t="shared" si="30"/>
        <v/>
      </c>
      <c r="AY43" s="709" t="str">
        <f ca="1" t="shared" si="30"/>
        <v/>
      </c>
      <c r="AZ43" s="643" t="str">
        <f ca="1" t="shared" si="30"/>
        <v/>
      </c>
      <c r="BA43" s="652" t="str">
        <f t="shared" si="30"/>
        <v/>
      </c>
      <c r="BB43" s="642" t="str">
        <f t="shared" si="30"/>
        <v/>
      </c>
      <c r="BC43" s="644" t="str">
        <f ca="1" t="shared" si="30"/>
        <v/>
      </c>
      <c r="BD43" s="643" t="str">
        <f ca="1" t="shared" si="30"/>
        <v/>
      </c>
      <c r="BE43" s="44" t="str">
        <f>IF(SUM(BE11:BE40)&gt;0,MIN(BE11:BE40),"")</f>
        <v/>
      </c>
      <c r="BF43" s="35" t="str">
        <f>IF(SUM(BF11:BF40)&gt;0,MIN(BF11:BF40),"")</f>
        <v/>
      </c>
      <c r="BG43" s="233" t="s">
        <v>62</v>
      </c>
      <c r="BH43" s="765" t="str">
        <f aca="true" t="shared" si="31" ref="BH43:BW43">IF(SUM(BH11:BH40)&gt;0,MIN(BH11:BH40),"")</f>
        <v/>
      </c>
      <c r="BI43" s="766" t="str">
        <f ca="1" t="shared" si="31"/>
        <v/>
      </c>
      <c r="BJ43" s="767" t="str">
        <f t="shared" si="31"/>
        <v/>
      </c>
      <c r="BK43" s="766" t="str">
        <f ca="1" t="shared" si="31"/>
        <v/>
      </c>
      <c r="BL43" s="790" t="str">
        <f t="shared" si="31"/>
        <v/>
      </c>
      <c r="BM43" s="639" t="str">
        <f t="shared" si="31"/>
        <v/>
      </c>
      <c r="BN43" s="638" t="str">
        <f t="shared" si="31"/>
        <v/>
      </c>
      <c r="BO43" s="638" t="str">
        <f t="shared" si="31"/>
        <v/>
      </c>
      <c r="BP43" s="638" t="str">
        <f t="shared" si="31"/>
        <v/>
      </c>
      <c r="BQ43" s="639" t="str">
        <f t="shared" si="31"/>
        <v/>
      </c>
      <c r="BR43" s="638" t="str">
        <f t="shared" si="31"/>
        <v/>
      </c>
      <c r="BS43" s="639" t="str">
        <f t="shared" si="31"/>
        <v/>
      </c>
      <c r="BT43" s="639" t="str">
        <f t="shared" si="31"/>
        <v/>
      </c>
      <c r="BU43" s="638" t="str">
        <f t="shared" si="31"/>
        <v/>
      </c>
      <c r="BV43" s="639" t="str">
        <f t="shared" si="31"/>
        <v/>
      </c>
      <c r="BW43" s="637" t="str">
        <f t="shared" si="31"/>
        <v/>
      </c>
    </row>
    <row r="44" spans="1:75" ht="15" customHeight="1" thickBot="1" thickTop="1">
      <c r="A44" s="533"/>
      <c r="B44" s="534"/>
      <c r="C44" s="534"/>
      <c r="D44" s="534"/>
      <c r="E44" s="534"/>
      <c r="F44" s="535"/>
      <c r="G44" s="536"/>
      <c r="H44" s="537"/>
      <c r="I44" s="533"/>
      <c r="J44" s="534"/>
      <c r="K44" s="538"/>
      <c r="L44" s="534"/>
      <c r="M44" s="539"/>
      <c r="N44" s="534"/>
      <c r="O44" s="534"/>
      <c r="P44" s="534"/>
      <c r="Q44" s="534"/>
      <c r="R44" s="534"/>
      <c r="S44" s="534"/>
      <c r="T44" s="538"/>
      <c r="U44" s="944" t="s">
        <v>151</v>
      </c>
      <c r="V44" s="945"/>
      <c r="W44" s="946"/>
      <c r="X44" s="534"/>
      <c r="Y44" s="534"/>
      <c r="Z44" s="557"/>
      <c r="AA44" s="534"/>
      <c r="AB44" s="540"/>
      <c r="AC44" s="534"/>
      <c r="AD44" s="533"/>
      <c r="AE44" s="538"/>
      <c r="AF44" s="534"/>
      <c r="AG44" s="534"/>
      <c r="AH44" s="534"/>
      <c r="AI44" s="534"/>
      <c r="AJ44" s="732" t="str">
        <f ca="1">'E.coli Standalone worksheet'!M38</f>
        <v/>
      </c>
      <c r="AK44" s="541"/>
      <c r="AL44" s="555"/>
      <c r="AM44" s="542"/>
      <c r="AN44" s="538"/>
      <c r="AO44" s="533"/>
      <c r="AP44" s="538"/>
      <c r="AQ44" s="534"/>
      <c r="AR44" s="538"/>
      <c r="AS44" s="534"/>
      <c r="AT44" s="534"/>
      <c r="AU44" s="534"/>
      <c r="AV44" s="561"/>
      <c r="AW44" s="533"/>
      <c r="AX44" s="534"/>
      <c r="AY44" s="534"/>
      <c r="AZ44" s="561"/>
      <c r="BA44" s="534"/>
      <c r="BB44" s="534"/>
      <c r="BC44" s="543"/>
      <c r="BD44" s="538"/>
      <c r="BE44" s="534"/>
      <c r="BF44" s="538"/>
      <c r="BG44" s="769"/>
      <c r="BH44" s="770"/>
      <c r="BI44" s="560"/>
      <c r="BJ44" s="771"/>
      <c r="BK44" s="560"/>
      <c r="BL44" s="560"/>
      <c r="BM44" s="771"/>
      <c r="BN44" s="771"/>
      <c r="BO44" s="771"/>
      <c r="BP44" s="771"/>
      <c r="BQ44" s="771"/>
      <c r="BR44" s="771"/>
      <c r="BS44" s="771"/>
      <c r="BT44" s="771"/>
      <c r="BU44" s="771"/>
      <c r="BV44" s="771"/>
      <c r="BW44" s="772"/>
    </row>
    <row r="45" spans="1:75" ht="15" customHeight="1" thickBot="1" thickTop="1">
      <c r="A45" s="544"/>
      <c r="B45" s="545"/>
      <c r="C45" s="545"/>
      <c r="D45" s="545"/>
      <c r="E45" s="545"/>
      <c r="F45" s="546"/>
      <c r="G45" s="547"/>
      <c r="H45" s="546"/>
      <c r="I45" s="545"/>
      <c r="J45" s="545"/>
      <c r="K45" s="548"/>
      <c r="L45" s="545"/>
      <c r="M45" s="549"/>
      <c r="N45" s="545"/>
      <c r="O45" s="545"/>
      <c r="P45" s="545"/>
      <c r="Q45" s="545"/>
      <c r="R45" s="545"/>
      <c r="S45" s="545"/>
      <c r="T45" s="548"/>
      <c r="U45" s="849" t="s">
        <v>175</v>
      </c>
      <c r="V45" s="850"/>
      <c r="W45" s="851"/>
      <c r="X45" s="550"/>
      <c r="Y45" s="545"/>
      <c r="Z45" s="558"/>
      <c r="AA45" s="545"/>
      <c r="AB45" s="551"/>
      <c r="AC45" s="548"/>
      <c r="AD45" s="545"/>
      <c r="AE45" s="545"/>
      <c r="AF45" s="550"/>
      <c r="AG45" s="545"/>
      <c r="AH45" s="545"/>
      <c r="AI45" s="545"/>
      <c r="AJ45" s="733" t="str">
        <f ca="1">'E.coli Standalone worksheet'!M41</f>
        <v/>
      </c>
      <c r="AK45" s="552"/>
      <c r="AL45" s="556"/>
      <c r="AM45" s="553"/>
      <c r="AN45" s="548"/>
      <c r="AO45" s="550"/>
      <c r="AP45" s="548"/>
      <c r="AQ45" s="545"/>
      <c r="AR45" s="548"/>
      <c r="AS45" s="545"/>
      <c r="AT45" s="545"/>
      <c r="AU45" s="545"/>
      <c r="AV45" s="562"/>
      <c r="AW45" s="560"/>
      <c r="AX45" s="545"/>
      <c r="AY45" s="545"/>
      <c r="AZ45" s="562"/>
      <c r="BA45" s="545"/>
      <c r="BB45" s="545"/>
      <c r="BC45" s="554"/>
      <c r="BD45" s="548"/>
      <c r="BE45" s="545"/>
      <c r="BF45" s="548"/>
      <c r="BG45" s="773"/>
      <c r="BH45" s="774"/>
      <c r="BI45" s="775"/>
      <c r="BJ45" s="775"/>
      <c r="BK45" s="775"/>
      <c r="BL45" s="775"/>
      <c r="BM45" s="775"/>
      <c r="BN45" s="775"/>
      <c r="BO45" s="775"/>
      <c r="BP45" s="775"/>
      <c r="BQ45" s="775"/>
      <c r="BR45" s="775"/>
      <c r="BS45" s="775"/>
      <c r="BT45" s="775"/>
      <c r="BU45" s="775"/>
      <c r="BV45" s="775"/>
      <c r="BW45" s="776"/>
    </row>
    <row r="46" spans="1:75" ht="15" customHeight="1" thickBot="1">
      <c r="A46" s="397" t="s">
        <v>36</v>
      </c>
      <c r="B46" s="216"/>
      <c r="C46" s="398"/>
      <c r="D46" s="110"/>
      <c r="E46" s="110"/>
      <c r="F46" s="74">
        <f>COUNT(F11:F40)</f>
        <v>0</v>
      </c>
      <c r="G46" s="399">
        <f>COUNTA(G11:G40)</f>
        <v>0</v>
      </c>
      <c r="H46" s="400">
        <f>COUNTA(H11:H40)</f>
        <v>0</v>
      </c>
      <c r="I46" s="401">
        <f aca="true" t="shared" si="32" ref="I46:T46">COUNT(I11:I40)</f>
        <v>0</v>
      </c>
      <c r="J46" s="72">
        <f t="shared" si="32"/>
        <v>0</v>
      </c>
      <c r="K46" s="73">
        <f t="shared" si="32"/>
        <v>0</v>
      </c>
      <c r="L46" s="401">
        <f t="shared" si="32"/>
        <v>0</v>
      </c>
      <c r="M46" s="72">
        <f t="shared" si="32"/>
        <v>0</v>
      </c>
      <c r="N46" s="72">
        <f t="shared" si="32"/>
        <v>0</v>
      </c>
      <c r="O46" s="72">
        <f t="shared" si="32"/>
        <v>0</v>
      </c>
      <c r="P46" s="72">
        <f t="shared" si="32"/>
        <v>0</v>
      </c>
      <c r="Q46" s="72">
        <f t="shared" si="32"/>
        <v>0</v>
      </c>
      <c r="R46" s="72">
        <f t="shared" si="32"/>
        <v>0</v>
      </c>
      <c r="S46" s="72">
        <f t="shared" si="32"/>
        <v>0</v>
      </c>
      <c r="T46" s="73">
        <f t="shared" si="32"/>
        <v>0</v>
      </c>
      <c r="U46" s="397" t="s">
        <v>56</v>
      </c>
      <c r="V46" s="54">
        <f aca="true" t="shared" si="33" ref="V46:AE46">COUNT(V11:V40)</f>
        <v>0</v>
      </c>
      <c r="W46" s="56">
        <f t="shared" si="33"/>
        <v>0</v>
      </c>
      <c r="X46" s="56">
        <f ca="1" t="shared" si="33"/>
        <v>0</v>
      </c>
      <c r="Y46" s="57">
        <f t="shared" si="33"/>
        <v>0</v>
      </c>
      <c r="Z46" s="427">
        <f t="shared" si="33"/>
        <v>0</v>
      </c>
      <c r="AA46" s="56">
        <f t="shared" si="33"/>
        <v>0</v>
      </c>
      <c r="AB46" s="56">
        <f t="shared" si="33"/>
        <v>0</v>
      </c>
      <c r="AC46" s="57">
        <f t="shared" si="33"/>
        <v>0</v>
      </c>
      <c r="AD46" s="401">
        <f t="shared" si="33"/>
        <v>0</v>
      </c>
      <c r="AE46" s="73">
        <f t="shared" si="33"/>
        <v>0</v>
      </c>
      <c r="AF46" s="54"/>
      <c r="AG46" s="659">
        <f>COUNT(AG11:AG40)</f>
        <v>0</v>
      </c>
      <c r="AH46" s="72">
        <f>COUNT(AH11:AH40)</f>
        <v>0</v>
      </c>
      <c r="AI46" s="74"/>
      <c r="AJ46" s="56">
        <f ca="1">COUNT(AI11:AI40)</f>
        <v>0</v>
      </c>
      <c r="AK46" s="1025">
        <f>COUNT(AK11:AL40)</f>
        <v>0</v>
      </c>
      <c r="AL46" s="1026"/>
      <c r="AM46" s="72">
        <f>COUNT(AM11:AM40)</f>
        <v>0</v>
      </c>
      <c r="AN46" s="73">
        <f>COUNT(AN11:AN40)</f>
        <v>0</v>
      </c>
      <c r="AO46" s="845" t="s">
        <v>56</v>
      </c>
      <c r="AP46" s="1014"/>
      <c r="AQ46" s="54">
        <f aca="true" t="shared" si="34" ref="AQ46:BF46">COUNT(AQ11:AQ40)</f>
        <v>0</v>
      </c>
      <c r="AR46" s="106">
        <f t="shared" si="34"/>
        <v>0</v>
      </c>
      <c r="AS46" s="54">
        <f t="shared" si="34"/>
        <v>0</v>
      </c>
      <c r="AT46" s="63">
        <f t="shared" si="34"/>
        <v>0</v>
      </c>
      <c r="AU46" s="63">
        <f ca="1" t="shared" si="34"/>
        <v>0</v>
      </c>
      <c r="AV46" s="106">
        <f ca="1" t="shared" si="34"/>
        <v>0</v>
      </c>
      <c r="AW46" s="54">
        <f t="shared" si="34"/>
        <v>0</v>
      </c>
      <c r="AX46" s="63">
        <f t="shared" si="34"/>
        <v>0</v>
      </c>
      <c r="AY46" s="63">
        <f ca="1" t="shared" si="34"/>
        <v>0</v>
      </c>
      <c r="AZ46" s="106">
        <f ca="1" t="shared" si="34"/>
        <v>0</v>
      </c>
      <c r="BA46" s="54">
        <f t="shared" si="34"/>
        <v>0</v>
      </c>
      <c r="BB46" s="63">
        <f t="shared" si="34"/>
        <v>0</v>
      </c>
      <c r="BC46" s="63">
        <f ca="1" t="shared" si="34"/>
        <v>0</v>
      </c>
      <c r="BD46" s="106">
        <f ca="1" t="shared" si="34"/>
        <v>0</v>
      </c>
      <c r="BE46" s="55">
        <f t="shared" si="34"/>
        <v>0</v>
      </c>
      <c r="BF46" s="57">
        <f t="shared" si="34"/>
        <v>0</v>
      </c>
      <c r="BG46" s="234" t="s">
        <v>56</v>
      </c>
      <c r="BH46" s="564">
        <f aca="true" t="shared" si="35" ref="BH46:BW46">COUNT(BH11:BH40)</f>
        <v>0</v>
      </c>
      <c r="BI46" s="778">
        <f ca="1" t="shared" si="35"/>
        <v>0</v>
      </c>
      <c r="BJ46" s="564">
        <f t="shared" si="35"/>
        <v>0</v>
      </c>
      <c r="BK46" s="791">
        <f ca="1" t="shared" si="35"/>
        <v>0</v>
      </c>
      <c r="BL46" s="792">
        <f t="shared" si="35"/>
        <v>0</v>
      </c>
      <c r="BM46" s="63">
        <f t="shared" si="35"/>
        <v>0</v>
      </c>
      <c r="BN46" s="63">
        <f t="shared" si="35"/>
        <v>0</v>
      </c>
      <c r="BO46" s="63">
        <f t="shared" si="35"/>
        <v>0</v>
      </c>
      <c r="BP46" s="63">
        <f t="shared" si="35"/>
        <v>0</v>
      </c>
      <c r="BQ46" s="63">
        <f t="shared" si="35"/>
        <v>0</v>
      </c>
      <c r="BR46" s="63">
        <f t="shared" si="35"/>
        <v>0</v>
      </c>
      <c r="BS46" s="63">
        <f t="shared" si="35"/>
        <v>0</v>
      </c>
      <c r="BT46" s="63">
        <f t="shared" si="35"/>
        <v>0</v>
      </c>
      <c r="BU46" s="63">
        <f t="shared" si="35"/>
        <v>0</v>
      </c>
      <c r="BV46" s="63">
        <f t="shared" si="35"/>
        <v>0</v>
      </c>
      <c r="BW46" s="106">
        <f t="shared" si="35"/>
        <v>0</v>
      </c>
    </row>
    <row r="47" spans="1:58" ht="14.25" customHeight="1" thickBot="1">
      <c r="A47" s="988" t="s">
        <v>107</v>
      </c>
      <c r="B47" s="989"/>
      <c r="C47" s="989"/>
      <c r="D47" s="989"/>
      <c r="E47" s="989"/>
      <c r="F47" s="989"/>
      <c r="G47" s="989"/>
      <c r="H47" s="989"/>
      <c r="I47" s="989"/>
      <c r="J47" s="989"/>
      <c r="K47" s="1017"/>
      <c r="L47" s="467" t="s">
        <v>192</v>
      </c>
      <c r="M47" s="198"/>
      <c r="N47" s="198"/>
      <c r="O47" s="198"/>
      <c r="P47" s="198"/>
      <c r="Q47" s="468"/>
      <c r="R47" s="469" t="s">
        <v>122</v>
      </c>
      <c r="S47" s="198"/>
      <c r="T47" s="224"/>
      <c r="U47" s="289" t="s">
        <v>37</v>
      </c>
      <c r="V47" s="198"/>
      <c r="W47" s="198"/>
      <c r="X47" s="198"/>
      <c r="Y47" s="198"/>
      <c r="Z47" s="198"/>
      <c r="AA47" s="198"/>
      <c r="AB47" s="198"/>
      <c r="AC47" s="198"/>
      <c r="AD47" s="198"/>
      <c r="AE47" s="198"/>
      <c r="AF47" s="198"/>
      <c r="AG47" s="198"/>
      <c r="AH47" s="198"/>
      <c r="AI47" s="198"/>
      <c r="AJ47" s="198"/>
      <c r="AK47" s="198"/>
      <c r="AL47" s="198"/>
      <c r="AM47" s="198"/>
      <c r="AN47" s="224"/>
      <c r="AO47" s="191"/>
      <c r="AP47" s="191"/>
      <c r="AQ47" s="191"/>
      <c r="AR47" s="191"/>
      <c r="AS47" s="191"/>
      <c r="AT47" s="191"/>
      <c r="AU47" s="191"/>
      <c r="AV47" s="191"/>
      <c r="AW47" s="191"/>
      <c r="AX47" s="191"/>
      <c r="AY47" s="191"/>
      <c r="AZ47" s="191"/>
      <c r="BA47" s="191"/>
      <c r="BB47" s="191"/>
      <c r="BC47" s="191"/>
      <c r="BD47" s="191"/>
      <c r="BE47" s="191"/>
      <c r="BF47" s="191"/>
    </row>
    <row r="48" spans="1:58" ht="14.25" customHeight="1">
      <c r="A48" s="990"/>
      <c r="B48" s="991"/>
      <c r="C48" s="991"/>
      <c r="D48" s="991"/>
      <c r="E48" s="991"/>
      <c r="F48" s="991"/>
      <c r="G48" s="991"/>
      <c r="H48" s="991"/>
      <c r="I48" s="991"/>
      <c r="J48" s="991"/>
      <c r="K48" s="1018"/>
      <c r="L48" s="929"/>
      <c r="M48" s="930"/>
      <c r="N48" s="930"/>
      <c r="O48" s="930"/>
      <c r="P48" s="930"/>
      <c r="Q48" s="947"/>
      <c r="R48" s="908"/>
      <c r="S48" s="909"/>
      <c r="T48" s="910"/>
      <c r="U48" s="877"/>
      <c r="V48" s="878"/>
      <c r="W48" s="878"/>
      <c r="X48" s="878"/>
      <c r="Y48" s="878"/>
      <c r="Z48" s="878"/>
      <c r="AA48" s="878"/>
      <c r="AB48" s="878"/>
      <c r="AC48" s="878"/>
      <c r="AD48" s="878"/>
      <c r="AE48" s="878"/>
      <c r="AF48" s="878"/>
      <c r="AG48" s="878"/>
      <c r="AH48" s="878"/>
      <c r="AI48" s="878"/>
      <c r="AJ48" s="878"/>
      <c r="AK48" s="878"/>
      <c r="AL48" s="878"/>
      <c r="AM48" s="878"/>
      <c r="AN48" s="879"/>
      <c r="AO48" s="191"/>
      <c r="AP48" s="191"/>
      <c r="AQ48" s="79" t="s">
        <v>38</v>
      </c>
      <c r="AR48" s="80"/>
      <c r="AS48" s="80"/>
      <c r="AT48" s="80"/>
      <c r="AU48" s="80"/>
      <c r="AV48" s="80"/>
      <c r="AW48" s="80"/>
      <c r="AX48" s="80"/>
      <c r="AY48" s="80"/>
      <c r="AZ48" s="80"/>
      <c r="BA48" s="81"/>
      <c r="BB48" s="290" t="s">
        <v>115</v>
      </c>
      <c r="BC48" s="198"/>
      <c r="BD48" s="198"/>
      <c r="BE48" s="198"/>
      <c r="BF48" s="224"/>
    </row>
    <row r="49" spans="1:58" ht="14.25" customHeight="1">
      <c r="A49" s="990"/>
      <c r="B49" s="991"/>
      <c r="C49" s="991"/>
      <c r="D49" s="991"/>
      <c r="E49" s="991"/>
      <c r="F49" s="991"/>
      <c r="G49" s="991"/>
      <c r="H49" s="991"/>
      <c r="I49" s="991"/>
      <c r="J49" s="991"/>
      <c r="K49" s="1018"/>
      <c r="L49" s="948"/>
      <c r="M49" s="930"/>
      <c r="N49" s="930"/>
      <c r="O49" s="930"/>
      <c r="P49" s="930"/>
      <c r="Q49" s="947"/>
      <c r="R49" s="911"/>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235" t="s">
        <v>39</v>
      </c>
      <c r="AR49" s="212"/>
      <c r="AS49" s="236"/>
      <c r="AT49" s="241" t="s">
        <v>40</v>
      </c>
      <c r="AU49" s="242"/>
      <c r="AV49" s="241" t="s">
        <v>41</v>
      </c>
      <c r="AW49" s="242"/>
      <c r="AX49" s="243" t="s">
        <v>42</v>
      </c>
      <c r="AY49" s="244"/>
      <c r="AZ49" s="243" t="s">
        <v>43</v>
      </c>
      <c r="BA49" s="245"/>
      <c r="BB49" s="411" t="s">
        <v>116</v>
      </c>
      <c r="BC49" s="191"/>
      <c r="BD49" s="447">
        <f>SUM(L11:L40)</f>
        <v>0</v>
      </c>
      <c r="BE49" s="191"/>
      <c r="BF49" s="228"/>
    </row>
    <row r="50" spans="1:58" ht="14.25" customHeight="1" thickBot="1">
      <c r="A50" s="990"/>
      <c r="B50" s="991"/>
      <c r="C50" s="991"/>
      <c r="D50" s="991"/>
      <c r="E50" s="991"/>
      <c r="F50" s="991"/>
      <c r="G50" s="991"/>
      <c r="H50" s="991"/>
      <c r="I50" s="991"/>
      <c r="J50" s="991"/>
      <c r="K50" s="1018"/>
      <c r="L50" s="953"/>
      <c r="M50" s="954"/>
      <c r="N50" s="954"/>
      <c r="O50" s="954"/>
      <c r="P50" s="954"/>
      <c r="Q50" s="955"/>
      <c r="R50" s="470"/>
      <c r="S50" s="227"/>
      <c r="T50" s="228"/>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c r="AR50" s="237"/>
      <c r="AS50" s="238"/>
      <c r="AT50" s="90"/>
      <c r="AU50" s="91"/>
      <c r="AV50" s="90"/>
      <c r="AW50" s="91"/>
      <c r="AX50" s="92" t="s">
        <v>10</v>
      </c>
      <c r="AY50" s="93"/>
      <c r="AZ50" s="92" t="s">
        <v>10</v>
      </c>
      <c r="BA50" s="93"/>
      <c r="BB50" s="430" t="s">
        <v>117</v>
      </c>
      <c r="BC50" s="210"/>
      <c r="BD50" s="448">
        <f>SUM(AQ11:AQ40)</f>
        <v>0</v>
      </c>
      <c r="BE50" s="210"/>
      <c r="BF50" s="225"/>
    </row>
    <row r="51" spans="1:58" ht="14.25" customHeight="1">
      <c r="A51" s="990"/>
      <c r="B51" s="991"/>
      <c r="C51" s="991"/>
      <c r="D51" s="991"/>
      <c r="E51" s="991"/>
      <c r="F51" s="991"/>
      <c r="G51" s="991"/>
      <c r="H51" s="991"/>
      <c r="I51" s="991"/>
      <c r="J51" s="991"/>
      <c r="K51" s="1018"/>
      <c r="L51" s="467" t="s">
        <v>193</v>
      </c>
      <c r="M51" s="471"/>
      <c r="N51" s="198"/>
      <c r="O51" s="198"/>
      <c r="P51" s="198"/>
      <c r="Q51" s="472"/>
      <c r="R51" s="469" t="s">
        <v>122</v>
      </c>
      <c r="S51" s="198"/>
      <c r="T51" s="224"/>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t="str">
        <f>IF(+AD46&gt;0,"Secondary Treatment"," ")</f>
        <v xml:space="preserve"> </v>
      </c>
      <c r="AR51" s="237"/>
      <c r="AS51" s="238"/>
      <c r="AT51" s="90"/>
      <c r="AU51" s="91"/>
      <c r="AV51" s="90"/>
      <c r="AW51" s="91"/>
      <c r="AX51" s="90" t="str">
        <f>IF(AD46=0,"",(+S41-AD41)/S41*100)</f>
        <v/>
      </c>
      <c r="AY51" s="91"/>
      <c r="AZ51" s="92" t="s">
        <v>44</v>
      </c>
      <c r="BA51" s="93"/>
      <c r="BB51" s="847" t="s">
        <v>45</v>
      </c>
      <c r="BC51" s="848"/>
      <c r="BD51" s="848"/>
      <c r="BE51" s="216"/>
      <c r="BF51" s="413"/>
    </row>
    <row r="52" spans="1:58" ht="14.25" customHeight="1">
      <c r="A52" s="990"/>
      <c r="B52" s="991"/>
      <c r="C52" s="991"/>
      <c r="D52" s="991"/>
      <c r="E52" s="991"/>
      <c r="F52" s="991"/>
      <c r="G52" s="991"/>
      <c r="H52" s="991"/>
      <c r="I52" s="991"/>
      <c r="J52" s="991"/>
      <c r="K52" s="1018"/>
      <c r="L52" s="473" t="s">
        <v>194</v>
      </c>
      <c r="M52" s="202"/>
      <c r="N52" s="202"/>
      <c r="O52" s="202"/>
      <c r="P52" s="202"/>
      <c r="Q52" s="202"/>
      <c r="R52" s="908"/>
      <c r="S52" s="909"/>
      <c r="T52" s="910"/>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IF(AD46&gt;0,"Tertiary Treatment","")</f>
        <v/>
      </c>
      <c r="AR52" s="237"/>
      <c r="AS52" s="238"/>
      <c r="AT52" s="90"/>
      <c r="AU52" s="91"/>
      <c r="AV52" s="90"/>
      <c r="AW52" s="91"/>
      <c r="AX52" s="90" t="str">
        <f>IF(AD46=0,"",(+AD41-BA41)/AD41*100)</f>
        <v/>
      </c>
      <c r="AY52" s="91"/>
      <c r="AZ52" s="92" t="s">
        <v>44</v>
      </c>
      <c r="BA52" s="93"/>
      <c r="BB52" s="291" t="s">
        <v>118</v>
      </c>
      <c r="BC52" s="191"/>
      <c r="BE52" s="431" t="str">
        <f>IF(L46=0,"",L41/P4)</f>
        <v/>
      </c>
      <c r="BF52" s="228"/>
    </row>
    <row r="53" spans="1:58" ht="14.25" customHeight="1" thickBot="1">
      <c r="A53" s="990"/>
      <c r="B53" s="991"/>
      <c r="C53" s="991"/>
      <c r="D53" s="991"/>
      <c r="E53" s="991"/>
      <c r="F53" s="991"/>
      <c r="G53" s="991"/>
      <c r="H53" s="991"/>
      <c r="I53" s="991"/>
      <c r="J53" s="991"/>
      <c r="K53" s="1018"/>
      <c r="L53" s="929"/>
      <c r="M53" s="930"/>
      <c r="N53" s="930"/>
      <c r="O53" s="930"/>
      <c r="P53" s="930"/>
      <c r="Q53" s="931"/>
      <c r="R53" s="911"/>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4" t="s">
        <v>46</v>
      </c>
      <c r="AR53" s="239"/>
      <c r="AS53" s="240"/>
      <c r="AT53" s="97" t="str">
        <f>IF(N41=" "," NA",(+N41-AS41)/N41*100)</f>
        <v xml:space="preserve"> NA</v>
      </c>
      <c r="AU53" s="98"/>
      <c r="AV53" s="97" t="str">
        <f>IF(P41=" "," NA",(+P41-AW41)/P41*100)</f>
        <v xml:space="preserve"> NA</v>
      </c>
      <c r="AW53" s="98"/>
      <c r="AX53" s="97" t="str">
        <f>IF(OR(S41=" ",BA41=" ")," NA",(+S41-BA41)/S41*100)</f>
        <v xml:space="preserve"> NA</v>
      </c>
      <c r="AY53" s="98"/>
      <c r="AZ53" s="97" t="str">
        <f>IF(OR(R41=" ",AN41=" ")," NA",(+R41-AN41)/R41*100)</f>
        <v xml:space="preserve"> NA</v>
      </c>
      <c r="BA53" s="99"/>
      <c r="BB53" s="229"/>
      <c r="BC53" s="222"/>
      <c r="BD53" s="222"/>
      <c r="BE53" s="222"/>
      <c r="BF53" s="230"/>
    </row>
    <row r="54" spans="1:44" ht="21" customHeight="1" thickBot="1">
      <c r="A54" s="1019"/>
      <c r="B54" s="1020"/>
      <c r="C54" s="1020"/>
      <c r="D54" s="1020"/>
      <c r="E54" s="1020"/>
      <c r="F54" s="1020"/>
      <c r="G54" s="1020"/>
      <c r="H54" s="1020"/>
      <c r="I54" s="1020"/>
      <c r="J54" s="1020"/>
      <c r="K54" s="1021"/>
      <c r="L54" s="932"/>
      <c r="M54" s="933"/>
      <c r="N54" s="933"/>
      <c r="O54" s="933"/>
      <c r="P54" s="933"/>
      <c r="Q54" s="934"/>
      <c r="R54" s="474"/>
      <c r="S54" s="222"/>
      <c r="T54" s="230"/>
      <c r="U54" s="880"/>
      <c r="V54" s="881"/>
      <c r="W54" s="881"/>
      <c r="X54" s="881"/>
      <c r="Y54" s="881"/>
      <c r="Z54" s="881"/>
      <c r="AA54" s="881"/>
      <c r="AB54" s="881"/>
      <c r="AC54" s="881"/>
      <c r="AD54" s="881"/>
      <c r="AE54" s="881"/>
      <c r="AF54" s="881"/>
      <c r="AG54" s="881"/>
      <c r="AH54" s="881"/>
      <c r="AI54" s="881"/>
      <c r="AJ54" s="881"/>
      <c r="AK54" s="881"/>
      <c r="AL54" s="881"/>
      <c r="AM54" s="881"/>
      <c r="AN54" s="882"/>
      <c r="AO54" s="191"/>
      <c r="AP54" s="191"/>
      <c r="AQ54" s="191"/>
      <c r="AR54" s="191"/>
    </row>
    <row r="55" spans="1:75" ht="12.75">
      <c r="A55" s="815" t="s">
        <v>227</v>
      </c>
      <c r="B55" s="815"/>
      <c r="C55" s="815"/>
      <c r="D55" s="815"/>
      <c r="E55" s="815"/>
      <c r="F55" s="815"/>
      <c r="G55" s="815"/>
      <c r="H55" s="815"/>
      <c r="I55" s="815"/>
      <c r="J55" s="815"/>
      <c r="K55" s="815"/>
      <c r="L55" s="815"/>
      <c r="M55" s="815"/>
      <c r="N55" s="815"/>
      <c r="O55" s="815"/>
      <c r="P55" s="815"/>
      <c r="Q55" s="815"/>
      <c r="R55" s="815"/>
      <c r="S55" s="815"/>
      <c r="T55" s="815"/>
      <c r="U55" s="852" t="s">
        <v>228</v>
      </c>
      <c r="V55" s="852"/>
      <c r="W55" s="852"/>
      <c r="X55" s="852"/>
      <c r="Y55" s="852"/>
      <c r="Z55" s="852"/>
      <c r="AA55" s="852"/>
      <c r="AB55" s="852"/>
      <c r="AC55" s="852"/>
      <c r="AD55" s="852"/>
      <c r="AE55" s="852"/>
      <c r="AF55" s="852"/>
      <c r="AG55" s="852"/>
      <c r="AH55" s="852"/>
      <c r="AI55" s="852"/>
      <c r="AJ55" s="852"/>
      <c r="AK55" s="852"/>
      <c r="AL55" s="852"/>
      <c r="AM55" s="852"/>
      <c r="AN55" s="852"/>
      <c r="AO55" s="815" t="s">
        <v>229</v>
      </c>
      <c r="AP55" s="815"/>
      <c r="AQ55" s="815"/>
      <c r="AR55" s="815"/>
      <c r="AS55" s="815"/>
      <c r="AT55" s="815"/>
      <c r="AU55" s="815"/>
      <c r="AV55" s="815"/>
      <c r="AW55" s="815"/>
      <c r="AX55" s="815"/>
      <c r="AY55" s="815"/>
      <c r="AZ55" s="815"/>
      <c r="BA55" s="815"/>
      <c r="BB55" s="815"/>
      <c r="BC55" s="815"/>
      <c r="BD55" s="815"/>
      <c r="BE55" s="815"/>
      <c r="BF55" s="815"/>
      <c r="BG55" s="815" t="s">
        <v>230</v>
      </c>
      <c r="BH55" s="815"/>
      <c r="BI55" s="815"/>
      <c r="BJ55" s="815"/>
      <c r="BK55" s="815"/>
      <c r="BL55" s="815"/>
      <c r="BM55" s="815"/>
      <c r="BN55" s="815"/>
      <c r="BO55" s="815"/>
      <c r="BP55" s="815"/>
      <c r="BQ55" s="815"/>
      <c r="BR55" s="815"/>
      <c r="BS55" s="815"/>
      <c r="BT55" s="815"/>
      <c r="BU55" s="815"/>
      <c r="BV55" s="815"/>
      <c r="BW55" s="815"/>
    </row>
    <row r="56" spans="1:58" ht="12.75">
      <c r="A56" s="824"/>
      <c r="B56" s="824"/>
      <c r="C56" s="824"/>
      <c r="D56" s="824"/>
      <c r="E56" s="824"/>
      <c r="F56" s="824"/>
      <c r="G56" s="824"/>
      <c r="H56" s="824"/>
      <c r="I56" s="824"/>
      <c r="J56" s="824"/>
      <c r="K56" s="824"/>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824"/>
      <c r="AJ56" s="824"/>
      <c r="AK56" s="824"/>
      <c r="AL56" s="824"/>
      <c r="AM56" s="824"/>
      <c r="AN56" s="824"/>
      <c r="AO56" s="824"/>
      <c r="AP56" s="824"/>
      <c r="AQ56" s="824"/>
      <c r="AR56" s="824"/>
      <c r="AS56" s="824"/>
      <c r="AT56" s="824"/>
      <c r="AU56" s="824"/>
      <c r="AV56" s="824"/>
      <c r="AW56" s="824"/>
      <c r="AX56" s="824"/>
      <c r="AY56" s="824"/>
      <c r="AZ56" s="824"/>
      <c r="BA56" s="824"/>
      <c r="BB56" s="824"/>
      <c r="BC56" s="824"/>
      <c r="BD56" s="824"/>
      <c r="BE56" s="824"/>
      <c r="BF56" s="824"/>
    </row>
  </sheetData>
  <sheetProtection algorithmName="SHA-512" hashValue="lWdNwMhTPSfS+AZsNFPINieTOeUW4VjPLyTP58X8eXnSn2ugAV+6/K+k8bxGyN7K1SMI8t4nqpEjN4BjEL98Sg==" saltValue="CtLuq5PZ03mf8rlGwd5KSw==" spinCount="100000" sheet="1" selectLockedCells="1"/>
  <mergeCells count="74">
    <mergeCell ref="BV8:BV10"/>
    <mergeCell ref="BW8:BW10"/>
    <mergeCell ref="BH9:BI9"/>
    <mergeCell ref="BJ9:BK9"/>
    <mergeCell ref="BG55:BW55"/>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L7:O7"/>
    <mergeCell ref="AO6:AR6"/>
    <mergeCell ref="AD2:AK3"/>
    <mergeCell ref="AL2:AN3"/>
    <mergeCell ref="AL5:AN7"/>
    <mergeCell ref="L2:P2"/>
    <mergeCell ref="Q7:R7"/>
    <mergeCell ref="S7:T7"/>
    <mergeCell ref="AA5:AB5"/>
    <mergeCell ref="AA6:AB6"/>
    <mergeCell ref="L5:M5"/>
    <mergeCell ref="N5:R5"/>
    <mergeCell ref="Q2:S2"/>
    <mergeCell ref="R4:T4"/>
    <mergeCell ref="Q6:R6"/>
    <mergeCell ref="S6:T6"/>
    <mergeCell ref="AA8:AA10"/>
    <mergeCell ref="AB8:AB10"/>
    <mergeCell ref="AX2:BC3"/>
    <mergeCell ref="BD2:BF3"/>
    <mergeCell ref="AX5:BC7"/>
    <mergeCell ref="BD5:BF7"/>
    <mergeCell ref="AC8:AC10"/>
    <mergeCell ref="U45:W45"/>
    <mergeCell ref="U44:W44"/>
    <mergeCell ref="C8:C10"/>
    <mergeCell ref="U55:AN55"/>
    <mergeCell ref="BB51:BD51"/>
    <mergeCell ref="D8:D10"/>
    <mergeCell ref="AQ8:BD8"/>
    <mergeCell ref="AO43:AP43"/>
    <mergeCell ref="G8:G10"/>
    <mergeCell ref="H8:H10"/>
    <mergeCell ref="L50:Q50"/>
    <mergeCell ref="E8:E10"/>
    <mergeCell ref="AD8:AE8"/>
    <mergeCell ref="AD9:AE9"/>
    <mergeCell ref="V8:Y9"/>
    <mergeCell ref="Z8:Z10"/>
    <mergeCell ref="A56:T56"/>
    <mergeCell ref="U56:AN56"/>
    <mergeCell ref="A47:K54"/>
    <mergeCell ref="AO56:BF56"/>
    <mergeCell ref="U48:AN54"/>
    <mergeCell ref="R52:T53"/>
    <mergeCell ref="L53:Q54"/>
    <mergeCell ref="L48:Q49"/>
    <mergeCell ref="AO55:BF55"/>
    <mergeCell ref="A55:T55"/>
    <mergeCell ref="R48:T49"/>
    <mergeCell ref="AK43:AL43"/>
    <mergeCell ref="AO41:AP41"/>
    <mergeCell ref="AO42:AP42"/>
    <mergeCell ref="AK46:AL46"/>
    <mergeCell ref="AO46:AP46"/>
    <mergeCell ref="AK42:AL42"/>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4" r:id="rId4"/>
  <colBreaks count="2" manualBreakCount="2">
    <brk id="20" max="16383" man="1"/>
    <brk id="40" max="16383" man="1"/>
  </colBreak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57"/>
  <sheetViews>
    <sheetView showGridLines="0" zoomScale="90" zoomScaleNormal="90" workbookViewId="0" topLeftCell="A1">
      <selection activeCell="J10" sqref="J10:K10"/>
    </sheetView>
  </sheetViews>
  <sheetFormatPr defaultColWidth="6.7109375" defaultRowHeight="12.75"/>
  <cols>
    <col min="1" max="1" width="3.7109375" style="0" customWidth="1"/>
    <col min="2" max="2" width="4.7109375" style="0" customWidth="1"/>
    <col min="3" max="6" width="5.7109375" style="0" customWidth="1"/>
    <col min="7" max="8" width="4.7109375" style="0" customWidth="1"/>
    <col min="12" max="12" width="7.7109375" style="0" customWidth="1"/>
    <col min="13" max="13" width="5.7109375" style="0" customWidth="1"/>
    <col min="15" max="15" width="7.7109375" style="0" customWidth="1"/>
    <col min="17" max="17" width="7.7109375" style="0" customWidth="1"/>
    <col min="18" max="20" width="5.7109375" style="0" customWidth="1"/>
    <col min="21" max="21" width="5.140625" style="0" customWidth="1"/>
    <col min="22" max="24" width="7.7109375" style="0" customWidth="1"/>
    <col min="27" max="29" width="5.7109375" style="0" customWidth="1"/>
    <col min="32" max="32" width="3.00390625" style="0" customWidth="1"/>
    <col min="35" max="35" width="6.7109375" style="0" hidden="1" customWidth="1"/>
    <col min="37" max="39" width="5.7109375" style="0" customWidth="1"/>
    <col min="41" max="42" width="3.7109375" style="0" customWidth="1"/>
    <col min="43" max="44" width="7.7109375" style="0" customWidth="1"/>
    <col min="58" max="58" width="5.7109375" style="0" customWidth="1"/>
    <col min="59" max="59" width="3.7109375" style="0" customWidth="1"/>
    <col min="63" max="63" width="8.28125" style="0" customWidth="1"/>
  </cols>
  <sheetData>
    <row r="1" spans="1:75" ht="15.6">
      <c r="A1" s="191"/>
      <c r="B1" s="191"/>
      <c r="C1" s="191"/>
      <c r="D1" s="191"/>
      <c r="E1" s="191"/>
      <c r="F1" s="191"/>
      <c r="G1" s="192"/>
      <c r="H1" s="192"/>
      <c r="I1" s="192"/>
      <c r="J1" s="192"/>
      <c r="K1" s="192"/>
      <c r="L1" s="270" t="s">
        <v>1</v>
      </c>
      <c r="M1" s="271"/>
      <c r="N1" s="272"/>
      <c r="O1" s="271"/>
      <c r="P1" s="273"/>
      <c r="Q1" s="274" t="s">
        <v>2</v>
      </c>
      <c r="R1" s="197"/>
      <c r="S1" s="197"/>
      <c r="T1" s="199"/>
      <c r="U1" s="449" t="s">
        <v>127</v>
      </c>
      <c r="V1" s="223"/>
      <c r="W1" s="223"/>
      <c r="X1" s="191"/>
      <c r="Y1" s="223"/>
      <c r="Z1" s="223"/>
      <c r="AA1" s="223"/>
      <c r="AB1" s="191"/>
      <c r="AC1" s="191"/>
      <c r="AD1" s="452"/>
      <c r="AE1" s="191"/>
      <c r="AF1" s="191"/>
      <c r="AG1" s="191"/>
      <c r="AH1" s="191"/>
      <c r="AI1" s="191"/>
      <c r="AJ1" s="191"/>
      <c r="AK1" s="191"/>
      <c r="AL1" s="453"/>
      <c r="AM1" s="191"/>
      <c r="AN1" s="191"/>
      <c r="AO1" s="449" t="s">
        <v>127</v>
      </c>
      <c r="AP1" s="191"/>
      <c r="AQ1" s="191"/>
      <c r="AR1" s="191"/>
      <c r="AS1" s="191"/>
      <c r="AT1" s="191"/>
      <c r="AU1" s="191"/>
      <c r="AV1" s="191"/>
      <c r="AW1" s="191"/>
      <c r="AX1" s="452"/>
      <c r="AY1" s="191"/>
      <c r="AZ1" s="191"/>
      <c r="BA1" s="191"/>
      <c r="BB1" s="191"/>
      <c r="BC1" s="191"/>
      <c r="BD1" s="453"/>
      <c r="BE1" s="191"/>
      <c r="BF1" s="191"/>
      <c r="BG1" s="449" t="s">
        <v>127</v>
      </c>
      <c r="BH1" s="191"/>
      <c r="BI1" s="191"/>
      <c r="BJ1" s="191"/>
      <c r="BK1" s="191"/>
      <c r="BL1" s="191"/>
      <c r="BM1" s="191"/>
      <c r="BN1" s="191"/>
      <c r="BO1" s="191"/>
      <c r="BP1" s="191"/>
      <c r="BQ1" s="191"/>
      <c r="BR1" s="191"/>
      <c r="BS1" s="191"/>
      <c r="BT1" s="191"/>
      <c r="BU1" s="191"/>
      <c r="BV1" s="191"/>
      <c r="BW1" s="191"/>
    </row>
    <row r="2" spans="1:75" ht="15.6">
      <c r="A2" s="191"/>
      <c r="B2" s="191"/>
      <c r="C2" s="191"/>
      <c r="D2" s="449" t="s">
        <v>127</v>
      </c>
      <c r="E2" s="449"/>
      <c r="F2" s="192"/>
      <c r="G2" s="192"/>
      <c r="H2" s="192"/>
      <c r="I2" s="192"/>
      <c r="J2" s="192"/>
      <c r="K2" s="192"/>
      <c r="L2" s="965" t="str">
        <f>+Jun!L2</f>
        <v>Exampleville</v>
      </c>
      <c r="M2" s="966">
        <f>+Jun!M2</f>
        <v>0</v>
      </c>
      <c r="N2" s="966">
        <f>+Jun!N2</f>
        <v>0</v>
      </c>
      <c r="O2" s="966">
        <f>+Jun!O2</f>
        <v>0</v>
      </c>
      <c r="P2" s="967">
        <f>+Jun!P2</f>
        <v>0</v>
      </c>
      <c r="Q2" s="976" t="str">
        <f>+Jun!Q2</f>
        <v>IN0000000</v>
      </c>
      <c r="R2" s="966">
        <f>+Jun!R2</f>
        <v>0</v>
      </c>
      <c r="S2" s="966">
        <f>+Jun!S2</f>
        <v>0</v>
      </c>
      <c r="T2" s="201"/>
      <c r="U2" s="449" t="s">
        <v>129</v>
      </c>
      <c r="V2" s="202"/>
      <c r="W2" s="202"/>
      <c r="X2" s="191"/>
      <c r="Y2" s="191"/>
      <c r="Z2" s="202"/>
      <c r="AA2" s="202"/>
      <c r="AB2" s="191"/>
      <c r="AC2" s="191"/>
      <c r="AD2" s="961"/>
      <c r="AE2" s="961"/>
      <c r="AF2" s="961"/>
      <c r="AG2" s="961"/>
      <c r="AH2" s="961"/>
      <c r="AI2" s="961"/>
      <c r="AJ2" s="961"/>
      <c r="AK2" s="961"/>
      <c r="AL2" s="962"/>
      <c r="AM2" s="961"/>
      <c r="AN2" s="961"/>
      <c r="AO2" s="449" t="s">
        <v>129</v>
      </c>
      <c r="AP2" s="192"/>
      <c r="AQ2" s="191"/>
      <c r="AR2" s="191"/>
      <c r="AS2" s="191"/>
      <c r="AT2" s="191"/>
      <c r="AU2" s="191"/>
      <c r="AV2" s="191"/>
      <c r="AW2" s="191"/>
      <c r="AX2" s="961"/>
      <c r="AY2" s="961"/>
      <c r="AZ2" s="961"/>
      <c r="BA2" s="961"/>
      <c r="BB2" s="961"/>
      <c r="BC2" s="961"/>
      <c r="BD2" s="962"/>
      <c r="BE2" s="961"/>
      <c r="BF2" s="961"/>
      <c r="BG2" s="449" t="s">
        <v>129</v>
      </c>
      <c r="BH2" s="191"/>
      <c r="BI2" s="191"/>
      <c r="BJ2" s="191"/>
      <c r="BK2" s="191"/>
      <c r="BL2" s="191"/>
      <c r="BM2" s="191"/>
      <c r="BN2" s="191"/>
      <c r="BO2" s="191"/>
      <c r="BP2" s="191"/>
      <c r="BQ2" s="202"/>
      <c r="BR2" s="191"/>
      <c r="BS2" s="191"/>
      <c r="BT2" s="202"/>
      <c r="BU2" s="202"/>
      <c r="BV2" s="202"/>
      <c r="BW2" s="202"/>
    </row>
    <row r="3" spans="1:75" ht="15.6">
      <c r="A3" s="191"/>
      <c r="B3" s="191"/>
      <c r="C3" s="191"/>
      <c r="D3" s="449" t="s">
        <v>129</v>
      </c>
      <c r="E3" s="449"/>
      <c r="F3" s="192"/>
      <c r="G3" s="192"/>
      <c r="H3" s="192"/>
      <c r="I3" s="192"/>
      <c r="J3" s="192"/>
      <c r="K3" s="192"/>
      <c r="L3" s="263" t="s">
        <v>89</v>
      </c>
      <c r="M3" s="264"/>
      <c r="N3" s="265" t="s">
        <v>5</v>
      </c>
      <c r="O3" s="266"/>
      <c r="P3" s="267" t="s">
        <v>85</v>
      </c>
      <c r="Q3" s="268"/>
      <c r="R3" s="269" t="s">
        <v>81</v>
      </c>
      <c r="S3" s="202"/>
      <c r="T3" s="200"/>
      <c r="U3" s="449" t="s">
        <v>128</v>
      </c>
      <c r="W3" s="192"/>
      <c r="X3" s="192"/>
      <c r="Y3" s="192"/>
      <c r="Z3" s="192"/>
      <c r="AA3" s="192"/>
      <c r="AB3" s="191"/>
      <c r="AC3" s="191"/>
      <c r="AD3" s="961"/>
      <c r="AE3" s="961"/>
      <c r="AF3" s="961"/>
      <c r="AG3" s="961"/>
      <c r="AH3" s="961"/>
      <c r="AI3" s="961"/>
      <c r="AJ3" s="961"/>
      <c r="AK3" s="961"/>
      <c r="AL3" s="961"/>
      <c r="AM3" s="961"/>
      <c r="AN3" s="961"/>
      <c r="AO3" s="449" t="s">
        <v>128</v>
      </c>
      <c r="AQ3" s="192"/>
      <c r="AR3" s="192"/>
      <c r="AS3" s="192"/>
      <c r="AT3" s="192"/>
      <c r="AU3" s="192"/>
      <c r="AV3" s="191"/>
      <c r="AW3" s="191"/>
      <c r="AX3" s="961"/>
      <c r="AY3" s="961"/>
      <c r="AZ3" s="961"/>
      <c r="BA3" s="961"/>
      <c r="BB3" s="961"/>
      <c r="BC3" s="961"/>
      <c r="BD3" s="961"/>
      <c r="BE3" s="961"/>
      <c r="BF3" s="961"/>
      <c r="BG3" s="449" t="s">
        <v>128</v>
      </c>
      <c r="BH3" s="191"/>
      <c r="BI3" s="191"/>
      <c r="BJ3" s="191"/>
      <c r="BK3" s="191"/>
      <c r="BL3" s="191"/>
      <c r="BM3" s="191"/>
      <c r="BN3" s="226"/>
      <c r="BO3" s="226"/>
      <c r="BP3" s="226"/>
      <c r="BQ3" s="191"/>
      <c r="BR3" s="191"/>
      <c r="BS3" s="191"/>
      <c r="BT3" s="191"/>
      <c r="BU3" s="191"/>
      <c r="BV3" s="227"/>
      <c r="BW3" s="227"/>
    </row>
    <row r="4" spans="1:75" ht="16.2" thickBot="1">
      <c r="A4" s="191"/>
      <c r="B4" s="191"/>
      <c r="C4" s="191"/>
      <c r="D4" s="449" t="s">
        <v>128</v>
      </c>
      <c r="E4" s="449"/>
      <c r="F4" s="192"/>
      <c r="G4" s="192"/>
      <c r="H4" s="192"/>
      <c r="I4" s="192"/>
      <c r="J4" s="192"/>
      <c r="K4" s="192"/>
      <c r="L4" s="259" t="s">
        <v>52</v>
      </c>
      <c r="M4" s="260"/>
      <c r="N4" s="261">
        <f>+Jun!N4</f>
        <v>2023</v>
      </c>
      <c r="O4" s="262"/>
      <c r="P4" s="704">
        <f>+Jun!P4</f>
        <v>0.001</v>
      </c>
      <c r="Q4" s="258" t="s">
        <v>70</v>
      </c>
      <c r="R4" s="977" t="str">
        <f>+Jun!R4</f>
        <v>555/555-5555</v>
      </c>
      <c r="S4" s="978">
        <f>+Jun!S4</f>
        <v>0</v>
      </c>
      <c r="T4" s="979">
        <f>+Jun!T4</f>
        <v>0</v>
      </c>
      <c r="U4" s="226" t="str">
        <f>+Jan!$D$5</f>
        <v>State Form 53343 (R7 / 4-24)</v>
      </c>
      <c r="W4" s="192"/>
      <c r="X4" s="192"/>
      <c r="Y4" s="192"/>
      <c r="Z4" s="192"/>
      <c r="AA4" s="193"/>
      <c r="AB4" s="191"/>
      <c r="AC4" s="191"/>
      <c r="AD4" s="454"/>
      <c r="AE4" s="191"/>
      <c r="AF4" s="191"/>
      <c r="AG4" s="193" t="s">
        <v>195</v>
      </c>
      <c r="AH4" s="191"/>
      <c r="AI4" s="191"/>
      <c r="AJ4" s="191"/>
      <c r="AK4" s="202"/>
      <c r="AL4" s="453"/>
      <c r="AM4" s="202"/>
      <c r="AN4" s="191"/>
      <c r="AO4" s="226" t="str">
        <f>+Jan!$D$5</f>
        <v>State Form 53343 (R7 / 4-24)</v>
      </c>
      <c r="AQ4" s="192"/>
      <c r="AR4" s="192"/>
      <c r="AS4" s="192"/>
      <c r="AT4" s="192"/>
      <c r="AU4" s="193"/>
      <c r="AV4" s="191"/>
      <c r="AW4" s="191"/>
      <c r="AX4" s="454"/>
      <c r="AY4" s="191"/>
      <c r="AZ4" s="191"/>
      <c r="BA4" s="191"/>
      <c r="BB4" s="191"/>
      <c r="BC4" s="202"/>
      <c r="BD4" s="453"/>
      <c r="BE4" s="202"/>
      <c r="BF4" s="191"/>
      <c r="BG4" s="737" t="str">
        <f>+'[1]Jan'!BG4</f>
        <v>State Form 10829 (R9 / 2-23)</v>
      </c>
      <c r="BH4" s="191"/>
      <c r="BI4" s="191"/>
      <c r="BJ4" s="191"/>
      <c r="BK4" s="191"/>
      <c r="BL4" s="191"/>
      <c r="BM4" s="191"/>
      <c r="BN4" s="191"/>
      <c r="BO4" s="191"/>
      <c r="BP4" s="191"/>
      <c r="BQ4" s="191"/>
      <c r="BR4" s="202"/>
      <c r="BS4" s="202"/>
      <c r="BT4" s="191"/>
      <c r="BU4" s="191"/>
      <c r="BV4" s="191"/>
      <c r="BW4" s="191"/>
    </row>
    <row r="5" spans="1:75" ht="16.2" thickBot="1">
      <c r="A5" s="191"/>
      <c r="B5" s="191"/>
      <c r="C5" s="191"/>
      <c r="D5" s="226" t="str">
        <f>+Jan!$D$5</f>
        <v>State Form 53343 (R7 / 4-24)</v>
      </c>
      <c r="E5" s="226"/>
      <c r="F5" s="191"/>
      <c r="G5" s="192"/>
      <c r="H5" s="192"/>
      <c r="I5" s="192"/>
      <c r="J5" s="192"/>
      <c r="K5" s="193" t="str">
        <f>CONCATENATE("7/1/",N4)</f>
        <v>7/1/2023</v>
      </c>
      <c r="L5" s="970" t="s">
        <v>130</v>
      </c>
      <c r="M5" s="971"/>
      <c r="N5" s="972" t="str">
        <f>+Jun!N5</f>
        <v>wwtp@city.org</v>
      </c>
      <c r="O5" s="972"/>
      <c r="P5" s="972"/>
      <c r="Q5" s="972"/>
      <c r="R5" s="973"/>
      <c r="S5" s="703" t="str">
        <f>Jan!S2</f>
        <v>001</v>
      </c>
      <c r="T5" s="703" t="str">
        <f>Jan!T2</f>
        <v>A</v>
      </c>
      <c r="U5" s="455" t="s">
        <v>1</v>
      </c>
      <c r="V5" s="197"/>
      <c r="W5" s="197"/>
      <c r="X5" s="456"/>
      <c r="Y5" s="457" t="s">
        <v>2</v>
      </c>
      <c r="Z5" s="458"/>
      <c r="AA5" s="951" t="s">
        <v>4</v>
      </c>
      <c r="AB5" s="952"/>
      <c r="AC5" s="459" t="s">
        <v>5</v>
      </c>
      <c r="AD5" s="191"/>
      <c r="AG5" s="193"/>
      <c r="AL5" s="963"/>
      <c r="AM5" s="961"/>
      <c r="AN5" s="961"/>
      <c r="AO5" s="462" t="s">
        <v>1</v>
      </c>
      <c r="AP5" s="463"/>
      <c r="AQ5" s="464"/>
      <c r="AR5" s="465"/>
      <c r="AS5" s="457" t="s">
        <v>2</v>
      </c>
      <c r="AT5" s="197"/>
      <c r="AU5" s="457" t="s">
        <v>4</v>
      </c>
      <c r="AV5" s="197"/>
      <c r="AW5" s="459" t="s">
        <v>5</v>
      </c>
      <c r="AX5" s="963"/>
      <c r="AY5" s="961"/>
      <c r="AZ5" s="961"/>
      <c r="BA5" s="961"/>
      <c r="BB5" s="961"/>
      <c r="BC5" s="961"/>
      <c r="BD5" s="963"/>
      <c r="BE5" s="961"/>
      <c r="BF5" s="961"/>
      <c r="BG5" s="462" t="s">
        <v>1</v>
      </c>
      <c r="BH5" s="465"/>
      <c r="BI5" s="457" t="s">
        <v>2</v>
      </c>
      <c r="BJ5" s="197"/>
      <c r="BK5" s="457" t="s">
        <v>4</v>
      </c>
      <c r="BL5" s="197"/>
      <c r="BM5" s="459" t="s">
        <v>5</v>
      </c>
      <c r="BN5" s="580"/>
      <c r="BO5" s="191"/>
      <c r="BP5" s="191"/>
      <c r="BQ5" s="191"/>
      <c r="BR5" s="191"/>
      <c r="BS5" s="191"/>
      <c r="BT5" s="191"/>
      <c r="BU5" s="191"/>
      <c r="BV5" s="191"/>
      <c r="BW5" s="191"/>
    </row>
    <row r="6" spans="1:75" ht="12.75" customHeight="1">
      <c r="A6" s="194"/>
      <c r="B6" s="191"/>
      <c r="C6" s="191"/>
      <c r="D6" s="191"/>
      <c r="E6" s="191"/>
      <c r="F6" s="191"/>
      <c r="G6" s="195"/>
      <c r="H6" s="195"/>
      <c r="I6" s="195"/>
      <c r="J6" s="195"/>
      <c r="K6" s="195"/>
      <c r="L6" s="270" t="s">
        <v>86</v>
      </c>
      <c r="M6" s="271"/>
      <c r="N6" s="272"/>
      <c r="O6" s="271"/>
      <c r="P6" s="280" t="s">
        <v>83</v>
      </c>
      <c r="Q6" s="855" t="s">
        <v>7</v>
      </c>
      <c r="R6" s="857"/>
      <c r="S6" s="1038" t="s">
        <v>82</v>
      </c>
      <c r="T6" s="1039"/>
      <c r="U6" s="460" t="str">
        <f>+L2</f>
        <v>Exampleville</v>
      </c>
      <c r="V6" s="217"/>
      <c r="W6" s="217"/>
      <c r="X6" s="218"/>
      <c r="Y6" s="219" t="str">
        <f>+Q2</f>
        <v>IN0000000</v>
      </c>
      <c r="Z6" s="220"/>
      <c r="AA6" s="956" t="str">
        <f>+L4</f>
        <v>July</v>
      </c>
      <c r="AB6" s="826"/>
      <c r="AC6" s="406">
        <f>+N4</f>
        <v>2023</v>
      </c>
      <c r="AL6" s="961"/>
      <c r="AM6" s="961"/>
      <c r="AN6" s="961"/>
      <c r="AO6" s="825" t="str">
        <f>+L2</f>
        <v>Exampleville</v>
      </c>
      <c r="AP6" s="917"/>
      <c r="AQ6" s="918"/>
      <c r="AR6" s="826"/>
      <c r="AS6" s="221" t="str">
        <f>+Q2</f>
        <v>IN0000000</v>
      </c>
      <c r="AT6" s="217"/>
      <c r="AU6" s="221" t="str">
        <f>+L4</f>
        <v>July</v>
      </c>
      <c r="AV6" s="217"/>
      <c r="AW6" s="406">
        <f>+N4</f>
        <v>2023</v>
      </c>
      <c r="AX6" s="961"/>
      <c r="AY6" s="961"/>
      <c r="AZ6" s="961"/>
      <c r="BA6" s="961"/>
      <c r="BB6" s="961"/>
      <c r="BC6" s="961"/>
      <c r="BD6" s="961"/>
      <c r="BE6" s="961"/>
      <c r="BF6" s="961"/>
      <c r="BG6" s="825" t="str">
        <f>AO6</f>
        <v>Exampleville</v>
      </c>
      <c r="BH6" s="998"/>
      <c r="BI6" s="221" t="str">
        <f>AS6</f>
        <v>IN0000000</v>
      </c>
      <c r="BJ6" s="217"/>
      <c r="BK6" s="221" t="str">
        <f>AU6</f>
        <v>July</v>
      </c>
      <c r="BL6" s="217"/>
      <c r="BM6" s="406">
        <f>AW6</f>
        <v>2023</v>
      </c>
      <c r="BN6" s="999"/>
      <c r="BO6" s="827"/>
      <c r="BP6" s="827"/>
      <c r="BQ6" s="827"/>
      <c r="BR6" s="827"/>
      <c r="BS6" s="827"/>
      <c r="BT6" s="827"/>
      <c r="BU6" s="827"/>
      <c r="BV6" s="227"/>
      <c r="BW6" s="227"/>
    </row>
    <row r="7" spans="1:75" ht="13.8" thickBot="1">
      <c r="A7" s="196"/>
      <c r="B7" s="191"/>
      <c r="C7" s="191"/>
      <c r="D7" s="191"/>
      <c r="E7" s="191"/>
      <c r="F7" s="191"/>
      <c r="G7" s="191"/>
      <c r="H7" s="191"/>
      <c r="I7" s="191"/>
      <c r="J7" s="191"/>
      <c r="K7" s="191"/>
      <c r="L7" s="983" t="str">
        <f>+Jun!L7</f>
        <v>Chris A. Operator</v>
      </c>
      <c r="M7" s="984">
        <f>+Jun!M7</f>
        <v>0</v>
      </c>
      <c r="N7" s="984">
        <f>+Jun!N7</f>
        <v>0</v>
      </c>
      <c r="O7" s="984">
        <f>+Jun!O7</f>
        <v>0</v>
      </c>
      <c r="P7" s="288" t="str">
        <f>+Jun!P7</f>
        <v>V</v>
      </c>
      <c r="Q7" s="985">
        <f>+Jun!Q7</f>
        <v>9999</v>
      </c>
      <c r="R7" s="986">
        <f>+Jun!R7</f>
        <v>0</v>
      </c>
      <c r="S7" s="1040">
        <f>+Jun!S7</f>
        <v>37072</v>
      </c>
      <c r="T7" s="1041">
        <f>+Jun!T7</f>
        <v>0</v>
      </c>
      <c r="U7" s="407"/>
      <c r="V7" s="461"/>
      <c r="W7" s="461"/>
      <c r="X7" s="409"/>
      <c r="Y7" s="222"/>
      <c r="Z7" s="222"/>
      <c r="AA7" s="222"/>
      <c r="AB7" s="222"/>
      <c r="AC7" s="230"/>
      <c r="AD7" s="676"/>
      <c r="AE7" s="676"/>
      <c r="AF7" s="676"/>
      <c r="AG7" s="676"/>
      <c r="AH7" s="676"/>
      <c r="AI7" s="676"/>
      <c r="AJ7" s="676"/>
      <c r="AK7" s="676"/>
      <c r="AL7" s="964"/>
      <c r="AM7" s="964"/>
      <c r="AN7" s="964"/>
      <c r="AO7" s="407"/>
      <c r="AP7" s="408"/>
      <c r="AQ7" s="222"/>
      <c r="AR7" s="409"/>
      <c r="AS7" s="222"/>
      <c r="AT7" s="222"/>
      <c r="AU7" s="222"/>
      <c r="AV7" s="214"/>
      <c r="AW7" s="410"/>
      <c r="AX7" s="964"/>
      <c r="AY7" s="964"/>
      <c r="AZ7" s="964"/>
      <c r="BA7" s="964"/>
      <c r="BB7" s="964"/>
      <c r="BC7" s="964"/>
      <c r="BD7" s="964"/>
      <c r="BE7" s="964"/>
      <c r="BF7" s="964"/>
      <c r="BG7" s="407"/>
      <c r="BH7" s="409"/>
      <c r="BI7" s="409" t="str">
        <f>Feb!BI7</f>
        <v>Substitute for State Form 30530</v>
      </c>
      <c r="BJ7" s="222"/>
      <c r="BK7" s="222"/>
      <c r="BL7" s="214"/>
      <c r="BM7" s="410"/>
      <c r="BN7" s="1000"/>
      <c r="BO7" s="1001"/>
      <c r="BP7" s="1001"/>
      <c r="BQ7" s="1001"/>
      <c r="BR7" s="1001"/>
      <c r="BS7" s="1001"/>
      <c r="BT7" s="1001"/>
      <c r="BU7" s="1001"/>
      <c r="BV7" s="215"/>
      <c r="BW7" s="222"/>
    </row>
    <row r="8" spans="1:75" ht="12.75" customHeight="1">
      <c r="A8" s="248"/>
      <c r="B8" s="249"/>
      <c r="C8" s="894" t="str">
        <f>+Jun!C8</f>
        <v>Man-Hours at Plant
(Plants less than 1 MGD only)</v>
      </c>
      <c r="D8" s="816" t="str">
        <f>+Jun!D8</f>
        <v>Air Temperature (optional)</v>
      </c>
      <c r="E8" s="816" t="str">
        <f>+Jun!E8</f>
        <v>Water Temperture</v>
      </c>
      <c r="F8" s="246" t="s">
        <v>64</v>
      </c>
      <c r="G8" s="1046" t="str">
        <f>+Jun!G8</f>
        <v>Bypass At Plant Site
("x" If Occurred)</v>
      </c>
      <c r="H8" s="1034" t="str">
        <f>+Jun!H8</f>
        <v>Sanitary Sewer Overflow
("x" If Occurred)</v>
      </c>
      <c r="I8" s="5" t="s">
        <v>8</v>
      </c>
      <c r="J8" s="5"/>
      <c r="K8" s="475"/>
      <c r="L8" s="6" t="s">
        <v>9</v>
      </c>
      <c r="M8" s="5"/>
      <c r="N8" s="5"/>
      <c r="O8" s="5"/>
      <c r="P8" s="5"/>
      <c r="Q8" s="5"/>
      <c r="R8" s="5"/>
      <c r="S8" s="5"/>
      <c r="T8" s="7"/>
      <c r="U8" s="254" t="s">
        <v>10</v>
      </c>
      <c r="V8" s="1042" t="str">
        <f>+Jun!V8</f>
        <v>CONTROLLED DISCHARGE</v>
      </c>
      <c r="W8" s="889">
        <f>+Jun!W8</f>
        <v>0</v>
      </c>
      <c r="X8" s="889" t="str">
        <f>+Jun!X8</f>
        <v>AERATION</v>
      </c>
      <c r="Y8" s="890">
        <f>+Jun!Y8</f>
        <v>0</v>
      </c>
      <c r="Z8" s="1043" t="str">
        <f>+Jun!Z8</f>
        <v>Primary Cell Sludge Depth (ft) Measure Annually in June</v>
      </c>
      <c r="AA8" s="894" t="str">
        <f>+Jun!AA8</f>
        <v xml:space="preserve"> </v>
      </c>
      <c r="AB8" s="894" t="str">
        <f>+Jun!AB8</f>
        <v xml:space="preserve"> </v>
      </c>
      <c r="AC8" s="923" t="str">
        <f>+Jun!AC8</f>
        <v>Primary Cell Effluent CBOD5 mg/l - Test Monthly</v>
      </c>
      <c r="AD8" s="1045" t="str">
        <f>+Jan!AD8</f>
        <v>TERTIARY</v>
      </c>
      <c r="AE8" s="975"/>
      <c r="AF8" s="656"/>
      <c r="AG8" s="571" t="s">
        <v>13</v>
      </c>
      <c r="AH8" s="405"/>
      <c r="AI8" s="405"/>
      <c r="AJ8" s="405"/>
      <c r="AK8" s="405"/>
      <c r="AL8" s="405"/>
      <c r="AM8" s="405"/>
      <c r="AN8" s="404"/>
      <c r="AO8" s="383" t="s">
        <v>10</v>
      </c>
      <c r="AP8" s="384"/>
      <c r="AQ8" s="1037" t="s">
        <v>13</v>
      </c>
      <c r="AR8" s="915"/>
      <c r="AS8" s="915"/>
      <c r="AT8" s="915"/>
      <c r="AU8" s="915"/>
      <c r="AV8" s="915"/>
      <c r="AW8" s="915"/>
      <c r="AX8" s="916"/>
      <c r="AY8" s="916"/>
      <c r="AZ8" s="916"/>
      <c r="BA8" s="916"/>
      <c r="BB8" s="916"/>
      <c r="BC8" s="916"/>
      <c r="BD8" s="916"/>
      <c r="BE8" s="403"/>
      <c r="BF8" s="404"/>
      <c r="BG8" s="783"/>
      <c r="BH8" s="830" t="str">
        <f>Feb!BH8</f>
        <v>Final Effluent</v>
      </c>
      <c r="BI8" s="831"/>
      <c r="BJ8" s="831"/>
      <c r="BK8" s="831"/>
      <c r="BL8" s="1002" t="str">
        <f>Jan!BL8</f>
        <v xml:space="preserve"> </v>
      </c>
      <c r="BM8" s="862" t="str">
        <f>Jan!BM8</f>
        <v xml:space="preserve"> </v>
      </c>
      <c r="BN8" s="862" t="str">
        <f>Jan!BN8</f>
        <v xml:space="preserve"> </v>
      </c>
      <c r="BO8" s="862" t="str">
        <f>Jan!BO8</f>
        <v xml:space="preserve"> </v>
      </c>
      <c r="BP8" s="862" t="str">
        <f>Jan!BP8</f>
        <v xml:space="preserve"> </v>
      </c>
      <c r="BQ8" s="862" t="str">
        <f>Jan!BQ8</f>
        <v xml:space="preserve"> </v>
      </c>
      <c r="BR8" s="862" t="str">
        <f>Jan!BR8</f>
        <v xml:space="preserve"> </v>
      </c>
      <c r="BS8" s="862" t="str">
        <f>Jan!BS8</f>
        <v xml:space="preserve"> </v>
      </c>
      <c r="BT8" s="862" t="str">
        <f>Jan!BT8</f>
        <v xml:space="preserve"> </v>
      </c>
      <c r="BU8" s="862" t="str">
        <f>Jan!BU8</f>
        <v xml:space="preserve"> </v>
      </c>
      <c r="BV8" s="862" t="str">
        <f>Jan!BV8</f>
        <v xml:space="preserve"> </v>
      </c>
      <c r="BW8" s="1007" t="str">
        <f>Jan!BW8</f>
        <v xml:space="preserve"> </v>
      </c>
    </row>
    <row r="9" spans="1:75" ht="12.75" customHeight="1" thickBot="1">
      <c r="A9" s="250"/>
      <c r="B9" s="251"/>
      <c r="C9" s="895">
        <f>+Jan!C9</f>
        <v>0</v>
      </c>
      <c r="D9" s="863"/>
      <c r="E9" s="863"/>
      <c r="F9" s="247">
        <f>SUM(F11:F41)</f>
        <v>0</v>
      </c>
      <c r="G9" s="1047">
        <f>+Jan!G9</f>
        <v>0</v>
      </c>
      <c r="H9" s="1035">
        <f>+Jan!H9</f>
        <v>0</v>
      </c>
      <c r="I9" s="8" t="s">
        <v>15</v>
      </c>
      <c r="J9" s="8"/>
      <c r="K9" s="8"/>
      <c r="L9" s="11" t="s">
        <v>10</v>
      </c>
      <c r="M9" s="8"/>
      <c r="N9" s="8"/>
      <c r="O9" s="8"/>
      <c r="P9" s="8"/>
      <c r="Q9" s="8"/>
      <c r="R9" s="8"/>
      <c r="S9" s="8"/>
      <c r="T9" s="9"/>
      <c r="U9" s="255" t="s">
        <v>10</v>
      </c>
      <c r="V9" s="891">
        <f>+Jan!V9</f>
        <v>0</v>
      </c>
      <c r="W9" s="892">
        <f>+Jan!W9</f>
        <v>0</v>
      </c>
      <c r="X9" s="892">
        <f>+Jan!X9</f>
        <v>0</v>
      </c>
      <c r="Y9" s="893">
        <f>+Jan!Y9</f>
        <v>0</v>
      </c>
      <c r="Z9" s="940">
        <f>+Jan!Z9</f>
        <v>0</v>
      </c>
      <c r="AA9" s="994">
        <f>+Jan!AA9</f>
        <v>0</v>
      </c>
      <c r="AB9" s="994">
        <f>+Jan!AB9</f>
        <v>0</v>
      </c>
      <c r="AC9" s="924">
        <f>+Jan!AC9</f>
        <v>0</v>
      </c>
      <c r="AD9" s="1044" t="str">
        <f>+Jan!AD9</f>
        <v>INFLUENT</v>
      </c>
      <c r="AE9" s="893"/>
      <c r="AF9" s="615"/>
      <c r="AG9" s="577" t="s">
        <v>10</v>
      </c>
      <c r="AH9" s="577"/>
      <c r="AI9" s="8"/>
      <c r="AJ9" s="8"/>
      <c r="AK9" s="8"/>
      <c r="AL9" s="8"/>
      <c r="AM9" s="8"/>
      <c r="AN9" s="9"/>
      <c r="AO9" s="385"/>
      <c r="AP9" s="386"/>
      <c r="AQ9" s="103" t="s">
        <v>59</v>
      </c>
      <c r="AR9" s="104"/>
      <c r="AS9" s="103" t="s">
        <v>57</v>
      </c>
      <c r="AT9" s="105"/>
      <c r="AU9" s="105"/>
      <c r="AV9" s="107"/>
      <c r="AW9" s="103" t="s">
        <v>58</v>
      </c>
      <c r="AX9" s="105"/>
      <c r="AY9" s="105"/>
      <c r="AZ9" s="107"/>
      <c r="BA9" s="103" t="s">
        <v>42</v>
      </c>
      <c r="BB9" s="105"/>
      <c r="BC9" s="105"/>
      <c r="BD9" s="107"/>
      <c r="BE9" s="113" t="str">
        <f>IF(+Jun!BE9&lt;&gt;"",+Jun!BE9,"")</f>
        <v>Other</v>
      </c>
      <c r="BF9" s="114"/>
      <c r="BG9" s="739"/>
      <c r="BH9" s="822" t="str">
        <f>Feb!BH9</f>
        <v>Phosphorus</v>
      </c>
      <c r="BI9" s="823"/>
      <c r="BJ9" s="822" t="str">
        <f>Feb!BJ9</f>
        <v xml:space="preserve"> Total Nitrogen</v>
      </c>
      <c r="BK9" s="1010"/>
      <c r="BL9" s="1003">
        <f>Jan!BL9</f>
        <v>0</v>
      </c>
      <c r="BM9" s="1005">
        <f>Jan!BM9</f>
        <v>0</v>
      </c>
      <c r="BN9" s="1005">
        <f>Jan!BN9</f>
        <v>0</v>
      </c>
      <c r="BO9" s="1005">
        <f>Jan!BO9</f>
        <v>0</v>
      </c>
      <c r="BP9" s="1005">
        <f>Jan!BP9</f>
        <v>0</v>
      </c>
      <c r="BQ9" s="1005">
        <f>Jan!BQ9</f>
        <v>0</v>
      </c>
      <c r="BR9" s="1005">
        <f>Jan!BR9</f>
        <v>0</v>
      </c>
      <c r="BS9" s="1005">
        <f>Jan!BS9</f>
        <v>0</v>
      </c>
      <c r="BT9" s="1005">
        <f>Jan!BT9</f>
        <v>0</v>
      </c>
      <c r="BU9" s="1005">
        <f>Jan!BU9</f>
        <v>0</v>
      </c>
      <c r="BV9" s="1005">
        <f>Jan!BV9</f>
        <v>0</v>
      </c>
      <c r="BW9" s="1008">
        <f>Jan!BW9</f>
        <v>0</v>
      </c>
    </row>
    <row r="10" spans="1:75" ht="109.5" customHeight="1" thickBot="1">
      <c r="A10" s="252" t="s">
        <v>17</v>
      </c>
      <c r="B10" s="253" t="s">
        <v>18</v>
      </c>
      <c r="C10" s="896">
        <f>+Jan!C10</f>
        <v>0</v>
      </c>
      <c r="D10" s="864"/>
      <c r="E10" s="864"/>
      <c r="F10" s="257" t="str">
        <f>+Jun!F10</f>
        <v>Precipitation - Inches</v>
      </c>
      <c r="G10" s="1048">
        <f>+Jan!G10</f>
        <v>0</v>
      </c>
      <c r="H10" s="1036">
        <f>+Jan!H10</f>
        <v>0</v>
      </c>
      <c r="I10" s="15" t="str">
        <f>+Jun!I10</f>
        <v>Chlorine - Lbs</v>
      </c>
      <c r="J10" s="16" t="str">
        <f>+Jun!J10</f>
        <v>Lbs/Day  or
Gal./Day</v>
      </c>
      <c r="K10" s="16" t="str">
        <f>+Jun!K10</f>
        <v>Lbs/Day  or
Gal./Day</v>
      </c>
      <c r="L10" s="17" t="str">
        <f>+Jun!L10</f>
        <v>Influent Flow Rate 
(if metered) MGD</v>
      </c>
      <c r="M10" s="16" t="str">
        <f>+Jun!M10</f>
        <v>pH</v>
      </c>
      <c r="N10" s="16" t="str">
        <f>+Jun!N10</f>
        <v>CBOD5 - mg/l</v>
      </c>
      <c r="O10" s="13" t="str">
        <f>+Jun!O10</f>
        <v>CBOD5 - lbs</v>
      </c>
      <c r="P10" s="16" t="str">
        <f>+Jun!P10</f>
        <v>Susp. Solids - mg/l</v>
      </c>
      <c r="Q10" s="16" t="str">
        <f>+Jun!Q10</f>
        <v>Susp. Solids - lbs</v>
      </c>
      <c r="R10" s="16" t="str">
        <f>+Jun!R10</f>
        <v xml:space="preserve">Phosphorus - mg/l </v>
      </c>
      <c r="S10" s="16" t="str">
        <f>+Jun!S10</f>
        <v>Ammonia - mg/l</v>
      </c>
      <c r="T10" s="18" t="str">
        <f>IF(+Jun!T10&lt;&gt;"",+Jun!T10,"")</f>
        <v/>
      </c>
      <c r="U10" s="256" t="s">
        <v>17</v>
      </c>
      <c r="V10" s="414" t="str">
        <f>+Jun!V10</f>
        <v>Upstream Gage Reading (in.)</v>
      </c>
      <c r="W10" s="415" t="str">
        <f>+Jun!W10</f>
        <v>Upstream Flow (MGD)</v>
      </c>
      <c r="X10" s="23" t="str">
        <f>+Jun!X10</f>
        <v>Dilution Ratio (Discharge / Upstream)</v>
      </c>
      <c r="Y10" s="416" t="str">
        <f>+Jun!Y10</f>
        <v>Last Cell Water Level (ft.)</v>
      </c>
      <c r="Z10" s="941">
        <f>+Jan!Z10</f>
        <v>0</v>
      </c>
      <c r="AA10" s="995">
        <f>+Jan!AA10</f>
        <v>0</v>
      </c>
      <c r="AB10" s="995">
        <f>+Jan!AB10</f>
        <v>0</v>
      </c>
      <c r="AC10" s="925">
        <f>+Jan!AC10</f>
        <v>0</v>
      </c>
      <c r="AD10" s="17" t="str">
        <f>+Jun!AD10</f>
        <v>Ammonia - mg/l
Test Weekly</v>
      </c>
      <c r="AE10" s="18" t="str">
        <f>+Jun!AE10</f>
        <v xml:space="preserve"> </v>
      </c>
      <c r="AF10" s="657"/>
      <c r="AG10" s="175" t="str">
        <f>Jan!AG10</f>
        <v>Residual Chlorine - Final</v>
      </c>
      <c r="AH10" s="175" t="str">
        <f>Jan!AH10</f>
        <v>Residual Chlorine - Contact Tank</v>
      </c>
      <c r="AI10" s="14"/>
      <c r="AJ10" s="16" t="str">
        <f>+Jun!AJ10</f>
        <v>E. Coli - colony/100 ml</v>
      </c>
      <c r="AK10" s="16" t="str">
        <f>+Jun!AK10</f>
        <v>pH - daily low 
(or single sample)</v>
      </c>
      <c r="AL10" s="16" t="str">
        <f>+Jun!AL10</f>
        <v>pH - daily high  
(if multiple samples)</v>
      </c>
      <c r="AM10" s="13" t="str">
        <f>+Jun!AM10</f>
        <v>Dissolved Oxygen - mg/l</v>
      </c>
      <c r="AN10" s="19">
        <f>+Jun!AN10</f>
        <v>0</v>
      </c>
      <c r="AO10" s="387" t="s">
        <v>17</v>
      </c>
      <c r="AP10" s="388" t="s">
        <v>18</v>
      </c>
      <c r="AQ10" s="12" t="str">
        <f>+Jun!AQ10</f>
        <v>Effluent Flow Rate (MGD)</v>
      </c>
      <c r="AR10" s="18" t="str">
        <f>+Jun!AR10</f>
        <v>Effluent Flow
Weekly Average</v>
      </c>
      <c r="AS10" s="12" t="str">
        <f>+Jun!AS10</f>
        <v>CBOD5 - mg/l</v>
      </c>
      <c r="AT10" s="16" t="str">
        <f>+Jun!AT10</f>
        <v>CBOD5 - mg/l
Weekly Average</v>
      </c>
      <c r="AU10" s="22" t="str">
        <f>+Jun!AU10</f>
        <v>CBOD5 - lbs</v>
      </c>
      <c r="AV10" s="18" t="str">
        <f>+Jun!AV10</f>
        <v>CBOD5 - lbs/day
Weekly Average</v>
      </c>
      <c r="AW10" s="12" t="str">
        <f>+Jun!AW10</f>
        <v>Susp. Solids - mg/l</v>
      </c>
      <c r="AX10" s="16" t="str">
        <f>+Jun!AX10</f>
        <v>Susp. Solids - mg/l
Weekly Average</v>
      </c>
      <c r="AY10" s="23" t="str">
        <f>+Jun!AY10</f>
        <v>Susp. Solids - lbs</v>
      </c>
      <c r="AZ10" s="18" t="str">
        <f>+Jun!AZ10</f>
        <v>Susp. Solids - lbs/day
Weekly Average</v>
      </c>
      <c r="BA10" s="12" t="str">
        <f>+Jun!BA10</f>
        <v>Ammonia - mg/l</v>
      </c>
      <c r="BB10" s="24" t="str">
        <f>+Jun!BB10</f>
        <v>Ammonia - mg/l
Weekly Average</v>
      </c>
      <c r="BC10" s="23" t="str">
        <f>+Jun!BC10</f>
        <v>Ammonia - lbs</v>
      </c>
      <c r="BD10" s="18" t="str">
        <f>+Jun!BD10</f>
        <v>Ammonia - lbs/day
Weekly Average</v>
      </c>
      <c r="BE10" s="115" t="str">
        <f>IF(+Jun!BE10&lt;&gt;"",+Jun!BE10,"")</f>
        <v>Oil &amp; Grease (mg/l)</v>
      </c>
      <c r="BF10" s="116" t="str">
        <f>IF(+Jun!BF10&lt;&gt;"",+Jun!BF10,"")</f>
        <v/>
      </c>
      <c r="BG10" s="798" t="s">
        <v>17</v>
      </c>
      <c r="BH10" s="793" t="str">
        <f>Jan!BH10</f>
        <v xml:space="preserve">Phosphorus - mg/l </v>
      </c>
      <c r="BI10" s="741" t="str">
        <f>Jan!BI10</f>
        <v>Phosphorus - lbs/day</v>
      </c>
      <c r="BJ10" s="740" t="str">
        <f>Jan!BJ10</f>
        <v>Total Nitrogen- mg/l</v>
      </c>
      <c r="BK10" s="795" t="str">
        <f>Jan!BK10</f>
        <v>Total Nitrogen- lbs/day</v>
      </c>
      <c r="BL10" s="1004">
        <f>Jan!BL10</f>
        <v>0</v>
      </c>
      <c r="BM10" s="1006">
        <f>Jan!BM10</f>
        <v>0</v>
      </c>
      <c r="BN10" s="1006">
        <f>Jan!BN10</f>
        <v>0</v>
      </c>
      <c r="BO10" s="1006">
        <f>Jan!BO10</f>
        <v>0</v>
      </c>
      <c r="BP10" s="1006">
        <f>Jan!BP10</f>
        <v>0</v>
      </c>
      <c r="BQ10" s="1006">
        <f>Jan!BQ10</f>
        <v>0</v>
      </c>
      <c r="BR10" s="1006">
        <f>Jan!BR10</f>
        <v>0</v>
      </c>
      <c r="BS10" s="1006">
        <f>Jan!BS10</f>
        <v>0</v>
      </c>
      <c r="BT10" s="1006">
        <f>Jan!BT10</f>
        <v>0</v>
      </c>
      <c r="BU10" s="1006">
        <f>Jan!BU10</f>
        <v>0</v>
      </c>
      <c r="BV10" s="1006">
        <f>Jan!BV10</f>
        <v>0</v>
      </c>
      <c r="BW10" s="1009">
        <f>Jan!BW10</f>
        <v>0</v>
      </c>
    </row>
    <row r="11" spans="1:75" ht="15" customHeight="1">
      <c r="A11" s="203">
        <v>1</v>
      </c>
      <c r="B11" s="204" t="str">
        <f>TEXT(K$5+A11-1,"DDD")</f>
        <v>Sat</v>
      </c>
      <c r="C11" s="25"/>
      <c r="D11" s="445"/>
      <c r="E11" s="445"/>
      <c r="F11" s="26"/>
      <c r="G11" s="27"/>
      <c r="H11" s="28"/>
      <c r="I11" s="29"/>
      <c r="J11" s="30"/>
      <c r="K11" s="26"/>
      <c r="L11" s="31"/>
      <c r="M11" s="282"/>
      <c r="N11" s="30"/>
      <c r="O11" s="34" t="str">
        <f>IF(N11*$L11=0,"",+$L11*N11*8.34)</f>
        <v/>
      </c>
      <c r="P11" s="30"/>
      <c r="Q11" s="34" t="str">
        <f>IF(P11*$L11=0,"",+$L11*P11*8.34)</f>
        <v/>
      </c>
      <c r="R11" s="30"/>
      <c r="S11" s="30"/>
      <c r="T11" s="32"/>
      <c r="U11" s="209">
        <f aca="true" t="shared" si="0" ref="U11:U41">+A11</f>
        <v>1</v>
      </c>
      <c r="V11" s="31"/>
      <c r="W11" s="424"/>
      <c r="X11" s="442" t="str">
        <f ca="1">IF(CELL("type",W11)="L","",IF(AQ11*W11&gt;0,+AQ11/W11,""))</f>
        <v/>
      </c>
      <c r="Y11" s="32"/>
      <c r="Z11" s="417"/>
      <c r="AA11" s="282"/>
      <c r="AB11" s="30"/>
      <c r="AC11" s="32"/>
      <c r="AD11" s="31"/>
      <c r="AE11" s="32"/>
      <c r="AF11" s="649"/>
      <c r="AG11" s="29"/>
      <c r="AH11" s="30"/>
      <c r="AI11" t="str">
        <f ca="1">IF(CELL("type",AJ11)="b","",IF(AJ11="tntc",63200,IF(AJ11=0,1,AJ11)))</f>
        <v/>
      </c>
      <c r="AJ11" s="30"/>
      <c r="AK11" s="282"/>
      <c r="AL11" s="282"/>
      <c r="AM11" s="282"/>
      <c r="AN11" s="32"/>
      <c r="AO11" s="203">
        <f aca="true" t="shared" si="1" ref="AO11:AO41">+A11</f>
        <v>1</v>
      </c>
      <c r="AP11" s="390" t="str">
        <f aca="true" t="shared" si="2" ref="AP11:AP41">+B11</f>
        <v>Sat</v>
      </c>
      <c r="AQ11" s="31"/>
      <c r="AR11" s="46"/>
      <c r="AS11" s="31"/>
      <c r="AT11" s="34"/>
      <c r="AU11" s="60" t="str">
        <f ca="1">IF(CELL("type",AS11)="L","",IF(AS11*($AQ11)=0,"",+$AQ11*AS11*8.345))</f>
        <v/>
      </c>
      <c r="AV11" s="46"/>
      <c r="AW11" s="31"/>
      <c r="AX11" s="34"/>
      <c r="AY11" s="60" t="str">
        <f ca="1">IF(CELL("type",AW11)="L","",IF(AW11*($AQ11)=0,"",+$AQ11*AW11*8.345))</f>
        <v/>
      </c>
      <c r="AZ11" s="46"/>
      <c r="BA11" s="31"/>
      <c r="BB11" s="34"/>
      <c r="BC11" s="60" t="str">
        <f ca="1">IF(CELL("type",BA11)="L","",IF(BA11*($AQ11)=0,"",+$AQ11*BA11*8.345))</f>
        <v/>
      </c>
      <c r="BD11" s="46"/>
      <c r="BE11" s="31"/>
      <c r="BF11" s="32"/>
      <c r="BG11" s="412">
        <f>AO11</f>
        <v>1</v>
      </c>
      <c r="BH11" s="30"/>
      <c r="BI11" s="746" t="str">
        <f aca="true" t="shared" si="3" ref="BI11:BI41">IF(CELL("type",BH11)="L","",IF(BH11*($K11+$AQ11)=0,"",IF($AQ11&gt;0,+$AQ11*BH11*8.345,$K11*BH11*8.345)))</f>
        <v/>
      </c>
      <c r="BJ11" s="784"/>
      <c r="BK11" s="746" t="str">
        <f ca="1">IF(CELL("type",BJ11)="L","",IF(BJ11*($K11+$AQ11)=0,"",IF($AQ11&gt;0,+$AQ11*BJ11*8.345,$K11*BJ11*8.345)))</f>
        <v/>
      </c>
      <c r="BL11" s="30"/>
      <c r="BM11" s="30"/>
      <c r="BN11" s="30"/>
      <c r="BO11" s="30"/>
      <c r="BP11" s="30"/>
      <c r="BQ11" s="30"/>
      <c r="BR11" s="30"/>
      <c r="BS11" s="30"/>
      <c r="BT11" s="30"/>
      <c r="BU11" s="30"/>
      <c r="BV11" s="30"/>
      <c r="BW11" s="32"/>
    </row>
    <row r="12" spans="1:75" ht="15" customHeight="1">
      <c r="A12" s="205">
        <v>2</v>
      </c>
      <c r="B12" s="204" t="str">
        <f aca="true" t="shared" si="4" ref="B12:B41">TEXT(K$5+A12-1,"DDD")</f>
        <v>Sun</v>
      </c>
      <c r="C12" s="37"/>
      <c r="D12" s="37"/>
      <c r="E12" s="37"/>
      <c r="F12" s="38"/>
      <c r="G12" s="39"/>
      <c r="H12" s="40"/>
      <c r="I12" s="41"/>
      <c r="J12" s="37"/>
      <c r="K12" s="38"/>
      <c r="L12" s="42"/>
      <c r="M12" s="283"/>
      <c r="N12" s="37"/>
      <c r="O12" s="34" t="str">
        <f>IF(N12*$L12=0,"",+$L12*N12*8.34)</f>
        <v/>
      </c>
      <c r="P12" s="37"/>
      <c r="Q12" s="34" t="str">
        <f>IF(P12*$L12=0,"",+$L12*P12*8.34)</f>
        <v/>
      </c>
      <c r="R12" s="37"/>
      <c r="S12" s="37"/>
      <c r="T12" s="43"/>
      <c r="U12" s="211">
        <f t="shared" si="0"/>
        <v>2</v>
      </c>
      <c r="V12" s="42"/>
      <c r="W12" s="37"/>
      <c r="X12" s="443" t="str">
        <f aca="true" t="shared" si="5" ref="X12:X41">IF(CELL("type",W12)="L","",IF(AQ12*W12&gt;0,+AQ12/W12,""))</f>
        <v/>
      </c>
      <c r="Y12" s="43"/>
      <c r="Z12" s="417"/>
      <c r="AA12" s="283"/>
      <c r="AB12" s="37"/>
      <c r="AC12" s="43"/>
      <c r="AD12" s="42"/>
      <c r="AE12" s="43"/>
      <c r="AF12" s="649"/>
      <c r="AG12" s="41"/>
      <c r="AH12" s="37"/>
      <c r="AI12" t="str">
        <f aca="true" t="shared" si="6" ref="AI12:AI41">IF(CELL("type",AJ12)="b","",IF(AJ12="tntc",63200,IF(AJ12=0,1,AJ12)))</f>
        <v/>
      </c>
      <c r="AJ12" s="37"/>
      <c r="AK12" s="283"/>
      <c r="AL12" s="283"/>
      <c r="AM12" s="283"/>
      <c r="AN12" s="43"/>
      <c r="AO12" s="205">
        <f t="shared" si="1"/>
        <v>2</v>
      </c>
      <c r="AP12" s="390" t="str">
        <f t="shared" si="2"/>
        <v>Sun</v>
      </c>
      <c r="AQ12" s="42"/>
      <c r="AR12" s="35"/>
      <c r="AS12" s="42"/>
      <c r="AT12" s="60"/>
      <c r="AU12" s="118" t="str">
        <f aca="true" t="shared" si="7" ref="AU12:AU41">IF(CELL("type",AS12)="L","",IF(AS12*($AQ12)=0,"",+$AQ12*AS12*8.345))</f>
        <v/>
      </c>
      <c r="AV12" s="35"/>
      <c r="AW12" s="42"/>
      <c r="AX12" s="60"/>
      <c r="AY12" s="118" t="str">
        <f aca="true" t="shared" si="8" ref="AY12:AY41">IF(CELL("type",AW12)="L","",IF(AW12*($AQ12)=0,"",+$AQ12*AW12*8.345))</f>
        <v/>
      </c>
      <c r="AZ12" s="35"/>
      <c r="BA12" s="42"/>
      <c r="BB12" s="60"/>
      <c r="BC12" s="118" t="str">
        <f aca="true" t="shared" si="9" ref="BC12:BC41">IF(CELL("type",BA12)="L","",IF(BA12*($AQ12)=0,"",+$AQ12*BA12*8.345))</f>
        <v/>
      </c>
      <c r="BD12" s="35"/>
      <c r="BE12" s="42"/>
      <c r="BF12" s="43"/>
      <c r="BG12" s="231">
        <f aca="true" t="shared" si="10" ref="BG12:BG41">AO12</f>
        <v>2</v>
      </c>
      <c r="BH12" s="37"/>
      <c r="BI12" s="746" t="str">
        <f ca="1" t="shared" si="3"/>
        <v/>
      </c>
      <c r="BJ12" s="785"/>
      <c r="BK12" s="749" t="str">
        <f aca="true" t="shared" si="11" ref="BK12:BK41">IF(CELL("type",BJ12)="L","",IF(BJ12*($K12+$AQ12)=0,"",IF($AQ12&gt;0,+$AQ12*BJ12*8.345,$K12*BJ12*8.345)))</f>
        <v/>
      </c>
      <c r="BL12" s="37"/>
      <c r="BM12" s="445"/>
      <c r="BN12" s="37"/>
      <c r="BO12" s="37"/>
      <c r="BP12" s="37"/>
      <c r="BQ12" s="445"/>
      <c r="BR12" s="37"/>
      <c r="BS12" s="445"/>
      <c r="BT12" s="37"/>
      <c r="BU12" s="445"/>
      <c r="BV12" s="445"/>
      <c r="BW12" s="43"/>
    </row>
    <row r="13" spans="1:75" ht="15" customHeight="1">
      <c r="A13" s="205">
        <v>3</v>
      </c>
      <c r="B13" s="204" t="str">
        <f t="shared" si="4"/>
        <v>Mon</v>
      </c>
      <c r="C13" s="37"/>
      <c r="D13" s="38"/>
      <c r="E13" s="38"/>
      <c r="F13" s="38"/>
      <c r="G13" s="39"/>
      <c r="H13" s="40"/>
      <c r="I13" s="41"/>
      <c r="J13" s="37"/>
      <c r="K13" s="38"/>
      <c r="L13" s="42"/>
      <c r="M13" s="283"/>
      <c r="N13" s="37"/>
      <c r="O13" s="34" t="str">
        <f aca="true" t="shared" si="12" ref="O13:Q28">IF(N13*$L13=0,"",+$L13*N13*8.34)</f>
        <v/>
      </c>
      <c r="P13" s="37"/>
      <c r="Q13" s="34" t="str">
        <f t="shared" si="12"/>
        <v/>
      </c>
      <c r="R13" s="37"/>
      <c r="S13" s="37"/>
      <c r="T13" s="43"/>
      <c r="U13" s="211">
        <f t="shared" si="0"/>
        <v>3</v>
      </c>
      <c r="V13" s="42"/>
      <c r="W13" s="37"/>
      <c r="X13" s="443" t="str">
        <f ca="1" t="shared" si="5"/>
        <v/>
      </c>
      <c r="Y13" s="43"/>
      <c r="Z13" s="418"/>
      <c r="AA13" s="283"/>
      <c r="AB13" s="37"/>
      <c r="AC13" s="43"/>
      <c r="AD13" s="42"/>
      <c r="AE13" s="43"/>
      <c r="AF13" s="649"/>
      <c r="AG13" s="41"/>
      <c r="AH13" s="37"/>
      <c r="AI13" t="str">
        <f ca="1" t="shared" si="6"/>
        <v/>
      </c>
      <c r="AJ13" s="37"/>
      <c r="AK13" s="283"/>
      <c r="AL13" s="283"/>
      <c r="AM13" s="283"/>
      <c r="AN13" s="43"/>
      <c r="AO13" s="205">
        <f t="shared" si="1"/>
        <v>3</v>
      </c>
      <c r="AP13" s="390" t="str">
        <f t="shared" si="2"/>
        <v>Mon</v>
      </c>
      <c r="AQ13" s="42"/>
      <c r="AR13" s="35"/>
      <c r="AS13" s="42"/>
      <c r="AT13" s="60"/>
      <c r="AU13" s="118" t="str">
        <f ca="1" t="shared" si="7"/>
        <v/>
      </c>
      <c r="AV13" s="35"/>
      <c r="AW13" s="42"/>
      <c r="AX13" s="60"/>
      <c r="AY13" s="118" t="str">
        <f ca="1" t="shared" si="8"/>
        <v/>
      </c>
      <c r="AZ13" s="35"/>
      <c r="BA13" s="42"/>
      <c r="BB13" s="60"/>
      <c r="BC13" s="118" t="str">
        <f ca="1" t="shared" si="9"/>
        <v/>
      </c>
      <c r="BD13" s="35"/>
      <c r="BE13" s="42"/>
      <c r="BF13" s="43"/>
      <c r="BG13" s="231">
        <f t="shared" si="10"/>
        <v>3</v>
      </c>
      <c r="BH13" s="37"/>
      <c r="BI13" s="746" t="str">
        <f ca="1" t="shared" si="3"/>
        <v/>
      </c>
      <c r="BJ13" s="786"/>
      <c r="BK13" s="749" t="str">
        <f ca="1" t="shared" si="11"/>
        <v/>
      </c>
      <c r="BL13" s="37"/>
      <c r="BM13" s="445"/>
      <c r="BN13" s="37"/>
      <c r="BO13" s="37"/>
      <c r="BP13" s="37"/>
      <c r="BQ13" s="445"/>
      <c r="BR13" s="37"/>
      <c r="BS13" s="445"/>
      <c r="BT13" s="37"/>
      <c r="BU13" s="445"/>
      <c r="BV13" s="445"/>
      <c r="BW13" s="43"/>
    </row>
    <row r="14" spans="1:75" ht="15" customHeight="1">
      <c r="A14" s="205">
        <v>4</v>
      </c>
      <c r="B14" s="204" t="str">
        <f t="shared" si="4"/>
        <v>Tue</v>
      </c>
      <c r="C14" s="37"/>
      <c r="D14" s="38"/>
      <c r="E14" s="38"/>
      <c r="F14" s="38"/>
      <c r="G14" s="39"/>
      <c r="H14" s="40"/>
      <c r="I14" s="41"/>
      <c r="J14" s="37"/>
      <c r="K14" s="38"/>
      <c r="L14" s="42"/>
      <c r="M14" s="283"/>
      <c r="N14" s="37"/>
      <c r="O14" s="34" t="str">
        <f t="shared" si="12"/>
        <v/>
      </c>
      <c r="P14" s="37"/>
      <c r="Q14" s="34" t="str">
        <f t="shared" si="12"/>
        <v/>
      </c>
      <c r="R14" s="37"/>
      <c r="S14" s="37"/>
      <c r="T14" s="43"/>
      <c r="U14" s="211">
        <f t="shared" si="0"/>
        <v>4</v>
      </c>
      <c r="V14" s="42"/>
      <c r="W14" s="37"/>
      <c r="X14" s="443" t="str">
        <f ca="1" t="shared" si="5"/>
        <v/>
      </c>
      <c r="Y14" s="43"/>
      <c r="Z14" s="418"/>
      <c r="AA14" s="283"/>
      <c r="AB14" s="37"/>
      <c r="AC14" s="43"/>
      <c r="AD14" s="42"/>
      <c r="AE14" s="43"/>
      <c r="AF14" s="649"/>
      <c r="AG14" s="41"/>
      <c r="AH14" s="37"/>
      <c r="AI14" t="str">
        <f ca="1" t="shared" si="6"/>
        <v/>
      </c>
      <c r="AJ14" s="37"/>
      <c r="AK14" s="283"/>
      <c r="AL14" s="283"/>
      <c r="AM14" s="283"/>
      <c r="AN14" s="43"/>
      <c r="AO14" s="205">
        <f t="shared" si="1"/>
        <v>4</v>
      </c>
      <c r="AP14" s="390" t="str">
        <f t="shared" si="2"/>
        <v>Tue</v>
      </c>
      <c r="AQ14" s="42"/>
      <c r="AR14" s="35" t="str">
        <f>IF(+$B14="Sat",IF(SUM(AQ$11:AQ14)&gt;0,AVERAGE(AQ$11:AQ14,Jun!AQ38:AQ$40)," "),"")</f>
        <v/>
      </c>
      <c r="AS14" s="42"/>
      <c r="AT14" s="60" t="str">
        <f>IF(+$B14="Sat",IF(SUM(AS$11:AS14,Jun!AS38:AS$40)&gt;0,AVERAGE(AS$11:AS14,Jun!AS38:AS$40)," "),"")</f>
        <v/>
      </c>
      <c r="AU14" s="118" t="str">
        <f ca="1" t="shared" si="7"/>
        <v/>
      </c>
      <c r="AV14" s="46" t="str">
        <f>IF(+$B14="Sat",IF(SUM(AU$11:AU14,Jun!AU38:AU$40)&gt;0,AVERAGE(AU$11:AU14,Jun!AU38:AU$40)," "),"")</f>
        <v/>
      </c>
      <c r="AW14" s="42"/>
      <c r="AX14" s="60" t="str">
        <f>IF(+$B14="Sat",IF(SUM(AW$11:AW14,Jun!AW38:AW$40)&gt;0,AVERAGE(AW$11:AW14,Jun!AW38:AW$40)," "),"")</f>
        <v/>
      </c>
      <c r="AY14" s="118" t="str">
        <f ca="1" t="shared" si="8"/>
        <v/>
      </c>
      <c r="AZ14" s="46" t="str">
        <f>IF(+$B14="Sat",IF(SUM(AY$11:AY14,Jun!AY38:AY$40)&gt;0,AVERAGE(AY$11:AY14,Jun!AY38:AY$40)," "),"")</f>
        <v/>
      </c>
      <c r="BA14" s="42"/>
      <c r="BB14" s="60" t="str">
        <f>IF(+$B14="Sat",IF(SUM(BA$11:BA14,Jun!BA38:BA$40)&gt;0,AVERAGE(BA$11:BA14,Jun!BA38:BA$40)," "),"")</f>
        <v/>
      </c>
      <c r="BC14" s="118" t="str">
        <f ca="1" t="shared" si="9"/>
        <v/>
      </c>
      <c r="BD14" s="46" t="str">
        <f>IF(+$B14="Sat",IF(SUM(BC$11:BC14,Jun!BC38:BC$40)&gt;0,AVERAGE(BC$11:BC14,Jun!BC38:BC$40)," "),"")</f>
        <v/>
      </c>
      <c r="BE14" s="42"/>
      <c r="BF14" s="43"/>
      <c r="BG14" s="231">
        <f t="shared" si="10"/>
        <v>4</v>
      </c>
      <c r="BH14" s="37"/>
      <c r="BI14" s="746" t="str">
        <f ca="1" t="shared" si="3"/>
        <v/>
      </c>
      <c r="BJ14" s="787"/>
      <c r="BK14" s="749" t="str">
        <f ca="1" t="shared" si="11"/>
        <v/>
      </c>
      <c r="BL14" s="37"/>
      <c r="BM14" s="445"/>
      <c r="BN14" s="37"/>
      <c r="BO14" s="37"/>
      <c r="BP14" s="37"/>
      <c r="BQ14" s="445"/>
      <c r="BR14" s="37"/>
      <c r="BS14" s="445"/>
      <c r="BT14" s="37"/>
      <c r="BU14" s="445"/>
      <c r="BV14" s="445"/>
      <c r="BW14" s="43"/>
    </row>
    <row r="15" spans="1:75" ht="15" customHeight="1" thickBot="1">
      <c r="A15" s="206">
        <v>5</v>
      </c>
      <c r="B15" s="207" t="str">
        <f t="shared" si="4"/>
        <v>Wed</v>
      </c>
      <c r="C15" s="47"/>
      <c r="D15" s="48"/>
      <c r="E15" s="48"/>
      <c r="F15" s="48"/>
      <c r="G15" s="49"/>
      <c r="H15" s="50"/>
      <c r="I15" s="51"/>
      <c r="J15" s="47"/>
      <c r="K15" s="48"/>
      <c r="L15" s="52"/>
      <c r="M15" s="284"/>
      <c r="N15" s="47"/>
      <c r="O15" s="56" t="str">
        <f t="shared" si="12"/>
        <v/>
      </c>
      <c r="P15" s="47"/>
      <c r="Q15" s="56" t="str">
        <f t="shared" si="12"/>
        <v/>
      </c>
      <c r="R15" s="47"/>
      <c r="S15" s="47"/>
      <c r="T15" s="53"/>
      <c r="U15" s="213">
        <f t="shared" si="0"/>
        <v>5</v>
      </c>
      <c r="V15" s="52"/>
      <c r="W15" s="47"/>
      <c r="X15" s="444" t="str">
        <f ca="1" t="shared" si="5"/>
        <v/>
      </c>
      <c r="Y15" s="53"/>
      <c r="Z15" s="419"/>
      <c r="AA15" s="284"/>
      <c r="AB15" s="47"/>
      <c r="AC15" s="53"/>
      <c r="AD15" s="52"/>
      <c r="AE15" s="53"/>
      <c r="AF15" s="685"/>
      <c r="AG15" s="51"/>
      <c r="AH15" s="47"/>
      <c r="AI15" t="str">
        <f ca="1" t="shared" si="6"/>
        <v/>
      </c>
      <c r="AJ15" s="47"/>
      <c r="AK15" s="284"/>
      <c r="AL15" s="284"/>
      <c r="AM15" s="284"/>
      <c r="AN15" s="53"/>
      <c r="AO15" s="206">
        <f t="shared" si="1"/>
        <v>5</v>
      </c>
      <c r="AP15" s="391" t="str">
        <f t="shared" si="2"/>
        <v>Wed</v>
      </c>
      <c r="AQ15" s="52"/>
      <c r="AR15" s="57" t="str">
        <f>IF(+$B15="Sat",IF(SUM(AQ$11:AQ15)&gt;0,AVERAGE(AQ$11:AQ15,Jun!AQ39:AQ$40)," "),"")</f>
        <v/>
      </c>
      <c r="AS15" s="52"/>
      <c r="AT15" s="56" t="str">
        <f>IF(+$B15="Sat",IF(SUM(AS$11:AS15,Jun!AS39:AS$40)&gt;0,AVERAGE(AS$11:AS15,Jun!AS39:AS$40)," "),"")</f>
        <v/>
      </c>
      <c r="AU15" s="58" t="str">
        <f ca="1" t="shared" si="7"/>
        <v/>
      </c>
      <c r="AV15" s="57" t="str">
        <f>IF(+$B15="Sat",IF(SUM(AU$11:AU15,Jun!AU39:AU$40)&gt;0,AVERAGE(AU$11:AU15,Jun!AU39:AU$40)," "),"")</f>
        <v/>
      </c>
      <c r="AW15" s="52"/>
      <c r="AX15" s="56" t="str">
        <f>IF(+$B15="Sat",IF(SUM(AW$11:AW15,Jun!AW39:AW$40)&gt;0,AVERAGE(AW$11:AW15,Jun!AW39:AW$40)," "),"")</f>
        <v/>
      </c>
      <c r="AY15" s="58" t="str">
        <f ca="1" t="shared" si="8"/>
        <v/>
      </c>
      <c r="AZ15" s="57" t="str">
        <f>IF(+$B15="Sat",IF(SUM(AY$11:AY15,Jun!AY39:AY$40)&gt;0,AVERAGE(AY$11:AY15,Jun!AY39:AY$40)," "),"")</f>
        <v/>
      </c>
      <c r="BA15" s="52"/>
      <c r="BB15" s="56" t="str">
        <f>IF(+$B15="Sat",IF(SUM(BA$11:BA15,Jun!BA39:BA$40)&gt;0,AVERAGE(BA$11:BA15,Jun!BA39:BA$40)," "),"")</f>
        <v/>
      </c>
      <c r="BC15" s="58" t="str">
        <f ca="1" t="shared" si="9"/>
        <v/>
      </c>
      <c r="BD15" s="57" t="str">
        <f>IF(+$B15="Sat",IF(SUM(BC$11:BC15,Jun!BC39:BC$40)&gt;0,AVERAGE(BC$11:BC15,Jun!BC39:BC$40)," "),"")</f>
        <v/>
      </c>
      <c r="BE15" s="52"/>
      <c r="BF15" s="53"/>
      <c r="BG15" s="233">
        <f t="shared" si="10"/>
        <v>5</v>
      </c>
      <c r="BH15" s="47"/>
      <c r="BI15" s="788" t="str">
        <f ca="1" t="shared" si="3"/>
        <v/>
      </c>
      <c r="BJ15" s="52"/>
      <c r="BK15" s="750" t="str">
        <f ca="1" t="shared" si="11"/>
        <v/>
      </c>
      <c r="BL15" s="47"/>
      <c r="BM15" s="751"/>
      <c r="BN15" s="47"/>
      <c r="BO15" s="47"/>
      <c r="BP15" s="47"/>
      <c r="BQ15" s="751"/>
      <c r="BR15" s="47"/>
      <c r="BS15" s="751"/>
      <c r="BT15" s="47"/>
      <c r="BU15" s="751"/>
      <c r="BV15" s="751"/>
      <c r="BW15" s="53"/>
    </row>
    <row r="16" spans="1:75" ht="15" customHeight="1">
      <c r="A16" s="203">
        <v>6</v>
      </c>
      <c r="B16" s="208" t="str">
        <f t="shared" si="4"/>
        <v>Thu</v>
      </c>
      <c r="C16" s="30"/>
      <c r="D16" s="26"/>
      <c r="E16" s="26"/>
      <c r="F16" s="26"/>
      <c r="G16" s="27"/>
      <c r="H16" s="28"/>
      <c r="I16" s="29"/>
      <c r="J16" s="30"/>
      <c r="K16" s="26"/>
      <c r="L16" s="31"/>
      <c r="M16" s="282"/>
      <c r="N16" s="30"/>
      <c r="O16" s="34" t="str">
        <f t="shared" si="12"/>
        <v/>
      </c>
      <c r="P16" s="30"/>
      <c r="Q16" s="34" t="str">
        <f t="shared" si="12"/>
        <v/>
      </c>
      <c r="R16" s="30"/>
      <c r="S16" s="30"/>
      <c r="T16" s="32"/>
      <c r="U16" s="209">
        <f t="shared" si="0"/>
        <v>6</v>
      </c>
      <c r="V16" s="31"/>
      <c r="W16" s="30"/>
      <c r="X16" s="442" t="str">
        <f ca="1" t="shared" si="5"/>
        <v/>
      </c>
      <c r="Y16" s="32"/>
      <c r="Z16" s="417"/>
      <c r="AA16" s="282"/>
      <c r="AB16" s="30"/>
      <c r="AC16" s="32"/>
      <c r="AD16" s="31"/>
      <c r="AE16" s="32"/>
      <c r="AF16" s="686"/>
      <c r="AG16" s="29"/>
      <c r="AH16" s="30"/>
      <c r="AI16" t="str">
        <f ca="1" t="shared" si="6"/>
        <v/>
      </c>
      <c r="AJ16" s="30"/>
      <c r="AK16" s="282"/>
      <c r="AL16" s="282"/>
      <c r="AM16" s="282"/>
      <c r="AN16" s="32"/>
      <c r="AO16" s="203">
        <f t="shared" si="1"/>
        <v>6</v>
      </c>
      <c r="AP16" s="390" t="str">
        <f t="shared" si="2"/>
        <v>Thu</v>
      </c>
      <c r="AQ16" s="31"/>
      <c r="AR16" s="46" t="str">
        <f>IF(+$B16="Sat",IF(SUM(AQ$11:AQ16)&gt;0,AVERAGE(AQ$11:AQ16,Jun!AQ40:AQ$40)," "),"")</f>
        <v/>
      </c>
      <c r="AS16" s="31"/>
      <c r="AT16" s="34" t="str">
        <f>IF(+$B16="Sat",IF(SUM(AS$11:AS16)&gt;0,AVERAGE(AS$11:AS16,Jun!AS40:AS$40)," "),"")</f>
        <v/>
      </c>
      <c r="AU16" s="36" t="str">
        <f ca="1" t="shared" si="7"/>
        <v/>
      </c>
      <c r="AV16" s="46" t="str">
        <f>IF(+$B16="Sat",IF(SUM(AU$11:AU16)&gt;0,AVERAGE(AU$11:AU16,Jun!AU40:AU$40)," "),"")</f>
        <v/>
      </c>
      <c r="AW16" s="31"/>
      <c r="AX16" s="34" t="str">
        <f>IF(+$B16="Sat",IF(SUM(AW$11:AW16)&gt;0,AVERAGE(AW$11:AW16,Jun!AW40:AW$40)," "),"")</f>
        <v/>
      </c>
      <c r="AY16" s="36" t="str">
        <f ca="1" t="shared" si="8"/>
        <v/>
      </c>
      <c r="AZ16" s="46" t="str">
        <f>IF(+$B16="Sat",IF(SUM(AY$11:AY16)&gt;0,AVERAGE(AY$11:AY16,Jun!AY40:AY$40)," "),"")</f>
        <v/>
      </c>
      <c r="BA16" s="31"/>
      <c r="BB16" s="59" t="str">
        <f>IF(+$B16="Sat",IF(SUM(BA$11:BA16)&gt;0,AVERAGE(BA$11:BA16,Jun!BA40:BA$40)," "),"")</f>
        <v/>
      </c>
      <c r="BC16" s="36" t="str">
        <f ca="1" t="shared" si="9"/>
        <v/>
      </c>
      <c r="BD16" s="46" t="str">
        <f>IF(+$B16="Sat",IF(SUM(BC$11:BC16)&gt;0,AVERAGE(BC$11:BC16,Jun!BC40:BC$40)," "),"")</f>
        <v/>
      </c>
      <c r="BE16" s="31"/>
      <c r="BF16" s="32"/>
      <c r="BG16" s="231">
        <f t="shared" si="10"/>
        <v>6</v>
      </c>
      <c r="BH16" s="30"/>
      <c r="BI16" s="752" t="str">
        <f ca="1" t="shared" si="3"/>
        <v/>
      </c>
      <c r="BJ16" s="29"/>
      <c r="BK16" s="752" t="str">
        <f ca="1" t="shared" si="11"/>
        <v/>
      </c>
      <c r="BL16" s="29"/>
      <c r="BM16" s="25"/>
      <c r="BN16" s="30"/>
      <c r="BO16" s="29"/>
      <c r="BP16" s="29"/>
      <c r="BQ16" s="25"/>
      <c r="BR16" s="30"/>
      <c r="BS16" s="25"/>
      <c r="BT16" s="30"/>
      <c r="BU16" s="25"/>
      <c r="BV16" s="25"/>
      <c r="BW16" s="32"/>
    </row>
    <row r="17" spans="1:75" ht="15" customHeight="1">
      <c r="A17" s="205">
        <v>7</v>
      </c>
      <c r="B17" s="204" t="str">
        <f t="shared" si="4"/>
        <v>Fri</v>
      </c>
      <c r="C17" s="37"/>
      <c r="D17" s="38"/>
      <c r="E17" s="38"/>
      <c r="F17" s="38"/>
      <c r="G17" s="39"/>
      <c r="H17" s="40"/>
      <c r="I17" s="41"/>
      <c r="J17" s="37"/>
      <c r="K17" s="38"/>
      <c r="L17" s="42"/>
      <c r="M17" s="283"/>
      <c r="N17" s="37"/>
      <c r="O17" s="34" t="str">
        <f t="shared" si="12"/>
        <v/>
      </c>
      <c r="P17" s="37"/>
      <c r="Q17" s="34" t="str">
        <f t="shared" si="12"/>
        <v/>
      </c>
      <c r="R17" s="37"/>
      <c r="S17" s="37"/>
      <c r="T17" s="43"/>
      <c r="U17" s="211">
        <f t="shared" si="0"/>
        <v>7</v>
      </c>
      <c r="V17" s="42"/>
      <c r="W17" s="37"/>
      <c r="X17" s="443" t="str">
        <f ca="1" t="shared" si="5"/>
        <v/>
      </c>
      <c r="Y17" s="43"/>
      <c r="Z17" s="418"/>
      <c r="AA17" s="283"/>
      <c r="AB17" s="37"/>
      <c r="AC17" s="43"/>
      <c r="AD17" s="42"/>
      <c r="AE17" s="43"/>
      <c r="AF17" s="649"/>
      <c r="AG17" s="41"/>
      <c r="AH17" s="37"/>
      <c r="AI17" t="str">
        <f ca="1" t="shared" si="6"/>
        <v/>
      </c>
      <c r="AJ17" s="37"/>
      <c r="AK17" s="283"/>
      <c r="AL17" s="283"/>
      <c r="AM17" s="283"/>
      <c r="AN17" s="43"/>
      <c r="AO17" s="205">
        <f t="shared" si="1"/>
        <v>7</v>
      </c>
      <c r="AP17" s="390" t="str">
        <f t="shared" si="2"/>
        <v>Fri</v>
      </c>
      <c r="AQ17" s="42"/>
      <c r="AR17" s="35" t="str">
        <f>IF(+$B17="Sat",IF(SUM(AQ11:AQ17)&gt;0,AVERAGE(AQ11:AQ17)," "),"")</f>
        <v/>
      </c>
      <c r="AS17" s="42"/>
      <c r="AT17" s="60" t="str">
        <f>IF(+$B17="Sat",IF(SUM(AS11:AS17)&gt;0,AVERAGE(AS11:AS17)," "),"")</f>
        <v/>
      </c>
      <c r="AU17" s="36" t="str">
        <f ca="1" t="shared" si="7"/>
        <v/>
      </c>
      <c r="AV17" s="46" t="str">
        <f>IF(+$B17="Sat",IF(SUM(AU11:AU17)&gt;0,AVERAGE(AU11:AU17)," "),"")</f>
        <v/>
      </c>
      <c r="AW17" s="42"/>
      <c r="AX17" s="60" t="str">
        <f>IF(+$B17="Sat",IF(SUM(AW11:AW17)&gt;0,AVERAGE(AW11:AW17)," "),"")</f>
        <v/>
      </c>
      <c r="AY17" s="36" t="str">
        <f ca="1" t="shared" si="8"/>
        <v/>
      </c>
      <c r="AZ17" s="35" t="str">
        <f>IF(+$B17="Sat",IF(SUM(AY11:AY17)&gt;0,AVERAGE(AY11:AY17)," "),"")</f>
        <v/>
      </c>
      <c r="BA17" s="42"/>
      <c r="BB17" s="61" t="str">
        <f>IF(+$B17="Sat",IF(SUM(BA11:BA17)&gt;0,AVERAGE(BA11:BA17)," "),"")</f>
        <v/>
      </c>
      <c r="BC17" s="36" t="str">
        <f ca="1" t="shared" si="9"/>
        <v/>
      </c>
      <c r="BD17" s="35" t="str">
        <f>IF(+$B17="Sat",IF(SUM(BC11:BC17)&gt;0,AVERAGE(BC11:BC17)," "),"")</f>
        <v/>
      </c>
      <c r="BE17" s="42"/>
      <c r="BF17" s="43"/>
      <c r="BG17" s="231">
        <f t="shared" si="10"/>
        <v>7</v>
      </c>
      <c r="BH17" s="37"/>
      <c r="BI17" s="746" t="str">
        <f ca="1" t="shared" si="3"/>
        <v/>
      </c>
      <c r="BJ17" s="41"/>
      <c r="BK17" s="749" t="str">
        <f ca="1" t="shared" si="11"/>
        <v/>
      </c>
      <c r="BL17" s="41"/>
      <c r="BM17" s="25"/>
      <c r="BN17" s="37"/>
      <c r="BO17" s="29"/>
      <c r="BP17" s="29"/>
      <c r="BQ17" s="25"/>
      <c r="BR17" s="37"/>
      <c r="BS17" s="25"/>
      <c r="BT17" s="38"/>
      <c r="BU17" s="424"/>
      <c r="BV17" s="25"/>
      <c r="BW17" s="43"/>
    </row>
    <row r="18" spans="1:75" ht="15" customHeight="1">
      <c r="A18" s="205">
        <v>8</v>
      </c>
      <c r="B18" s="204" t="str">
        <f t="shared" si="4"/>
        <v>Sat</v>
      </c>
      <c r="C18" s="37"/>
      <c r="D18" s="38"/>
      <c r="E18" s="38"/>
      <c r="F18" s="38"/>
      <c r="G18" s="39"/>
      <c r="H18" s="40"/>
      <c r="I18" s="41"/>
      <c r="J18" s="37"/>
      <c r="K18" s="38"/>
      <c r="L18" s="42"/>
      <c r="M18" s="283"/>
      <c r="N18" s="37"/>
      <c r="O18" s="34" t="str">
        <f t="shared" si="12"/>
        <v/>
      </c>
      <c r="P18" s="37"/>
      <c r="Q18" s="34" t="str">
        <f t="shared" si="12"/>
        <v/>
      </c>
      <c r="R18" s="37"/>
      <c r="S18" s="37"/>
      <c r="T18" s="43"/>
      <c r="U18" s="211">
        <f t="shared" si="0"/>
        <v>8</v>
      </c>
      <c r="V18" s="42"/>
      <c r="W18" s="37"/>
      <c r="X18" s="443" t="str">
        <f ca="1" t="shared" si="5"/>
        <v/>
      </c>
      <c r="Y18" s="43"/>
      <c r="Z18" s="418"/>
      <c r="AA18" s="283"/>
      <c r="AB18" s="37"/>
      <c r="AC18" s="43"/>
      <c r="AD18" s="42"/>
      <c r="AE18" s="43"/>
      <c r="AF18" s="649"/>
      <c r="AG18" s="41"/>
      <c r="AH18" s="37"/>
      <c r="AI18" t="str">
        <f ca="1" t="shared" si="6"/>
        <v/>
      </c>
      <c r="AJ18" s="37"/>
      <c r="AK18" s="283"/>
      <c r="AL18" s="283"/>
      <c r="AM18" s="283"/>
      <c r="AN18" s="43"/>
      <c r="AO18" s="205">
        <f t="shared" si="1"/>
        <v>8</v>
      </c>
      <c r="AP18" s="390" t="str">
        <f t="shared" si="2"/>
        <v>Sat</v>
      </c>
      <c r="AQ18" s="42"/>
      <c r="AR18" s="35" t="str">
        <f aca="true" t="shared" si="13" ref="AR18:AR40">IF(+$B18="Sat",IF(SUM(AQ12:AQ18)&gt;0,AVERAGE(AQ12:AQ18)," "),"")</f>
        <v xml:space="preserve"> </v>
      </c>
      <c r="AS18" s="42"/>
      <c r="AT18" s="60" t="str">
        <f aca="true" t="shared" si="14" ref="AT18:AV33">IF(+$B18="Sat",IF(SUM(AS12:AS18)&gt;0,AVERAGE(AS12:AS18)," "),"")</f>
        <v xml:space="preserve"> </v>
      </c>
      <c r="AU18" s="36" t="str">
        <f ca="1" t="shared" si="7"/>
        <v/>
      </c>
      <c r="AV18" s="46" t="str">
        <f ca="1" t="shared" si="14"/>
        <v xml:space="preserve"> </v>
      </c>
      <c r="AW18" s="42"/>
      <c r="AX18" s="60" t="str">
        <f aca="true" t="shared" si="15" ref="AX18:AX40">IF(+$B18="Sat",IF(SUM(AW12:AW18)&gt;0,AVERAGE(AW12:AW18)," "),"")</f>
        <v xml:space="preserve"> </v>
      </c>
      <c r="AY18" s="36" t="str">
        <f ca="1" t="shared" si="8"/>
        <v/>
      </c>
      <c r="AZ18" s="35" t="str">
        <f aca="true" t="shared" si="16" ref="AZ18:AZ40">IF(+$B18="Sat",IF(SUM(AY12:AY18)&gt;0,AVERAGE(AY12:AY18)," "),"")</f>
        <v xml:space="preserve"> </v>
      </c>
      <c r="BA18" s="42"/>
      <c r="BB18" s="61" t="str">
        <f aca="true" t="shared" si="17" ref="BB18:BB40">IF(+$B18="Sat",IF(SUM(BA12:BA18)&gt;0,AVERAGE(BA12:BA18)," "),"")</f>
        <v xml:space="preserve"> </v>
      </c>
      <c r="BC18" s="36" t="str">
        <f ca="1" t="shared" si="9"/>
        <v/>
      </c>
      <c r="BD18" s="35" t="str">
        <f aca="true" t="shared" si="18" ref="BD18:BD40">IF(+$B18="Sat",IF(SUM(BC12:BC18)&gt;0,AVERAGE(BC12:BC18)," "),"")</f>
        <v xml:space="preserve"> </v>
      </c>
      <c r="BE18" s="42"/>
      <c r="BF18" s="43"/>
      <c r="BG18" s="231">
        <f t="shared" si="10"/>
        <v>8</v>
      </c>
      <c r="BH18" s="37"/>
      <c r="BI18" s="746" t="str">
        <f ca="1" t="shared" si="3"/>
        <v/>
      </c>
      <c r="BJ18" s="41"/>
      <c r="BK18" s="749" t="str">
        <f ca="1" t="shared" si="11"/>
        <v/>
      </c>
      <c r="BL18" s="41"/>
      <c r="BM18" s="25"/>
      <c r="BN18" s="37"/>
      <c r="BO18" s="29"/>
      <c r="BP18" s="29"/>
      <c r="BQ18" s="25"/>
      <c r="BR18" s="37"/>
      <c r="BS18" s="25"/>
      <c r="BT18" s="38"/>
      <c r="BU18" s="424"/>
      <c r="BV18" s="25"/>
      <c r="BW18" s="43"/>
    </row>
    <row r="19" spans="1:75" ht="15" customHeight="1">
      <c r="A19" s="205">
        <v>9</v>
      </c>
      <c r="B19" s="204" t="str">
        <f t="shared" si="4"/>
        <v>Sun</v>
      </c>
      <c r="C19" s="37"/>
      <c r="D19" s="38"/>
      <c r="E19" s="38"/>
      <c r="F19" s="38"/>
      <c r="G19" s="39"/>
      <c r="H19" s="40"/>
      <c r="I19" s="41"/>
      <c r="J19" s="37"/>
      <c r="K19" s="38"/>
      <c r="L19" s="42"/>
      <c r="M19" s="283"/>
      <c r="N19" s="37"/>
      <c r="O19" s="34" t="str">
        <f t="shared" si="12"/>
        <v/>
      </c>
      <c r="P19" s="37"/>
      <c r="Q19" s="34" t="str">
        <f t="shared" si="12"/>
        <v/>
      </c>
      <c r="R19" s="37"/>
      <c r="S19" s="37"/>
      <c r="T19" s="43"/>
      <c r="U19" s="211">
        <f t="shared" si="0"/>
        <v>9</v>
      </c>
      <c r="V19" s="42"/>
      <c r="W19" s="37"/>
      <c r="X19" s="443" t="str">
        <f ca="1" t="shared" si="5"/>
        <v/>
      </c>
      <c r="Y19" s="43"/>
      <c r="Z19" s="418"/>
      <c r="AA19" s="283"/>
      <c r="AB19" s="37"/>
      <c r="AC19" s="43"/>
      <c r="AD19" s="42"/>
      <c r="AE19" s="43"/>
      <c r="AF19" s="649"/>
      <c r="AG19" s="37"/>
      <c r="AH19" s="37"/>
      <c r="AI19" t="str">
        <f ca="1" t="shared" si="6"/>
        <v/>
      </c>
      <c r="AJ19" s="37"/>
      <c r="AK19" s="283"/>
      <c r="AL19" s="283"/>
      <c r="AM19" s="283"/>
      <c r="AN19" s="43"/>
      <c r="AO19" s="205">
        <f t="shared" si="1"/>
        <v>9</v>
      </c>
      <c r="AP19" s="390" t="str">
        <f t="shared" si="2"/>
        <v>Sun</v>
      </c>
      <c r="AQ19" s="42"/>
      <c r="AR19" s="35" t="str">
        <f t="shared" si="13"/>
        <v/>
      </c>
      <c r="AS19" s="42"/>
      <c r="AT19" s="60" t="str">
        <f t="shared" si="14"/>
        <v/>
      </c>
      <c r="AU19" s="36" t="str">
        <f ca="1" t="shared" si="7"/>
        <v/>
      </c>
      <c r="AV19" s="46" t="str">
        <f t="shared" si="14"/>
        <v/>
      </c>
      <c r="AW19" s="42"/>
      <c r="AX19" s="60" t="str">
        <f t="shared" si="15"/>
        <v/>
      </c>
      <c r="AY19" s="36" t="str">
        <f ca="1" t="shared" si="8"/>
        <v/>
      </c>
      <c r="AZ19" s="35" t="str">
        <f t="shared" si="16"/>
        <v/>
      </c>
      <c r="BA19" s="42"/>
      <c r="BB19" s="61" t="str">
        <f t="shared" si="17"/>
        <v/>
      </c>
      <c r="BC19" s="36" t="str">
        <f ca="1" t="shared" si="9"/>
        <v/>
      </c>
      <c r="BD19" s="35" t="str">
        <f t="shared" si="18"/>
        <v/>
      </c>
      <c r="BE19" s="42"/>
      <c r="BF19" s="43"/>
      <c r="BG19" s="231">
        <f t="shared" si="10"/>
        <v>9</v>
      </c>
      <c r="BH19" s="37"/>
      <c r="BI19" s="746" t="str">
        <f ca="1" t="shared" si="3"/>
        <v/>
      </c>
      <c r="BJ19" s="41"/>
      <c r="BK19" s="749" t="str">
        <f ca="1" t="shared" si="11"/>
        <v/>
      </c>
      <c r="BL19" s="37"/>
      <c r="BM19" s="25"/>
      <c r="BN19" s="37"/>
      <c r="BO19" s="29"/>
      <c r="BP19" s="29"/>
      <c r="BQ19" s="25"/>
      <c r="BR19" s="37"/>
      <c r="BS19" s="25"/>
      <c r="BT19" s="38"/>
      <c r="BU19" s="424"/>
      <c r="BV19" s="25"/>
      <c r="BW19" s="43"/>
    </row>
    <row r="20" spans="1:75" ht="15" customHeight="1" thickBot="1">
      <c r="A20" s="206">
        <v>10</v>
      </c>
      <c r="B20" s="207" t="str">
        <f t="shared" si="4"/>
        <v>Mon</v>
      </c>
      <c r="C20" s="47"/>
      <c r="D20" s="48"/>
      <c r="E20" s="48"/>
      <c r="F20" s="48"/>
      <c r="G20" s="49"/>
      <c r="H20" s="50"/>
      <c r="I20" s="51"/>
      <c r="J20" s="47"/>
      <c r="K20" s="48"/>
      <c r="L20" s="52"/>
      <c r="M20" s="284"/>
      <c r="N20" s="47"/>
      <c r="O20" s="56" t="str">
        <f t="shared" si="12"/>
        <v/>
      </c>
      <c r="P20" s="47"/>
      <c r="Q20" s="56" t="str">
        <f t="shared" si="12"/>
        <v/>
      </c>
      <c r="R20" s="47"/>
      <c r="S20" s="47"/>
      <c r="T20" s="53"/>
      <c r="U20" s="213">
        <f t="shared" si="0"/>
        <v>10</v>
      </c>
      <c r="V20" s="52"/>
      <c r="W20" s="47"/>
      <c r="X20" s="444" t="str">
        <f ca="1" t="shared" si="5"/>
        <v/>
      </c>
      <c r="Y20" s="53"/>
      <c r="Z20" s="419"/>
      <c r="AA20" s="284"/>
      <c r="AB20" s="47"/>
      <c r="AC20" s="53"/>
      <c r="AD20" s="52"/>
      <c r="AE20" s="53"/>
      <c r="AF20" s="685"/>
      <c r="AG20" s="51"/>
      <c r="AH20" s="47"/>
      <c r="AI20" t="str">
        <f ca="1" t="shared" si="6"/>
        <v/>
      </c>
      <c r="AJ20" s="47"/>
      <c r="AK20" s="284"/>
      <c r="AL20" s="284"/>
      <c r="AM20" s="284"/>
      <c r="AN20" s="53"/>
      <c r="AO20" s="206">
        <f t="shared" si="1"/>
        <v>10</v>
      </c>
      <c r="AP20" s="391" t="str">
        <f t="shared" si="2"/>
        <v>Mon</v>
      </c>
      <c r="AQ20" s="52"/>
      <c r="AR20" s="57" t="str">
        <f t="shared" si="13"/>
        <v/>
      </c>
      <c r="AS20" s="52"/>
      <c r="AT20" s="56" t="str">
        <f t="shared" si="14"/>
        <v/>
      </c>
      <c r="AU20" s="58" t="str">
        <f ca="1" t="shared" si="7"/>
        <v/>
      </c>
      <c r="AV20" s="57" t="str">
        <f t="shared" si="14"/>
        <v/>
      </c>
      <c r="AW20" s="52"/>
      <c r="AX20" s="56" t="str">
        <f t="shared" si="15"/>
        <v/>
      </c>
      <c r="AY20" s="58" t="str">
        <f ca="1" t="shared" si="8"/>
        <v/>
      </c>
      <c r="AZ20" s="57" t="str">
        <f t="shared" si="16"/>
        <v/>
      </c>
      <c r="BA20" s="52"/>
      <c r="BB20" s="62" t="str">
        <f t="shared" si="17"/>
        <v/>
      </c>
      <c r="BC20" s="58" t="str">
        <f ca="1" t="shared" si="9"/>
        <v/>
      </c>
      <c r="BD20" s="57" t="str">
        <f t="shared" si="18"/>
        <v/>
      </c>
      <c r="BE20" s="52"/>
      <c r="BF20" s="53"/>
      <c r="BG20" s="233">
        <f t="shared" si="10"/>
        <v>10</v>
      </c>
      <c r="BH20" s="47"/>
      <c r="BI20" s="788" t="str">
        <f ca="1" t="shared" si="3"/>
        <v/>
      </c>
      <c r="BJ20" s="52"/>
      <c r="BK20" s="753" t="str">
        <f ca="1" t="shared" si="11"/>
        <v/>
      </c>
      <c r="BL20" s="47"/>
      <c r="BM20" s="754"/>
      <c r="BN20" s="47"/>
      <c r="BO20" s="51"/>
      <c r="BP20" s="51"/>
      <c r="BQ20" s="754"/>
      <c r="BR20" s="47"/>
      <c r="BS20" s="754"/>
      <c r="BT20" s="48"/>
      <c r="BU20" s="751"/>
      <c r="BV20" s="754"/>
      <c r="BW20" s="53"/>
    </row>
    <row r="21" spans="1:75" ht="15" customHeight="1">
      <c r="A21" s="203">
        <v>11</v>
      </c>
      <c r="B21" s="208" t="str">
        <f t="shared" si="4"/>
        <v>Tue</v>
      </c>
      <c r="C21" s="30"/>
      <c r="D21" s="26"/>
      <c r="E21" s="26"/>
      <c r="F21" s="26"/>
      <c r="G21" s="27"/>
      <c r="H21" s="28"/>
      <c r="I21" s="29"/>
      <c r="J21" s="30"/>
      <c r="K21" s="26"/>
      <c r="L21" s="31"/>
      <c r="M21" s="282"/>
      <c r="N21" s="30"/>
      <c r="O21" s="34" t="str">
        <f t="shared" si="12"/>
        <v/>
      </c>
      <c r="P21" s="30"/>
      <c r="Q21" s="34" t="str">
        <f t="shared" si="12"/>
        <v/>
      </c>
      <c r="R21" s="30"/>
      <c r="S21" s="30"/>
      <c r="T21" s="32"/>
      <c r="U21" s="209">
        <f t="shared" si="0"/>
        <v>11</v>
      </c>
      <c r="V21" s="31"/>
      <c r="W21" s="30"/>
      <c r="X21" s="442" t="str">
        <f ca="1" t="shared" si="5"/>
        <v/>
      </c>
      <c r="Y21" s="32"/>
      <c r="Z21" s="417"/>
      <c r="AA21" s="282"/>
      <c r="AB21" s="30"/>
      <c r="AC21" s="32"/>
      <c r="AD21" s="31"/>
      <c r="AE21" s="32"/>
      <c r="AF21" s="686"/>
      <c r="AG21" s="29"/>
      <c r="AH21" s="30"/>
      <c r="AI21" t="str">
        <f ca="1" t="shared" si="6"/>
        <v/>
      </c>
      <c r="AJ21" s="30"/>
      <c r="AK21" s="282"/>
      <c r="AL21" s="282"/>
      <c r="AM21" s="282"/>
      <c r="AN21" s="32"/>
      <c r="AO21" s="203">
        <f t="shared" si="1"/>
        <v>11</v>
      </c>
      <c r="AP21" s="390" t="str">
        <f t="shared" si="2"/>
        <v>Tue</v>
      </c>
      <c r="AQ21" s="31"/>
      <c r="AR21" s="46" t="str">
        <f t="shared" si="13"/>
        <v/>
      </c>
      <c r="AS21" s="31"/>
      <c r="AT21" s="34" t="str">
        <f t="shared" si="14"/>
        <v/>
      </c>
      <c r="AU21" s="36" t="str">
        <f ca="1" t="shared" si="7"/>
        <v/>
      </c>
      <c r="AV21" s="46" t="str">
        <f t="shared" si="14"/>
        <v/>
      </c>
      <c r="AW21" s="31"/>
      <c r="AX21" s="34" t="str">
        <f t="shared" si="15"/>
        <v/>
      </c>
      <c r="AY21" s="36" t="str">
        <f ca="1" t="shared" si="8"/>
        <v/>
      </c>
      <c r="AZ21" s="46" t="str">
        <f t="shared" si="16"/>
        <v/>
      </c>
      <c r="BA21" s="31"/>
      <c r="BB21" s="59" t="str">
        <f t="shared" si="17"/>
        <v/>
      </c>
      <c r="BC21" s="36" t="str">
        <f ca="1" t="shared" si="9"/>
        <v/>
      </c>
      <c r="BD21" s="46" t="str">
        <f t="shared" si="18"/>
        <v/>
      </c>
      <c r="BE21" s="31"/>
      <c r="BF21" s="32"/>
      <c r="BG21" s="231">
        <f t="shared" si="10"/>
        <v>11</v>
      </c>
      <c r="BH21" s="30"/>
      <c r="BI21" s="752" t="str">
        <f ca="1" t="shared" si="3"/>
        <v/>
      </c>
      <c r="BJ21" s="29"/>
      <c r="BK21" s="746" t="str">
        <f ca="1" t="shared" si="11"/>
        <v/>
      </c>
      <c r="BL21" s="30"/>
      <c r="BM21" s="25"/>
      <c r="BN21" s="30"/>
      <c r="BO21" s="29"/>
      <c r="BP21" s="29"/>
      <c r="BQ21" s="25"/>
      <c r="BR21" s="30"/>
      <c r="BS21" s="25"/>
      <c r="BT21" s="26"/>
      <c r="BU21" s="755"/>
      <c r="BV21" s="25"/>
      <c r="BW21" s="32"/>
    </row>
    <row r="22" spans="1:75" ht="15" customHeight="1">
      <c r="A22" s="205">
        <v>12</v>
      </c>
      <c r="B22" s="204" t="str">
        <f t="shared" si="4"/>
        <v>Wed</v>
      </c>
      <c r="C22" s="37"/>
      <c r="D22" s="38"/>
      <c r="E22" s="38"/>
      <c r="F22" s="38"/>
      <c r="G22" s="39"/>
      <c r="H22" s="40"/>
      <c r="I22" s="41"/>
      <c r="J22" s="37"/>
      <c r="K22" s="38"/>
      <c r="L22" s="42"/>
      <c r="M22" s="283"/>
      <c r="N22" s="37"/>
      <c r="O22" s="34" t="str">
        <f t="shared" si="12"/>
        <v/>
      </c>
      <c r="P22" s="37"/>
      <c r="Q22" s="34" t="str">
        <f t="shared" si="12"/>
        <v/>
      </c>
      <c r="R22" s="37"/>
      <c r="S22" s="37"/>
      <c r="T22" s="43"/>
      <c r="U22" s="211">
        <f t="shared" si="0"/>
        <v>12</v>
      </c>
      <c r="V22" s="42"/>
      <c r="W22" s="37"/>
      <c r="X22" s="443" t="str">
        <f ca="1" t="shared" si="5"/>
        <v/>
      </c>
      <c r="Y22" s="43"/>
      <c r="Z22" s="418"/>
      <c r="AA22" s="283"/>
      <c r="AB22" s="37"/>
      <c r="AC22" s="43"/>
      <c r="AD22" s="42"/>
      <c r="AE22" s="43"/>
      <c r="AF22" s="649"/>
      <c r="AG22" s="41"/>
      <c r="AH22" s="37"/>
      <c r="AI22" t="str">
        <f ca="1" t="shared" si="6"/>
        <v/>
      </c>
      <c r="AJ22" s="37"/>
      <c r="AK22" s="283"/>
      <c r="AL22" s="283"/>
      <c r="AM22" s="283"/>
      <c r="AN22" s="43"/>
      <c r="AO22" s="205">
        <f t="shared" si="1"/>
        <v>12</v>
      </c>
      <c r="AP22" s="390" t="str">
        <f t="shared" si="2"/>
        <v>Wed</v>
      </c>
      <c r="AQ22" s="42"/>
      <c r="AR22" s="35" t="str">
        <f t="shared" si="13"/>
        <v/>
      </c>
      <c r="AS22" s="42"/>
      <c r="AT22" s="60" t="str">
        <f t="shared" si="14"/>
        <v/>
      </c>
      <c r="AU22" s="36" t="str">
        <f ca="1" t="shared" si="7"/>
        <v/>
      </c>
      <c r="AV22" s="46" t="str">
        <f t="shared" si="14"/>
        <v/>
      </c>
      <c r="AW22" s="42"/>
      <c r="AX22" s="60" t="str">
        <f t="shared" si="15"/>
        <v/>
      </c>
      <c r="AY22" s="36" t="str">
        <f ca="1" t="shared" si="8"/>
        <v/>
      </c>
      <c r="AZ22" s="35" t="str">
        <f t="shared" si="16"/>
        <v/>
      </c>
      <c r="BA22" s="42"/>
      <c r="BB22" s="61" t="str">
        <f t="shared" si="17"/>
        <v/>
      </c>
      <c r="BC22" s="36" t="str">
        <f ca="1" t="shared" si="9"/>
        <v/>
      </c>
      <c r="BD22" s="35" t="str">
        <f t="shared" si="18"/>
        <v/>
      </c>
      <c r="BE22" s="42"/>
      <c r="BF22" s="43"/>
      <c r="BG22" s="231">
        <f t="shared" si="10"/>
        <v>12</v>
      </c>
      <c r="BH22" s="37"/>
      <c r="BI22" s="746" t="str">
        <f ca="1" t="shared" si="3"/>
        <v/>
      </c>
      <c r="BJ22" s="41"/>
      <c r="BK22" s="749" t="str">
        <f ca="1" t="shared" si="11"/>
        <v/>
      </c>
      <c r="BL22" s="37"/>
      <c r="BM22" s="25"/>
      <c r="BN22" s="37"/>
      <c r="BO22" s="29"/>
      <c r="BP22" s="29"/>
      <c r="BQ22" s="25"/>
      <c r="BR22" s="37"/>
      <c r="BS22" s="25"/>
      <c r="BT22" s="38"/>
      <c r="BU22" s="424"/>
      <c r="BV22" s="25"/>
      <c r="BW22" s="43"/>
    </row>
    <row r="23" spans="1:75" ht="15" customHeight="1">
      <c r="A23" s="205">
        <v>13</v>
      </c>
      <c r="B23" s="204" t="str">
        <f t="shared" si="4"/>
        <v>Thu</v>
      </c>
      <c r="C23" s="37"/>
      <c r="D23" s="38"/>
      <c r="E23" s="38"/>
      <c r="F23" s="38"/>
      <c r="G23" s="39"/>
      <c r="H23" s="40"/>
      <c r="I23" s="41"/>
      <c r="J23" s="37"/>
      <c r="K23" s="38"/>
      <c r="L23" s="42"/>
      <c r="M23" s="283"/>
      <c r="N23" s="37"/>
      <c r="O23" s="34" t="str">
        <f t="shared" si="12"/>
        <v/>
      </c>
      <c r="P23" s="37"/>
      <c r="Q23" s="34" t="str">
        <f t="shared" si="12"/>
        <v/>
      </c>
      <c r="R23" s="37"/>
      <c r="S23" s="37"/>
      <c r="T23" s="43"/>
      <c r="U23" s="211">
        <f t="shared" si="0"/>
        <v>13</v>
      </c>
      <c r="V23" s="42"/>
      <c r="W23" s="37"/>
      <c r="X23" s="443" t="str">
        <f ca="1" t="shared" si="5"/>
        <v/>
      </c>
      <c r="Y23" s="43"/>
      <c r="Z23" s="418"/>
      <c r="AA23" s="283"/>
      <c r="AB23" s="37"/>
      <c r="AC23" s="43"/>
      <c r="AD23" s="42"/>
      <c r="AE23" s="43"/>
      <c r="AF23" s="649"/>
      <c r="AG23" s="41"/>
      <c r="AH23" s="37"/>
      <c r="AI23" t="str">
        <f ca="1" t="shared" si="6"/>
        <v/>
      </c>
      <c r="AJ23" s="37"/>
      <c r="AK23" s="283"/>
      <c r="AL23" s="283"/>
      <c r="AM23" s="283"/>
      <c r="AN23" s="43"/>
      <c r="AO23" s="205">
        <f t="shared" si="1"/>
        <v>13</v>
      </c>
      <c r="AP23" s="390" t="str">
        <f t="shared" si="2"/>
        <v>Thu</v>
      </c>
      <c r="AQ23" s="42"/>
      <c r="AR23" s="35" t="str">
        <f t="shared" si="13"/>
        <v/>
      </c>
      <c r="AS23" s="42"/>
      <c r="AT23" s="60" t="str">
        <f t="shared" si="14"/>
        <v/>
      </c>
      <c r="AU23" s="36" t="str">
        <f ca="1" t="shared" si="7"/>
        <v/>
      </c>
      <c r="AV23" s="46" t="str">
        <f t="shared" si="14"/>
        <v/>
      </c>
      <c r="AW23" s="42"/>
      <c r="AX23" s="60" t="str">
        <f t="shared" si="15"/>
        <v/>
      </c>
      <c r="AY23" s="36" t="str">
        <f ca="1" t="shared" si="8"/>
        <v/>
      </c>
      <c r="AZ23" s="35" t="str">
        <f t="shared" si="16"/>
        <v/>
      </c>
      <c r="BA23" s="42"/>
      <c r="BB23" s="61" t="str">
        <f t="shared" si="17"/>
        <v/>
      </c>
      <c r="BC23" s="36" t="str">
        <f ca="1" t="shared" si="9"/>
        <v/>
      </c>
      <c r="BD23" s="35" t="str">
        <f t="shared" si="18"/>
        <v/>
      </c>
      <c r="BE23" s="42"/>
      <c r="BF23" s="43"/>
      <c r="BG23" s="231">
        <f t="shared" si="10"/>
        <v>13</v>
      </c>
      <c r="BH23" s="37"/>
      <c r="BI23" s="746" t="str">
        <f ca="1" t="shared" si="3"/>
        <v/>
      </c>
      <c r="BJ23" s="41"/>
      <c r="BK23" s="749" t="str">
        <f ca="1" t="shared" si="11"/>
        <v/>
      </c>
      <c r="BL23" s="37"/>
      <c r="BM23" s="25"/>
      <c r="BN23" s="37"/>
      <c r="BO23" s="29"/>
      <c r="BP23" s="29"/>
      <c r="BQ23" s="25"/>
      <c r="BR23" s="37"/>
      <c r="BS23" s="25"/>
      <c r="BT23" s="38"/>
      <c r="BU23" s="424"/>
      <c r="BV23" s="25"/>
      <c r="BW23" s="43"/>
    </row>
    <row r="24" spans="1:75" ht="15" customHeight="1">
      <c r="A24" s="205">
        <v>14</v>
      </c>
      <c r="B24" s="204" t="str">
        <f t="shared" si="4"/>
        <v>Fri</v>
      </c>
      <c r="C24" s="37"/>
      <c r="D24" s="38"/>
      <c r="E24" s="38"/>
      <c r="F24" s="38"/>
      <c r="G24" s="39"/>
      <c r="H24" s="40"/>
      <c r="I24" s="41"/>
      <c r="J24" s="37"/>
      <c r="K24" s="38"/>
      <c r="L24" s="42"/>
      <c r="M24" s="283"/>
      <c r="N24" s="37"/>
      <c r="O24" s="34" t="str">
        <f t="shared" si="12"/>
        <v/>
      </c>
      <c r="P24" s="37"/>
      <c r="Q24" s="34" t="str">
        <f t="shared" si="12"/>
        <v/>
      </c>
      <c r="R24" s="37"/>
      <c r="S24" s="37"/>
      <c r="T24" s="43"/>
      <c r="U24" s="211">
        <f t="shared" si="0"/>
        <v>14</v>
      </c>
      <c r="V24" s="42"/>
      <c r="W24" s="37"/>
      <c r="X24" s="443" t="str">
        <f ca="1" t="shared" si="5"/>
        <v/>
      </c>
      <c r="Y24" s="43"/>
      <c r="Z24" s="418"/>
      <c r="AA24" s="283"/>
      <c r="AB24" s="37"/>
      <c r="AC24" s="43"/>
      <c r="AD24" s="42"/>
      <c r="AE24" s="43"/>
      <c r="AF24" s="649"/>
      <c r="AG24" s="41"/>
      <c r="AH24" s="37"/>
      <c r="AI24" t="str">
        <f ca="1" t="shared" si="6"/>
        <v/>
      </c>
      <c r="AJ24" s="37"/>
      <c r="AK24" s="283"/>
      <c r="AL24" s="283"/>
      <c r="AM24" s="283"/>
      <c r="AN24" s="43"/>
      <c r="AO24" s="205">
        <f t="shared" si="1"/>
        <v>14</v>
      </c>
      <c r="AP24" s="390" t="str">
        <f t="shared" si="2"/>
        <v>Fri</v>
      </c>
      <c r="AQ24" s="42"/>
      <c r="AR24" s="35" t="str">
        <f t="shared" si="13"/>
        <v/>
      </c>
      <c r="AS24" s="42"/>
      <c r="AT24" s="60" t="str">
        <f t="shared" si="14"/>
        <v/>
      </c>
      <c r="AU24" s="36" t="str">
        <f ca="1" t="shared" si="7"/>
        <v/>
      </c>
      <c r="AV24" s="46" t="str">
        <f t="shared" si="14"/>
        <v/>
      </c>
      <c r="AW24" s="42"/>
      <c r="AX24" s="60" t="str">
        <f t="shared" si="15"/>
        <v/>
      </c>
      <c r="AY24" s="36" t="str">
        <f ca="1" t="shared" si="8"/>
        <v/>
      </c>
      <c r="AZ24" s="35" t="str">
        <f t="shared" si="16"/>
        <v/>
      </c>
      <c r="BA24" s="42"/>
      <c r="BB24" s="61" t="str">
        <f t="shared" si="17"/>
        <v/>
      </c>
      <c r="BC24" s="36" t="str">
        <f ca="1" t="shared" si="9"/>
        <v/>
      </c>
      <c r="BD24" s="35" t="str">
        <f t="shared" si="18"/>
        <v/>
      </c>
      <c r="BE24" s="42"/>
      <c r="BF24" s="43"/>
      <c r="BG24" s="231">
        <f t="shared" si="10"/>
        <v>14</v>
      </c>
      <c r="BH24" s="37"/>
      <c r="BI24" s="746" t="str">
        <f ca="1" t="shared" si="3"/>
        <v/>
      </c>
      <c r="BJ24" s="41"/>
      <c r="BK24" s="749" t="str">
        <f ca="1" t="shared" si="11"/>
        <v/>
      </c>
      <c r="BL24" s="37"/>
      <c r="BM24" s="25"/>
      <c r="BN24" s="37"/>
      <c r="BO24" s="29"/>
      <c r="BP24" s="29"/>
      <c r="BQ24" s="25"/>
      <c r="BR24" s="37"/>
      <c r="BS24" s="25"/>
      <c r="BT24" s="38"/>
      <c r="BU24" s="424"/>
      <c r="BV24" s="25"/>
      <c r="BW24" s="43"/>
    </row>
    <row r="25" spans="1:75" ht="15" customHeight="1" thickBot="1">
      <c r="A25" s="206">
        <v>15</v>
      </c>
      <c r="B25" s="207" t="str">
        <f t="shared" si="4"/>
        <v>Sat</v>
      </c>
      <c r="C25" s="47"/>
      <c r="D25" s="48"/>
      <c r="E25" s="48"/>
      <c r="F25" s="48"/>
      <c r="G25" s="49"/>
      <c r="H25" s="50"/>
      <c r="I25" s="51"/>
      <c r="J25" s="47"/>
      <c r="K25" s="48"/>
      <c r="L25" s="52"/>
      <c r="M25" s="284"/>
      <c r="N25" s="47"/>
      <c r="O25" s="56" t="str">
        <f t="shared" si="12"/>
        <v/>
      </c>
      <c r="P25" s="47"/>
      <c r="Q25" s="56" t="str">
        <f t="shared" si="12"/>
        <v/>
      </c>
      <c r="R25" s="47"/>
      <c r="S25" s="47"/>
      <c r="T25" s="53"/>
      <c r="U25" s="213">
        <f t="shared" si="0"/>
        <v>15</v>
      </c>
      <c r="V25" s="52"/>
      <c r="W25" s="47"/>
      <c r="X25" s="444" t="str">
        <f ca="1" t="shared" si="5"/>
        <v/>
      </c>
      <c r="Y25" s="53"/>
      <c r="Z25" s="419"/>
      <c r="AA25" s="284"/>
      <c r="AB25" s="47"/>
      <c r="AC25" s="53"/>
      <c r="AD25" s="52"/>
      <c r="AE25" s="53"/>
      <c r="AF25" s="687"/>
      <c r="AG25" s="51"/>
      <c r="AH25" s="47"/>
      <c r="AI25" t="str">
        <f ca="1" t="shared" si="6"/>
        <v/>
      </c>
      <c r="AJ25" s="47"/>
      <c r="AK25" s="284"/>
      <c r="AL25" s="284"/>
      <c r="AM25" s="284"/>
      <c r="AN25" s="53"/>
      <c r="AO25" s="206">
        <f t="shared" si="1"/>
        <v>15</v>
      </c>
      <c r="AP25" s="391" t="str">
        <f t="shared" si="2"/>
        <v>Sat</v>
      </c>
      <c r="AQ25" s="52"/>
      <c r="AR25" s="57" t="str">
        <f t="shared" si="13"/>
        <v xml:space="preserve"> </v>
      </c>
      <c r="AS25" s="52"/>
      <c r="AT25" s="56" t="str">
        <f t="shared" si="14"/>
        <v xml:space="preserve"> </v>
      </c>
      <c r="AU25" s="58" t="str">
        <f ca="1" t="shared" si="7"/>
        <v/>
      </c>
      <c r="AV25" s="57" t="str">
        <f ca="1" t="shared" si="14"/>
        <v xml:space="preserve"> </v>
      </c>
      <c r="AW25" s="52"/>
      <c r="AX25" s="56" t="str">
        <f t="shared" si="15"/>
        <v xml:space="preserve"> </v>
      </c>
      <c r="AY25" s="58" t="str">
        <f ca="1" t="shared" si="8"/>
        <v/>
      </c>
      <c r="AZ25" s="57" t="str">
        <f ca="1" t="shared" si="16"/>
        <v xml:space="preserve"> </v>
      </c>
      <c r="BA25" s="52"/>
      <c r="BB25" s="62" t="str">
        <f t="shared" si="17"/>
        <v xml:space="preserve"> </v>
      </c>
      <c r="BC25" s="58" t="str">
        <f ca="1" t="shared" si="9"/>
        <v/>
      </c>
      <c r="BD25" s="57" t="str">
        <f ca="1" t="shared" si="18"/>
        <v xml:space="preserve"> </v>
      </c>
      <c r="BE25" s="52"/>
      <c r="BF25" s="53"/>
      <c r="BG25" s="611">
        <f t="shared" si="10"/>
        <v>15</v>
      </c>
      <c r="BH25" s="47"/>
      <c r="BI25" s="750" t="str">
        <f ca="1" t="shared" si="3"/>
        <v/>
      </c>
      <c r="BJ25" s="52"/>
      <c r="BK25" s="753" t="str">
        <f ca="1" t="shared" si="11"/>
        <v/>
      </c>
      <c r="BL25" s="47"/>
      <c r="BM25" s="754"/>
      <c r="BN25" s="47"/>
      <c r="BO25" s="51"/>
      <c r="BP25" s="51"/>
      <c r="BQ25" s="754"/>
      <c r="BR25" s="47"/>
      <c r="BS25" s="754"/>
      <c r="BT25" s="48"/>
      <c r="BU25" s="751"/>
      <c r="BV25" s="754"/>
      <c r="BW25" s="53"/>
    </row>
    <row r="26" spans="1:75" ht="15" customHeight="1">
      <c r="A26" s="203">
        <v>16</v>
      </c>
      <c r="B26" s="208" t="str">
        <f t="shared" si="4"/>
        <v>Sun</v>
      </c>
      <c r="C26" s="30"/>
      <c r="D26" s="26"/>
      <c r="E26" s="26"/>
      <c r="F26" s="26"/>
      <c r="G26" s="27"/>
      <c r="H26" s="28"/>
      <c r="I26" s="29"/>
      <c r="J26" s="30"/>
      <c r="K26" s="26"/>
      <c r="L26" s="31"/>
      <c r="M26" s="282"/>
      <c r="N26" s="30"/>
      <c r="O26" s="34" t="str">
        <f t="shared" si="12"/>
        <v/>
      </c>
      <c r="P26" s="30"/>
      <c r="Q26" s="34" t="str">
        <f t="shared" si="12"/>
        <v/>
      </c>
      <c r="R26" s="30"/>
      <c r="S26" s="30"/>
      <c r="T26" s="32"/>
      <c r="U26" s="209">
        <f t="shared" si="0"/>
        <v>16</v>
      </c>
      <c r="V26" s="31"/>
      <c r="W26" s="30"/>
      <c r="X26" s="442" t="str">
        <f ca="1" t="shared" si="5"/>
        <v/>
      </c>
      <c r="Y26" s="32"/>
      <c r="Z26" s="417"/>
      <c r="AA26" s="282"/>
      <c r="AB26" s="30"/>
      <c r="AC26" s="32"/>
      <c r="AD26" s="31"/>
      <c r="AE26" s="32"/>
      <c r="AF26" s="686"/>
      <c r="AG26" s="29"/>
      <c r="AH26" s="30"/>
      <c r="AI26" t="str">
        <f ca="1" t="shared" si="6"/>
        <v/>
      </c>
      <c r="AJ26" s="30"/>
      <c r="AK26" s="282"/>
      <c r="AL26" s="282"/>
      <c r="AM26" s="282"/>
      <c r="AN26" s="32"/>
      <c r="AO26" s="203">
        <f t="shared" si="1"/>
        <v>16</v>
      </c>
      <c r="AP26" s="390" t="str">
        <f t="shared" si="2"/>
        <v>Sun</v>
      </c>
      <c r="AQ26" s="31"/>
      <c r="AR26" s="46" t="str">
        <f t="shared" si="13"/>
        <v/>
      </c>
      <c r="AS26" s="31"/>
      <c r="AT26" s="34" t="str">
        <f t="shared" si="14"/>
        <v/>
      </c>
      <c r="AU26" s="36" t="str">
        <f ca="1" t="shared" si="7"/>
        <v/>
      </c>
      <c r="AV26" s="46" t="str">
        <f t="shared" si="14"/>
        <v/>
      </c>
      <c r="AW26" s="31"/>
      <c r="AX26" s="34" t="str">
        <f t="shared" si="15"/>
        <v/>
      </c>
      <c r="AY26" s="36" t="str">
        <f ca="1" t="shared" si="8"/>
        <v/>
      </c>
      <c r="AZ26" s="46" t="str">
        <f t="shared" si="16"/>
        <v/>
      </c>
      <c r="BA26" s="31"/>
      <c r="BB26" s="59" t="str">
        <f t="shared" si="17"/>
        <v/>
      </c>
      <c r="BC26" s="36" t="str">
        <f ca="1" t="shared" si="9"/>
        <v/>
      </c>
      <c r="BD26" s="46" t="str">
        <f t="shared" si="18"/>
        <v/>
      </c>
      <c r="BE26" s="31"/>
      <c r="BF26" s="32"/>
      <c r="BG26" s="412">
        <f t="shared" si="10"/>
        <v>16</v>
      </c>
      <c r="BH26" s="30"/>
      <c r="BI26" s="752" t="str">
        <f ca="1" t="shared" si="3"/>
        <v/>
      </c>
      <c r="BJ26" s="29"/>
      <c r="BK26" s="746" t="str">
        <f ca="1" t="shared" si="11"/>
        <v/>
      </c>
      <c r="BL26" s="30"/>
      <c r="BM26" s="25"/>
      <c r="BN26" s="30"/>
      <c r="BO26" s="29"/>
      <c r="BP26" s="29"/>
      <c r="BQ26" s="25"/>
      <c r="BR26" s="30"/>
      <c r="BS26" s="25"/>
      <c r="BT26" s="26"/>
      <c r="BU26" s="424"/>
      <c r="BV26" s="25"/>
      <c r="BW26" s="32"/>
    </row>
    <row r="27" spans="1:75" ht="15" customHeight="1">
      <c r="A27" s="205">
        <v>17</v>
      </c>
      <c r="B27" s="204" t="str">
        <f t="shared" si="4"/>
        <v>Mon</v>
      </c>
      <c r="C27" s="37"/>
      <c r="D27" s="38"/>
      <c r="E27" s="38"/>
      <c r="F27" s="38"/>
      <c r="G27" s="39"/>
      <c r="H27" s="40"/>
      <c r="I27" s="41"/>
      <c r="J27" s="37"/>
      <c r="K27" s="38"/>
      <c r="L27" s="42"/>
      <c r="M27" s="283"/>
      <c r="N27" s="37"/>
      <c r="O27" s="34" t="str">
        <f t="shared" si="12"/>
        <v/>
      </c>
      <c r="P27" s="37"/>
      <c r="Q27" s="34" t="str">
        <f t="shared" si="12"/>
        <v/>
      </c>
      <c r="R27" s="37"/>
      <c r="S27" s="37"/>
      <c r="T27" s="43"/>
      <c r="U27" s="211">
        <f t="shared" si="0"/>
        <v>17</v>
      </c>
      <c r="V27" s="42"/>
      <c r="W27" s="37"/>
      <c r="X27" s="443" t="str">
        <f ca="1" t="shared" si="5"/>
        <v/>
      </c>
      <c r="Y27" s="43"/>
      <c r="Z27" s="418"/>
      <c r="AA27" s="283"/>
      <c r="AB27" s="37"/>
      <c r="AC27" s="43"/>
      <c r="AD27" s="42"/>
      <c r="AE27" s="43"/>
      <c r="AF27" s="649"/>
      <c r="AG27" s="41"/>
      <c r="AH27" s="37"/>
      <c r="AI27" t="str">
        <f ca="1" t="shared" si="6"/>
        <v/>
      </c>
      <c r="AJ27" s="37"/>
      <c r="AK27" s="283"/>
      <c r="AL27" s="283"/>
      <c r="AM27" s="283"/>
      <c r="AN27" s="43"/>
      <c r="AO27" s="205">
        <f t="shared" si="1"/>
        <v>17</v>
      </c>
      <c r="AP27" s="390" t="str">
        <f t="shared" si="2"/>
        <v>Mon</v>
      </c>
      <c r="AQ27" s="42"/>
      <c r="AR27" s="35" t="str">
        <f t="shared" si="13"/>
        <v/>
      </c>
      <c r="AS27" s="42"/>
      <c r="AT27" s="60" t="str">
        <f t="shared" si="14"/>
        <v/>
      </c>
      <c r="AU27" s="36" t="str">
        <f ca="1" t="shared" si="7"/>
        <v/>
      </c>
      <c r="AV27" s="46" t="str">
        <f t="shared" si="14"/>
        <v/>
      </c>
      <c r="AW27" s="42"/>
      <c r="AX27" s="60" t="str">
        <f t="shared" si="15"/>
        <v/>
      </c>
      <c r="AY27" s="36" t="str">
        <f ca="1" t="shared" si="8"/>
        <v/>
      </c>
      <c r="AZ27" s="35" t="str">
        <f t="shared" si="16"/>
        <v/>
      </c>
      <c r="BA27" s="42"/>
      <c r="BB27" s="61" t="str">
        <f t="shared" si="17"/>
        <v/>
      </c>
      <c r="BC27" s="36" t="str">
        <f ca="1" t="shared" si="9"/>
        <v/>
      </c>
      <c r="BD27" s="35" t="str">
        <f t="shared" si="18"/>
        <v/>
      </c>
      <c r="BE27" s="42"/>
      <c r="BF27" s="43"/>
      <c r="BG27" s="231">
        <f t="shared" si="10"/>
        <v>17</v>
      </c>
      <c r="BH27" s="37"/>
      <c r="BI27" s="746" t="str">
        <f ca="1" t="shared" si="3"/>
        <v/>
      </c>
      <c r="BJ27" s="41"/>
      <c r="BK27" s="749" t="str">
        <f ca="1" t="shared" si="11"/>
        <v/>
      </c>
      <c r="BL27" s="37"/>
      <c r="BM27" s="25"/>
      <c r="BN27" s="37"/>
      <c r="BO27" s="29"/>
      <c r="BP27" s="29"/>
      <c r="BQ27" s="25"/>
      <c r="BR27" s="37"/>
      <c r="BS27" s="25"/>
      <c r="BT27" s="38"/>
      <c r="BU27" s="424"/>
      <c r="BV27" s="25"/>
      <c r="BW27" s="43"/>
    </row>
    <row r="28" spans="1:75" ht="15" customHeight="1">
      <c r="A28" s="205">
        <v>18</v>
      </c>
      <c r="B28" s="204" t="str">
        <f t="shared" si="4"/>
        <v>Tue</v>
      </c>
      <c r="C28" s="37"/>
      <c r="D28" s="38"/>
      <c r="E28" s="38"/>
      <c r="F28" s="38"/>
      <c r="G28" s="39"/>
      <c r="H28" s="40"/>
      <c r="I28" s="41"/>
      <c r="J28" s="37"/>
      <c r="K28" s="38"/>
      <c r="L28" s="42"/>
      <c r="M28" s="283"/>
      <c r="N28" s="37"/>
      <c r="O28" s="34" t="str">
        <f t="shared" si="12"/>
        <v/>
      </c>
      <c r="P28" s="37"/>
      <c r="Q28" s="34" t="str">
        <f t="shared" si="12"/>
        <v/>
      </c>
      <c r="R28" s="37"/>
      <c r="S28" s="37"/>
      <c r="T28" s="43"/>
      <c r="U28" s="211">
        <f t="shared" si="0"/>
        <v>18</v>
      </c>
      <c r="V28" s="42"/>
      <c r="W28" s="37"/>
      <c r="X28" s="443" t="str">
        <f ca="1" t="shared" si="5"/>
        <v/>
      </c>
      <c r="Y28" s="43"/>
      <c r="Z28" s="418"/>
      <c r="AA28" s="283"/>
      <c r="AB28" s="37"/>
      <c r="AC28" s="43"/>
      <c r="AD28" s="42"/>
      <c r="AE28" s="43"/>
      <c r="AF28" s="649"/>
      <c r="AG28" s="41"/>
      <c r="AH28" s="37"/>
      <c r="AI28" t="str">
        <f ca="1" t="shared" si="6"/>
        <v/>
      </c>
      <c r="AJ28" s="37"/>
      <c r="AK28" s="283"/>
      <c r="AL28" s="283"/>
      <c r="AM28" s="283"/>
      <c r="AN28" s="43"/>
      <c r="AO28" s="205">
        <f t="shared" si="1"/>
        <v>18</v>
      </c>
      <c r="AP28" s="390" t="str">
        <f t="shared" si="2"/>
        <v>Tue</v>
      </c>
      <c r="AQ28" s="42"/>
      <c r="AR28" s="35" t="str">
        <f t="shared" si="13"/>
        <v/>
      </c>
      <c r="AS28" s="42"/>
      <c r="AT28" s="60" t="str">
        <f t="shared" si="14"/>
        <v/>
      </c>
      <c r="AU28" s="36" t="str">
        <f ca="1" t="shared" si="7"/>
        <v/>
      </c>
      <c r="AV28" s="46" t="str">
        <f t="shared" si="14"/>
        <v/>
      </c>
      <c r="AW28" s="42"/>
      <c r="AX28" s="60" t="str">
        <f t="shared" si="15"/>
        <v/>
      </c>
      <c r="AY28" s="36" t="str">
        <f ca="1" t="shared" si="8"/>
        <v/>
      </c>
      <c r="AZ28" s="35" t="str">
        <f t="shared" si="16"/>
        <v/>
      </c>
      <c r="BA28" s="42"/>
      <c r="BB28" s="61" t="str">
        <f t="shared" si="17"/>
        <v/>
      </c>
      <c r="BC28" s="36" t="str">
        <f ca="1" t="shared" si="9"/>
        <v/>
      </c>
      <c r="BD28" s="35" t="str">
        <f t="shared" si="18"/>
        <v/>
      </c>
      <c r="BE28" s="42"/>
      <c r="BF28" s="43"/>
      <c r="BG28" s="231">
        <f t="shared" si="10"/>
        <v>18</v>
      </c>
      <c r="BH28" s="37"/>
      <c r="BI28" s="746" t="str">
        <f ca="1" t="shared" si="3"/>
        <v/>
      </c>
      <c r="BJ28" s="41"/>
      <c r="BK28" s="749" t="str">
        <f ca="1" t="shared" si="11"/>
        <v/>
      </c>
      <c r="BL28" s="37"/>
      <c r="BM28" s="25"/>
      <c r="BN28" s="37"/>
      <c r="BO28" s="29"/>
      <c r="BP28" s="29"/>
      <c r="BQ28" s="25"/>
      <c r="BR28" s="37"/>
      <c r="BS28" s="25"/>
      <c r="BT28" s="38"/>
      <c r="BU28" s="424"/>
      <c r="BV28" s="25"/>
      <c r="BW28" s="43"/>
    </row>
    <row r="29" spans="1:75" ht="15" customHeight="1">
      <c r="A29" s="205">
        <v>19</v>
      </c>
      <c r="B29" s="204" t="str">
        <f t="shared" si="4"/>
        <v>Wed</v>
      </c>
      <c r="C29" s="37"/>
      <c r="D29" s="38"/>
      <c r="E29" s="38"/>
      <c r="F29" s="38"/>
      <c r="G29" s="39"/>
      <c r="H29" s="40"/>
      <c r="I29" s="41"/>
      <c r="J29" s="37"/>
      <c r="K29" s="38"/>
      <c r="L29" s="42"/>
      <c r="M29" s="283"/>
      <c r="N29" s="37"/>
      <c r="O29" s="34" t="str">
        <f aca="true" t="shared" si="19" ref="O29:Q41">IF(N29*$L29=0,"",+$L29*N29*8.34)</f>
        <v/>
      </c>
      <c r="P29" s="37"/>
      <c r="Q29" s="34" t="str">
        <f t="shared" si="19"/>
        <v/>
      </c>
      <c r="R29" s="37"/>
      <c r="S29" s="37"/>
      <c r="T29" s="43"/>
      <c r="U29" s="211">
        <f t="shared" si="0"/>
        <v>19</v>
      </c>
      <c r="V29" s="42"/>
      <c r="W29" s="37"/>
      <c r="X29" s="443" t="str">
        <f ca="1" t="shared" si="5"/>
        <v/>
      </c>
      <c r="Y29" s="43"/>
      <c r="Z29" s="418"/>
      <c r="AA29" s="283"/>
      <c r="AB29" s="37"/>
      <c r="AC29" s="43"/>
      <c r="AD29" s="42"/>
      <c r="AE29" s="43"/>
      <c r="AF29" s="649"/>
      <c r="AG29" s="41"/>
      <c r="AH29" s="37"/>
      <c r="AI29" t="str">
        <f ca="1" t="shared" si="6"/>
        <v/>
      </c>
      <c r="AJ29" s="37"/>
      <c r="AK29" s="283"/>
      <c r="AL29" s="283"/>
      <c r="AM29" s="283"/>
      <c r="AN29" s="43"/>
      <c r="AO29" s="205">
        <f t="shared" si="1"/>
        <v>19</v>
      </c>
      <c r="AP29" s="390" t="str">
        <f t="shared" si="2"/>
        <v>Wed</v>
      </c>
      <c r="AQ29" s="42"/>
      <c r="AR29" s="35" t="str">
        <f t="shared" si="13"/>
        <v/>
      </c>
      <c r="AS29" s="42"/>
      <c r="AT29" s="60" t="str">
        <f t="shared" si="14"/>
        <v/>
      </c>
      <c r="AU29" s="36" t="str">
        <f ca="1" t="shared" si="7"/>
        <v/>
      </c>
      <c r="AV29" s="46" t="str">
        <f t="shared" si="14"/>
        <v/>
      </c>
      <c r="AW29" s="42"/>
      <c r="AX29" s="60" t="str">
        <f t="shared" si="15"/>
        <v/>
      </c>
      <c r="AY29" s="36" t="str">
        <f ca="1" t="shared" si="8"/>
        <v/>
      </c>
      <c r="AZ29" s="35" t="str">
        <f t="shared" si="16"/>
        <v/>
      </c>
      <c r="BA29" s="42"/>
      <c r="BB29" s="61" t="str">
        <f t="shared" si="17"/>
        <v/>
      </c>
      <c r="BC29" s="36" t="str">
        <f ca="1" t="shared" si="9"/>
        <v/>
      </c>
      <c r="BD29" s="35" t="str">
        <f t="shared" si="18"/>
        <v/>
      </c>
      <c r="BE29" s="42"/>
      <c r="BF29" s="43"/>
      <c r="BG29" s="231">
        <f t="shared" si="10"/>
        <v>19</v>
      </c>
      <c r="BH29" s="37"/>
      <c r="BI29" s="746" t="str">
        <f ca="1" t="shared" si="3"/>
        <v/>
      </c>
      <c r="BJ29" s="41"/>
      <c r="BK29" s="749" t="str">
        <f ca="1" t="shared" si="11"/>
        <v/>
      </c>
      <c r="BL29" s="37"/>
      <c r="BM29" s="25"/>
      <c r="BN29" s="37"/>
      <c r="BO29" s="29"/>
      <c r="BP29" s="29"/>
      <c r="BQ29" s="25"/>
      <c r="BR29" s="37"/>
      <c r="BS29" s="25"/>
      <c r="BT29" s="38"/>
      <c r="BU29" s="424"/>
      <c r="BV29" s="25"/>
      <c r="BW29" s="43"/>
    </row>
    <row r="30" spans="1:75" ht="15" customHeight="1" thickBot="1">
      <c r="A30" s="206">
        <v>20</v>
      </c>
      <c r="B30" s="207" t="str">
        <f t="shared" si="4"/>
        <v>Thu</v>
      </c>
      <c r="C30" s="47"/>
      <c r="D30" s="48"/>
      <c r="E30" s="48"/>
      <c r="F30" s="48"/>
      <c r="G30" s="49"/>
      <c r="H30" s="50"/>
      <c r="I30" s="51"/>
      <c r="J30" s="47"/>
      <c r="K30" s="48"/>
      <c r="L30" s="52"/>
      <c r="M30" s="284"/>
      <c r="N30" s="47"/>
      <c r="O30" s="56" t="str">
        <f t="shared" si="19"/>
        <v/>
      </c>
      <c r="P30" s="47"/>
      <c r="Q30" s="56" t="str">
        <f t="shared" si="19"/>
        <v/>
      </c>
      <c r="R30" s="47"/>
      <c r="S30" s="47"/>
      <c r="T30" s="53"/>
      <c r="U30" s="213">
        <f t="shared" si="0"/>
        <v>20</v>
      </c>
      <c r="V30" s="52"/>
      <c r="W30" s="47"/>
      <c r="X30" s="444" t="str">
        <f ca="1" t="shared" si="5"/>
        <v/>
      </c>
      <c r="Y30" s="53"/>
      <c r="Z30" s="419"/>
      <c r="AA30" s="284"/>
      <c r="AB30" s="47"/>
      <c r="AC30" s="53"/>
      <c r="AD30" s="52"/>
      <c r="AE30" s="53"/>
      <c r="AF30" s="685"/>
      <c r="AG30" s="51"/>
      <c r="AH30" s="47"/>
      <c r="AI30" t="str">
        <f ca="1" t="shared" si="6"/>
        <v/>
      </c>
      <c r="AJ30" s="47"/>
      <c r="AK30" s="284"/>
      <c r="AL30" s="284"/>
      <c r="AM30" s="284"/>
      <c r="AN30" s="53"/>
      <c r="AO30" s="206">
        <f t="shared" si="1"/>
        <v>20</v>
      </c>
      <c r="AP30" s="391" t="str">
        <f t="shared" si="2"/>
        <v>Thu</v>
      </c>
      <c r="AQ30" s="52"/>
      <c r="AR30" s="57" t="str">
        <f t="shared" si="13"/>
        <v/>
      </c>
      <c r="AS30" s="52"/>
      <c r="AT30" s="56" t="str">
        <f t="shared" si="14"/>
        <v/>
      </c>
      <c r="AU30" s="58" t="str">
        <f ca="1" t="shared" si="7"/>
        <v/>
      </c>
      <c r="AV30" s="57" t="str">
        <f t="shared" si="14"/>
        <v/>
      </c>
      <c r="AW30" s="52"/>
      <c r="AX30" s="56" t="str">
        <f t="shared" si="15"/>
        <v/>
      </c>
      <c r="AY30" s="58" t="str">
        <f ca="1" t="shared" si="8"/>
        <v/>
      </c>
      <c r="AZ30" s="57" t="str">
        <f t="shared" si="16"/>
        <v/>
      </c>
      <c r="BA30" s="52"/>
      <c r="BB30" s="62" t="str">
        <f t="shared" si="17"/>
        <v/>
      </c>
      <c r="BC30" s="58" t="str">
        <f ca="1" t="shared" si="9"/>
        <v/>
      </c>
      <c r="BD30" s="57" t="str">
        <f t="shared" si="18"/>
        <v/>
      </c>
      <c r="BE30" s="52"/>
      <c r="BF30" s="53"/>
      <c r="BG30" s="233">
        <f t="shared" si="10"/>
        <v>20</v>
      </c>
      <c r="BH30" s="47"/>
      <c r="BI30" s="753" t="str">
        <f ca="1" t="shared" si="3"/>
        <v/>
      </c>
      <c r="BJ30" s="52"/>
      <c r="BK30" s="753" t="str">
        <f ca="1" t="shared" si="11"/>
        <v/>
      </c>
      <c r="BL30" s="47"/>
      <c r="BM30" s="754"/>
      <c r="BN30" s="47"/>
      <c r="BO30" s="51"/>
      <c r="BP30" s="51"/>
      <c r="BQ30" s="754"/>
      <c r="BR30" s="47"/>
      <c r="BS30" s="754"/>
      <c r="BT30" s="48"/>
      <c r="BU30" s="751"/>
      <c r="BV30" s="754"/>
      <c r="BW30" s="53"/>
    </row>
    <row r="31" spans="1:75" ht="15" customHeight="1">
      <c r="A31" s="203">
        <v>21</v>
      </c>
      <c r="B31" s="208" t="str">
        <f t="shared" si="4"/>
        <v>Fri</v>
      </c>
      <c r="C31" s="30"/>
      <c r="D31" s="26"/>
      <c r="E31" s="26"/>
      <c r="F31" s="26"/>
      <c r="G31" s="27"/>
      <c r="H31" s="28"/>
      <c r="I31" s="29"/>
      <c r="J31" s="30"/>
      <c r="K31" s="26"/>
      <c r="L31" s="31"/>
      <c r="M31" s="282"/>
      <c r="N31" s="30"/>
      <c r="O31" s="34" t="str">
        <f t="shared" si="19"/>
        <v/>
      </c>
      <c r="P31" s="30"/>
      <c r="Q31" s="34" t="str">
        <f t="shared" si="19"/>
        <v/>
      </c>
      <c r="R31" s="30"/>
      <c r="S31" s="30"/>
      <c r="T31" s="32"/>
      <c r="U31" s="209">
        <f t="shared" si="0"/>
        <v>21</v>
      </c>
      <c r="V31" s="31"/>
      <c r="W31" s="30"/>
      <c r="X31" s="442" t="str">
        <f ca="1" t="shared" si="5"/>
        <v/>
      </c>
      <c r="Y31" s="32"/>
      <c r="Z31" s="417"/>
      <c r="AA31" s="282"/>
      <c r="AB31" s="30"/>
      <c r="AC31" s="32"/>
      <c r="AD31" s="31"/>
      <c r="AE31" s="32"/>
      <c r="AF31" s="686"/>
      <c r="AG31" s="29"/>
      <c r="AH31" s="30"/>
      <c r="AI31" t="str">
        <f ca="1" t="shared" si="6"/>
        <v/>
      </c>
      <c r="AJ31" s="30"/>
      <c r="AK31" s="282"/>
      <c r="AL31" s="282"/>
      <c r="AM31" s="282"/>
      <c r="AN31" s="32"/>
      <c r="AO31" s="203">
        <f t="shared" si="1"/>
        <v>21</v>
      </c>
      <c r="AP31" s="390" t="str">
        <f t="shared" si="2"/>
        <v>Fri</v>
      </c>
      <c r="AQ31" s="31"/>
      <c r="AR31" s="46" t="str">
        <f t="shared" si="13"/>
        <v/>
      </c>
      <c r="AS31" s="31"/>
      <c r="AT31" s="34" t="str">
        <f t="shared" si="14"/>
        <v/>
      </c>
      <c r="AU31" s="36" t="str">
        <f ca="1" t="shared" si="7"/>
        <v/>
      </c>
      <c r="AV31" s="46" t="str">
        <f t="shared" si="14"/>
        <v/>
      </c>
      <c r="AW31" s="31"/>
      <c r="AX31" s="34" t="str">
        <f t="shared" si="15"/>
        <v/>
      </c>
      <c r="AY31" s="36" t="str">
        <f ca="1" t="shared" si="8"/>
        <v/>
      </c>
      <c r="AZ31" s="46" t="str">
        <f t="shared" si="16"/>
        <v/>
      </c>
      <c r="BA31" s="31"/>
      <c r="BB31" s="59" t="str">
        <f t="shared" si="17"/>
        <v/>
      </c>
      <c r="BC31" s="36" t="str">
        <f ca="1" t="shared" si="9"/>
        <v/>
      </c>
      <c r="BD31" s="46" t="str">
        <f t="shared" si="18"/>
        <v/>
      </c>
      <c r="BE31" s="31"/>
      <c r="BF31" s="32"/>
      <c r="BG31" s="231">
        <f t="shared" si="10"/>
        <v>21</v>
      </c>
      <c r="BH31" s="30"/>
      <c r="BI31" s="746" t="str">
        <f ca="1" t="shared" si="3"/>
        <v/>
      </c>
      <c r="BJ31" s="29"/>
      <c r="BK31" s="746" t="str">
        <f ca="1" t="shared" si="11"/>
        <v/>
      </c>
      <c r="BL31" s="30"/>
      <c r="BM31" s="25"/>
      <c r="BN31" s="30"/>
      <c r="BO31" s="29"/>
      <c r="BP31" s="29"/>
      <c r="BQ31" s="25"/>
      <c r="BR31" s="30"/>
      <c r="BS31" s="25"/>
      <c r="BT31" s="26"/>
      <c r="BU31" s="424"/>
      <c r="BV31" s="25"/>
      <c r="BW31" s="32"/>
    </row>
    <row r="32" spans="1:75" ht="15" customHeight="1">
      <c r="A32" s="205">
        <v>22</v>
      </c>
      <c r="B32" s="204" t="str">
        <f t="shared" si="4"/>
        <v>Sat</v>
      </c>
      <c r="C32" s="37"/>
      <c r="D32" s="38"/>
      <c r="E32" s="38"/>
      <c r="F32" s="38"/>
      <c r="G32" s="39"/>
      <c r="H32" s="40"/>
      <c r="I32" s="41"/>
      <c r="J32" s="37"/>
      <c r="K32" s="38"/>
      <c r="L32" s="42"/>
      <c r="M32" s="283"/>
      <c r="N32" s="37"/>
      <c r="O32" s="34" t="str">
        <f t="shared" si="19"/>
        <v/>
      </c>
      <c r="P32" s="37"/>
      <c r="Q32" s="34" t="str">
        <f t="shared" si="19"/>
        <v/>
      </c>
      <c r="R32" s="37"/>
      <c r="S32" s="37"/>
      <c r="T32" s="43"/>
      <c r="U32" s="211">
        <f t="shared" si="0"/>
        <v>22</v>
      </c>
      <c r="V32" s="42"/>
      <c r="W32" s="37"/>
      <c r="X32" s="443" t="str">
        <f ca="1" t="shared" si="5"/>
        <v/>
      </c>
      <c r="Y32" s="43"/>
      <c r="Z32" s="418"/>
      <c r="AA32" s="283"/>
      <c r="AB32" s="37"/>
      <c r="AC32" s="43"/>
      <c r="AD32" s="42"/>
      <c r="AE32" s="43"/>
      <c r="AF32" s="649"/>
      <c r="AG32" s="41"/>
      <c r="AH32" s="37"/>
      <c r="AI32" t="str">
        <f ca="1" t="shared" si="6"/>
        <v/>
      </c>
      <c r="AJ32" s="37"/>
      <c r="AK32" s="283"/>
      <c r="AL32" s="283"/>
      <c r="AM32" s="283"/>
      <c r="AN32" s="43"/>
      <c r="AO32" s="205">
        <f t="shared" si="1"/>
        <v>22</v>
      </c>
      <c r="AP32" s="390" t="str">
        <f t="shared" si="2"/>
        <v>Sat</v>
      </c>
      <c r="AQ32" s="42"/>
      <c r="AR32" s="35" t="str">
        <f t="shared" si="13"/>
        <v xml:space="preserve"> </v>
      </c>
      <c r="AS32" s="42"/>
      <c r="AT32" s="60" t="str">
        <f t="shared" si="14"/>
        <v xml:space="preserve"> </v>
      </c>
      <c r="AU32" s="36" t="str">
        <f ca="1" t="shared" si="7"/>
        <v/>
      </c>
      <c r="AV32" s="46" t="str">
        <f ca="1" t="shared" si="14"/>
        <v xml:space="preserve"> </v>
      </c>
      <c r="AW32" s="42"/>
      <c r="AX32" s="60" t="str">
        <f t="shared" si="15"/>
        <v xml:space="preserve"> </v>
      </c>
      <c r="AY32" s="36" t="str">
        <f ca="1" t="shared" si="8"/>
        <v/>
      </c>
      <c r="AZ32" s="35" t="str">
        <f ca="1" t="shared" si="16"/>
        <v xml:space="preserve"> </v>
      </c>
      <c r="BA32" s="42"/>
      <c r="BB32" s="61" t="str">
        <f t="shared" si="17"/>
        <v xml:space="preserve"> </v>
      </c>
      <c r="BC32" s="36" t="str">
        <f ca="1" t="shared" si="9"/>
        <v/>
      </c>
      <c r="BD32" s="35" t="str">
        <f ca="1" t="shared" si="18"/>
        <v xml:space="preserve"> </v>
      </c>
      <c r="BE32" s="42"/>
      <c r="BF32" s="43"/>
      <c r="BG32" s="231">
        <f t="shared" si="10"/>
        <v>22</v>
      </c>
      <c r="BH32" s="37"/>
      <c r="BI32" s="746" t="str">
        <f ca="1" t="shared" si="3"/>
        <v/>
      </c>
      <c r="BJ32" s="41"/>
      <c r="BK32" s="749" t="str">
        <f ca="1" t="shared" si="11"/>
        <v/>
      </c>
      <c r="BL32" s="37"/>
      <c r="BM32" s="25"/>
      <c r="BN32" s="37"/>
      <c r="BO32" s="29"/>
      <c r="BP32" s="29"/>
      <c r="BQ32" s="25"/>
      <c r="BR32" s="37"/>
      <c r="BS32" s="25"/>
      <c r="BT32" s="38"/>
      <c r="BU32" s="424"/>
      <c r="BV32" s="25"/>
      <c r="BW32" s="43"/>
    </row>
    <row r="33" spans="1:75" ht="15" customHeight="1">
      <c r="A33" s="205">
        <v>23</v>
      </c>
      <c r="B33" s="204" t="str">
        <f t="shared" si="4"/>
        <v>Sun</v>
      </c>
      <c r="C33" s="37"/>
      <c r="D33" s="38"/>
      <c r="E33" s="38"/>
      <c r="F33" s="38"/>
      <c r="G33" s="39"/>
      <c r="H33" s="40"/>
      <c r="I33" s="41"/>
      <c r="J33" s="37"/>
      <c r="K33" s="38"/>
      <c r="L33" s="42"/>
      <c r="M33" s="283"/>
      <c r="N33" s="37"/>
      <c r="O33" s="34" t="str">
        <f t="shared" si="19"/>
        <v/>
      </c>
      <c r="P33" s="37"/>
      <c r="Q33" s="34" t="str">
        <f t="shared" si="19"/>
        <v/>
      </c>
      <c r="R33" s="37"/>
      <c r="S33" s="37"/>
      <c r="T33" s="43"/>
      <c r="U33" s="211">
        <f t="shared" si="0"/>
        <v>23</v>
      </c>
      <c r="V33" s="42"/>
      <c r="W33" s="37"/>
      <c r="X33" s="443" t="str">
        <f ca="1" t="shared" si="5"/>
        <v/>
      </c>
      <c r="Y33" s="43"/>
      <c r="Z33" s="418"/>
      <c r="AA33" s="283"/>
      <c r="AB33" s="37"/>
      <c r="AC33" s="43"/>
      <c r="AD33" s="42"/>
      <c r="AE33" s="43"/>
      <c r="AF33" s="649"/>
      <c r="AG33" s="41"/>
      <c r="AH33" s="37"/>
      <c r="AI33" t="str">
        <f ca="1" t="shared" si="6"/>
        <v/>
      </c>
      <c r="AJ33" s="37"/>
      <c r="AK33" s="283"/>
      <c r="AL33" s="283"/>
      <c r="AM33" s="283"/>
      <c r="AN33" s="43"/>
      <c r="AO33" s="205">
        <f t="shared" si="1"/>
        <v>23</v>
      </c>
      <c r="AP33" s="390" t="str">
        <f t="shared" si="2"/>
        <v>Sun</v>
      </c>
      <c r="AQ33" s="42"/>
      <c r="AR33" s="35" t="str">
        <f t="shared" si="13"/>
        <v/>
      </c>
      <c r="AS33" s="42"/>
      <c r="AT33" s="60" t="str">
        <f t="shared" si="14"/>
        <v/>
      </c>
      <c r="AU33" s="36" t="str">
        <f ca="1" t="shared" si="7"/>
        <v/>
      </c>
      <c r="AV33" s="46" t="str">
        <f t="shared" si="14"/>
        <v/>
      </c>
      <c r="AW33" s="42"/>
      <c r="AX33" s="60" t="str">
        <f t="shared" si="15"/>
        <v/>
      </c>
      <c r="AY33" s="36" t="str">
        <f ca="1" t="shared" si="8"/>
        <v/>
      </c>
      <c r="AZ33" s="35" t="str">
        <f t="shared" si="16"/>
        <v/>
      </c>
      <c r="BA33" s="42"/>
      <c r="BB33" s="61" t="str">
        <f t="shared" si="17"/>
        <v/>
      </c>
      <c r="BC33" s="36" t="str">
        <f ca="1" t="shared" si="9"/>
        <v/>
      </c>
      <c r="BD33" s="35" t="str">
        <f t="shared" si="18"/>
        <v/>
      </c>
      <c r="BE33" s="42"/>
      <c r="BF33" s="43"/>
      <c r="BG33" s="231">
        <f t="shared" si="10"/>
        <v>23</v>
      </c>
      <c r="BH33" s="37"/>
      <c r="BI33" s="746" t="str">
        <f ca="1" t="shared" si="3"/>
        <v/>
      </c>
      <c r="BJ33" s="41"/>
      <c r="BK33" s="749" t="str">
        <f ca="1" t="shared" si="11"/>
        <v/>
      </c>
      <c r="BL33" s="37"/>
      <c r="BM33" s="25"/>
      <c r="BN33" s="37"/>
      <c r="BO33" s="29"/>
      <c r="BP33" s="29"/>
      <c r="BQ33" s="25"/>
      <c r="BR33" s="37"/>
      <c r="BS33" s="25"/>
      <c r="BT33" s="38"/>
      <c r="BU33" s="424"/>
      <c r="BV33" s="25"/>
      <c r="BW33" s="43"/>
    </row>
    <row r="34" spans="1:75" ht="15" customHeight="1">
      <c r="A34" s="205">
        <v>24</v>
      </c>
      <c r="B34" s="204" t="str">
        <f t="shared" si="4"/>
        <v>Mon</v>
      </c>
      <c r="C34" s="37"/>
      <c r="D34" s="38"/>
      <c r="E34" s="38"/>
      <c r="F34" s="38"/>
      <c r="G34" s="39"/>
      <c r="H34" s="40"/>
      <c r="I34" s="41"/>
      <c r="J34" s="37"/>
      <c r="K34" s="38"/>
      <c r="L34" s="42"/>
      <c r="M34" s="283"/>
      <c r="N34" s="37"/>
      <c r="O34" s="34" t="str">
        <f t="shared" si="19"/>
        <v/>
      </c>
      <c r="P34" s="37"/>
      <c r="Q34" s="34" t="str">
        <f t="shared" si="19"/>
        <v/>
      </c>
      <c r="R34" s="37"/>
      <c r="S34" s="37"/>
      <c r="T34" s="43"/>
      <c r="U34" s="211">
        <f t="shared" si="0"/>
        <v>24</v>
      </c>
      <c r="V34" s="42"/>
      <c r="W34" s="37"/>
      <c r="X34" s="443" t="str">
        <f ca="1" t="shared" si="5"/>
        <v/>
      </c>
      <c r="Y34" s="43"/>
      <c r="Z34" s="418"/>
      <c r="AA34" s="283"/>
      <c r="AB34" s="37"/>
      <c r="AC34" s="43"/>
      <c r="AD34" s="42"/>
      <c r="AE34" s="43"/>
      <c r="AF34" s="649"/>
      <c r="AG34" s="41"/>
      <c r="AH34" s="37"/>
      <c r="AI34" t="str">
        <f ca="1" t="shared" si="6"/>
        <v/>
      </c>
      <c r="AJ34" s="37"/>
      <c r="AK34" s="283"/>
      <c r="AL34" s="283"/>
      <c r="AM34" s="283"/>
      <c r="AN34" s="43"/>
      <c r="AO34" s="205">
        <f t="shared" si="1"/>
        <v>24</v>
      </c>
      <c r="AP34" s="390" t="str">
        <f t="shared" si="2"/>
        <v>Mon</v>
      </c>
      <c r="AQ34" s="42"/>
      <c r="AR34" s="35" t="str">
        <f t="shared" si="13"/>
        <v/>
      </c>
      <c r="AS34" s="42"/>
      <c r="AT34" s="60" t="str">
        <f aca="true" t="shared" si="20" ref="AT34:AV40">IF(+$B34="Sat",IF(SUM(AS28:AS34)&gt;0,AVERAGE(AS28:AS34)," "),"")</f>
        <v/>
      </c>
      <c r="AU34" s="36" t="str">
        <f ca="1" t="shared" si="7"/>
        <v/>
      </c>
      <c r="AV34" s="46" t="str">
        <f t="shared" si="20"/>
        <v/>
      </c>
      <c r="AW34" s="42"/>
      <c r="AX34" s="60" t="str">
        <f t="shared" si="15"/>
        <v/>
      </c>
      <c r="AY34" s="36" t="str">
        <f ca="1" t="shared" si="8"/>
        <v/>
      </c>
      <c r="AZ34" s="35" t="str">
        <f t="shared" si="16"/>
        <v/>
      </c>
      <c r="BA34" s="42"/>
      <c r="BB34" s="61" t="str">
        <f t="shared" si="17"/>
        <v/>
      </c>
      <c r="BC34" s="36" t="str">
        <f ca="1" t="shared" si="9"/>
        <v/>
      </c>
      <c r="BD34" s="35" t="str">
        <f t="shared" si="18"/>
        <v/>
      </c>
      <c r="BE34" s="42"/>
      <c r="BF34" s="43"/>
      <c r="BG34" s="231">
        <f t="shared" si="10"/>
        <v>24</v>
      </c>
      <c r="BH34" s="37"/>
      <c r="BI34" s="746" t="str">
        <f ca="1" t="shared" si="3"/>
        <v/>
      </c>
      <c r="BJ34" s="41"/>
      <c r="BK34" s="749" t="str">
        <f ca="1" t="shared" si="11"/>
        <v/>
      </c>
      <c r="BL34" s="37"/>
      <c r="BM34" s="25"/>
      <c r="BN34" s="37"/>
      <c r="BO34" s="29"/>
      <c r="BP34" s="29"/>
      <c r="BQ34" s="25"/>
      <c r="BR34" s="37"/>
      <c r="BS34" s="25"/>
      <c r="BT34" s="38"/>
      <c r="BU34" s="424"/>
      <c r="BV34" s="25"/>
      <c r="BW34" s="43"/>
    </row>
    <row r="35" spans="1:75" ht="15" customHeight="1" thickBot="1">
      <c r="A35" s="206">
        <v>25</v>
      </c>
      <c r="B35" s="207" t="str">
        <f t="shared" si="4"/>
        <v>Tue</v>
      </c>
      <c r="C35" s="47"/>
      <c r="D35" s="48"/>
      <c r="E35" s="48"/>
      <c r="F35" s="48"/>
      <c r="G35" s="49"/>
      <c r="H35" s="50"/>
      <c r="I35" s="51"/>
      <c r="J35" s="47"/>
      <c r="K35" s="48"/>
      <c r="L35" s="52"/>
      <c r="M35" s="284"/>
      <c r="N35" s="47"/>
      <c r="O35" s="56" t="str">
        <f t="shared" si="19"/>
        <v/>
      </c>
      <c r="P35" s="47"/>
      <c r="Q35" s="56" t="str">
        <f t="shared" si="19"/>
        <v/>
      </c>
      <c r="R35" s="47"/>
      <c r="S35" s="47"/>
      <c r="T35" s="53"/>
      <c r="U35" s="213">
        <f t="shared" si="0"/>
        <v>25</v>
      </c>
      <c r="V35" s="52"/>
      <c r="W35" s="47"/>
      <c r="X35" s="444" t="str">
        <f ca="1" t="shared" si="5"/>
        <v/>
      </c>
      <c r="Y35" s="53"/>
      <c r="Z35" s="419"/>
      <c r="AA35" s="284"/>
      <c r="AB35" s="47"/>
      <c r="AC35" s="53"/>
      <c r="AD35" s="52"/>
      <c r="AE35" s="53"/>
      <c r="AF35" s="650"/>
      <c r="AG35" s="51"/>
      <c r="AH35" s="47"/>
      <c r="AI35" t="str">
        <f ca="1" t="shared" si="6"/>
        <v/>
      </c>
      <c r="AJ35" s="47"/>
      <c r="AK35" s="284"/>
      <c r="AL35" s="284"/>
      <c r="AM35" s="284"/>
      <c r="AN35" s="53"/>
      <c r="AO35" s="206">
        <f t="shared" si="1"/>
        <v>25</v>
      </c>
      <c r="AP35" s="391" t="str">
        <f t="shared" si="2"/>
        <v>Tue</v>
      </c>
      <c r="AQ35" s="52"/>
      <c r="AR35" s="57" t="str">
        <f t="shared" si="13"/>
        <v/>
      </c>
      <c r="AS35" s="52"/>
      <c r="AT35" s="56" t="str">
        <f t="shared" si="20"/>
        <v/>
      </c>
      <c r="AU35" s="58" t="str">
        <f ca="1" t="shared" si="7"/>
        <v/>
      </c>
      <c r="AV35" s="57" t="str">
        <f t="shared" si="20"/>
        <v/>
      </c>
      <c r="AW35" s="52"/>
      <c r="AX35" s="56" t="str">
        <f t="shared" si="15"/>
        <v/>
      </c>
      <c r="AY35" s="58" t="str">
        <f ca="1" t="shared" si="8"/>
        <v/>
      </c>
      <c r="AZ35" s="57" t="str">
        <f t="shared" si="16"/>
        <v/>
      </c>
      <c r="BA35" s="52"/>
      <c r="BB35" s="62" t="str">
        <f t="shared" si="17"/>
        <v/>
      </c>
      <c r="BC35" s="58" t="str">
        <f ca="1" t="shared" si="9"/>
        <v/>
      </c>
      <c r="BD35" s="57" t="str">
        <f t="shared" si="18"/>
        <v/>
      </c>
      <c r="BE35" s="52"/>
      <c r="BF35" s="53"/>
      <c r="BG35" s="611">
        <f t="shared" si="10"/>
        <v>25</v>
      </c>
      <c r="BH35" s="47"/>
      <c r="BI35" s="753" t="str">
        <f ca="1" t="shared" si="3"/>
        <v/>
      </c>
      <c r="BJ35" s="756"/>
      <c r="BK35" s="753" t="str">
        <f ca="1" t="shared" si="11"/>
        <v/>
      </c>
      <c r="BL35" s="47"/>
      <c r="BM35" s="754"/>
      <c r="BN35" s="47"/>
      <c r="BO35" s="51"/>
      <c r="BP35" s="51"/>
      <c r="BQ35" s="754"/>
      <c r="BR35" s="47"/>
      <c r="BS35" s="754"/>
      <c r="BT35" s="48"/>
      <c r="BU35" s="751"/>
      <c r="BV35" s="754"/>
      <c r="BW35" s="53"/>
    </row>
    <row r="36" spans="1:75" ht="15" customHeight="1">
      <c r="A36" s="203">
        <v>26</v>
      </c>
      <c r="B36" s="208" t="str">
        <f t="shared" si="4"/>
        <v>Wed</v>
      </c>
      <c r="C36" s="30"/>
      <c r="D36" s="26"/>
      <c r="E36" s="26"/>
      <c r="F36" s="26"/>
      <c r="G36" s="27"/>
      <c r="H36" s="28"/>
      <c r="I36" s="29"/>
      <c r="J36" s="30"/>
      <c r="K36" s="26"/>
      <c r="L36" s="31"/>
      <c r="M36" s="282"/>
      <c r="N36" s="30"/>
      <c r="O36" s="34" t="str">
        <f t="shared" si="19"/>
        <v/>
      </c>
      <c r="P36" s="30"/>
      <c r="Q36" s="34" t="str">
        <f t="shared" si="19"/>
        <v/>
      </c>
      <c r="R36" s="30"/>
      <c r="S36" s="30"/>
      <c r="T36" s="32"/>
      <c r="U36" s="209">
        <f t="shared" si="0"/>
        <v>26</v>
      </c>
      <c r="V36" s="31"/>
      <c r="W36" s="30"/>
      <c r="X36" s="442" t="str">
        <f ca="1" t="shared" si="5"/>
        <v/>
      </c>
      <c r="Y36" s="32"/>
      <c r="Z36" s="417"/>
      <c r="AA36" s="282"/>
      <c r="AB36" s="30"/>
      <c r="AC36" s="32"/>
      <c r="AD36" s="31"/>
      <c r="AE36" s="32"/>
      <c r="AF36" s="649"/>
      <c r="AG36" s="29"/>
      <c r="AH36" s="30"/>
      <c r="AI36" t="str">
        <f ca="1" t="shared" si="6"/>
        <v/>
      </c>
      <c r="AJ36" s="30"/>
      <c r="AK36" s="282"/>
      <c r="AL36" s="282"/>
      <c r="AM36" s="282"/>
      <c r="AN36" s="32"/>
      <c r="AO36" s="203">
        <f t="shared" si="1"/>
        <v>26</v>
      </c>
      <c r="AP36" s="390" t="str">
        <f t="shared" si="2"/>
        <v>Wed</v>
      </c>
      <c r="AQ36" s="31"/>
      <c r="AR36" s="46" t="str">
        <f t="shared" si="13"/>
        <v/>
      </c>
      <c r="AS36" s="31"/>
      <c r="AT36" s="34" t="str">
        <f t="shared" si="20"/>
        <v/>
      </c>
      <c r="AU36" s="36" t="str">
        <f ca="1" t="shared" si="7"/>
        <v/>
      </c>
      <c r="AV36" s="46" t="str">
        <f t="shared" si="20"/>
        <v/>
      </c>
      <c r="AW36" s="31"/>
      <c r="AX36" s="34" t="str">
        <f t="shared" si="15"/>
        <v/>
      </c>
      <c r="AY36" s="36" t="str">
        <f ca="1" t="shared" si="8"/>
        <v/>
      </c>
      <c r="AZ36" s="46" t="str">
        <f t="shared" si="16"/>
        <v/>
      </c>
      <c r="BA36" s="31"/>
      <c r="BB36" s="59" t="str">
        <f t="shared" si="17"/>
        <v/>
      </c>
      <c r="BC36" s="36" t="str">
        <f ca="1" t="shared" si="9"/>
        <v/>
      </c>
      <c r="BD36" s="46" t="str">
        <f t="shared" si="18"/>
        <v/>
      </c>
      <c r="BE36" s="31"/>
      <c r="BF36" s="32"/>
      <c r="BG36" s="412">
        <f t="shared" si="10"/>
        <v>26</v>
      </c>
      <c r="BH36" s="30"/>
      <c r="BI36" s="746" t="str">
        <f ca="1" t="shared" si="3"/>
        <v/>
      </c>
      <c r="BJ36" s="789"/>
      <c r="BK36" s="746" t="str">
        <f ca="1" t="shared" si="11"/>
        <v/>
      </c>
      <c r="BL36" s="30"/>
      <c r="BM36" s="25"/>
      <c r="BN36" s="30"/>
      <c r="BO36" s="29"/>
      <c r="BP36" s="29"/>
      <c r="BQ36" s="25"/>
      <c r="BR36" s="30"/>
      <c r="BS36" s="25"/>
      <c r="BT36" s="26"/>
      <c r="BU36" s="424"/>
      <c r="BV36" s="25"/>
      <c r="BW36" s="32"/>
    </row>
    <row r="37" spans="1:75" ht="15" customHeight="1">
      <c r="A37" s="205">
        <v>27</v>
      </c>
      <c r="B37" s="204" t="str">
        <f t="shared" si="4"/>
        <v>Thu</v>
      </c>
      <c r="C37" s="37"/>
      <c r="D37" s="38"/>
      <c r="E37" s="38"/>
      <c r="F37" s="38"/>
      <c r="G37" s="39"/>
      <c r="H37" s="40"/>
      <c r="I37" s="41"/>
      <c r="J37" s="37"/>
      <c r="K37" s="38"/>
      <c r="L37" s="42"/>
      <c r="M37" s="283"/>
      <c r="N37" s="37"/>
      <c r="O37" s="34" t="str">
        <f t="shared" si="19"/>
        <v/>
      </c>
      <c r="P37" s="37"/>
      <c r="Q37" s="34" t="str">
        <f t="shared" si="19"/>
        <v/>
      </c>
      <c r="R37" s="37"/>
      <c r="S37" s="37"/>
      <c r="T37" s="43"/>
      <c r="U37" s="211">
        <f t="shared" si="0"/>
        <v>27</v>
      </c>
      <c r="V37" s="42"/>
      <c r="W37" s="37"/>
      <c r="X37" s="443" t="str">
        <f ca="1" t="shared" si="5"/>
        <v/>
      </c>
      <c r="Y37" s="43"/>
      <c r="Z37" s="418"/>
      <c r="AA37" s="283"/>
      <c r="AB37" s="37"/>
      <c r="AC37" s="43"/>
      <c r="AD37" s="42"/>
      <c r="AE37" s="43"/>
      <c r="AF37" s="649"/>
      <c r="AG37" s="41"/>
      <c r="AH37" s="37"/>
      <c r="AI37" t="str">
        <f ca="1" t="shared" si="6"/>
        <v/>
      </c>
      <c r="AJ37" s="37"/>
      <c r="AK37" s="283"/>
      <c r="AL37" s="283"/>
      <c r="AM37" s="283"/>
      <c r="AN37" s="43"/>
      <c r="AO37" s="205">
        <f t="shared" si="1"/>
        <v>27</v>
      </c>
      <c r="AP37" s="390" t="str">
        <f t="shared" si="2"/>
        <v>Thu</v>
      </c>
      <c r="AQ37" s="42"/>
      <c r="AR37" s="35" t="str">
        <f t="shared" si="13"/>
        <v/>
      </c>
      <c r="AS37" s="42"/>
      <c r="AT37" s="60" t="str">
        <f t="shared" si="20"/>
        <v/>
      </c>
      <c r="AU37" s="36" t="str">
        <f ca="1" t="shared" si="7"/>
        <v/>
      </c>
      <c r="AV37" s="46" t="str">
        <f t="shared" si="20"/>
        <v/>
      </c>
      <c r="AW37" s="42"/>
      <c r="AX37" s="60" t="str">
        <f t="shared" si="15"/>
        <v/>
      </c>
      <c r="AY37" s="36" t="str">
        <f ca="1" t="shared" si="8"/>
        <v/>
      </c>
      <c r="AZ37" s="35" t="str">
        <f t="shared" si="16"/>
        <v/>
      </c>
      <c r="BA37" s="42"/>
      <c r="BB37" s="61" t="str">
        <f t="shared" si="17"/>
        <v/>
      </c>
      <c r="BC37" s="36" t="str">
        <f ca="1" t="shared" si="9"/>
        <v/>
      </c>
      <c r="BD37" s="35" t="str">
        <f t="shared" si="18"/>
        <v/>
      </c>
      <c r="BE37" s="42"/>
      <c r="BF37" s="43"/>
      <c r="BG37" s="231">
        <f t="shared" si="10"/>
        <v>27</v>
      </c>
      <c r="BH37" s="37"/>
      <c r="BI37" s="746" t="str">
        <f ca="1" t="shared" si="3"/>
        <v/>
      </c>
      <c r="BJ37" s="41"/>
      <c r="BK37" s="749" t="str">
        <f ca="1" t="shared" si="11"/>
        <v/>
      </c>
      <c r="BL37" s="37"/>
      <c r="BM37" s="25"/>
      <c r="BN37" s="37"/>
      <c r="BO37" s="29"/>
      <c r="BP37" s="29"/>
      <c r="BQ37" s="25"/>
      <c r="BR37" s="37"/>
      <c r="BS37" s="25"/>
      <c r="BT37" s="38"/>
      <c r="BU37" s="424"/>
      <c r="BV37" s="25"/>
      <c r="BW37" s="43"/>
    </row>
    <row r="38" spans="1:75" ht="15" customHeight="1">
      <c r="A38" s="205">
        <v>28</v>
      </c>
      <c r="B38" s="204" t="str">
        <f t="shared" si="4"/>
        <v>Fri</v>
      </c>
      <c r="C38" s="37"/>
      <c r="D38" s="38"/>
      <c r="E38" s="38"/>
      <c r="F38" s="38"/>
      <c r="G38" s="39"/>
      <c r="H38" s="40"/>
      <c r="I38" s="41"/>
      <c r="J38" s="37"/>
      <c r="K38" s="38"/>
      <c r="L38" s="42"/>
      <c r="M38" s="283"/>
      <c r="N38" s="37"/>
      <c r="O38" s="34" t="str">
        <f t="shared" si="19"/>
        <v/>
      </c>
      <c r="P38" s="37"/>
      <c r="Q38" s="34" t="str">
        <f t="shared" si="19"/>
        <v/>
      </c>
      <c r="R38" s="37"/>
      <c r="S38" s="37"/>
      <c r="T38" s="43"/>
      <c r="U38" s="211">
        <f t="shared" si="0"/>
        <v>28</v>
      </c>
      <c r="V38" s="42"/>
      <c r="W38" s="37"/>
      <c r="X38" s="443" t="str">
        <f ca="1" t="shared" si="5"/>
        <v/>
      </c>
      <c r="Y38" s="43"/>
      <c r="Z38" s="418"/>
      <c r="AA38" s="283"/>
      <c r="AB38" s="37"/>
      <c r="AC38" s="43"/>
      <c r="AD38" s="42"/>
      <c r="AE38" s="43"/>
      <c r="AF38" s="649"/>
      <c r="AG38" s="41"/>
      <c r="AH38" s="37"/>
      <c r="AI38" t="str">
        <f ca="1" t="shared" si="6"/>
        <v/>
      </c>
      <c r="AJ38" s="37"/>
      <c r="AK38" s="283"/>
      <c r="AL38" s="283"/>
      <c r="AM38" s="283"/>
      <c r="AN38" s="43"/>
      <c r="AO38" s="205">
        <f t="shared" si="1"/>
        <v>28</v>
      </c>
      <c r="AP38" s="390" t="str">
        <f t="shared" si="2"/>
        <v>Fri</v>
      </c>
      <c r="AQ38" s="42"/>
      <c r="AR38" s="35" t="str">
        <f t="shared" si="13"/>
        <v/>
      </c>
      <c r="AS38" s="42"/>
      <c r="AT38" s="60" t="str">
        <f t="shared" si="20"/>
        <v/>
      </c>
      <c r="AU38" s="36" t="str">
        <f ca="1" t="shared" si="7"/>
        <v/>
      </c>
      <c r="AV38" s="46" t="str">
        <f t="shared" si="20"/>
        <v/>
      </c>
      <c r="AW38" s="42"/>
      <c r="AX38" s="60" t="str">
        <f t="shared" si="15"/>
        <v/>
      </c>
      <c r="AY38" s="36" t="str">
        <f ca="1" t="shared" si="8"/>
        <v/>
      </c>
      <c r="AZ38" s="35" t="str">
        <f t="shared" si="16"/>
        <v/>
      </c>
      <c r="BA38" s="42"/>
      <c r="BB38" s="61" t="str">
        <f t="shared" si="17"/>
        <v/>
      </c>
      <c r="BC38" s="36" t="str">
        <f ca="1" t="shared" si="9"/>
        <v/>
      </c>
      <c r="BD38" s="35" t="str">
        <f t="shared" si="18"/>
        <v/>
      </c>
      <c r="BE38" s="42"/>
      <c r="BF38" s="43"/>
      <c r="BG38" s="231">
        <f t="shared" si="10"/>
        <v>28</v>
      </c>
      <c r="BH38" s="37"/>
      <c r="BI38" s="746" t="str">
        <f ca="1" t="shared" si="3"/>
        <v/>
      </c>
      <c r="BJ38" s="41"/>
      <c r="BK38" s="749" t="str">
        <f ca="1" t="shared" si="11"/>
        <v/>
      </c>
      <c r="BL38" s="37"/>
      <c r="BM38" s="25"/>
      <c r="BN38" s="37"/>
      <c r="BO38" s="29"/>
      <c r="BP38" s="29"/>
      <c r="BQ38" s="25"/>
      <c r="BR38" s="37"/>
      <c r="BS38" s="25"/>
      <c r="BT38" s="38"/>
      <c r="BU38" s="424"/>
      <c r="BV38" s="25"/>
      <c r="BW38" s="43"/>
    </row>
    <row r="39" spans="1:75" ht="15" customHeight="1">
      <c r="A39" s="205">
        <v>29</v>
      </c>
      <c r="B39" s="204" t="str">
        <f t="shared" si="4"/>
        <v>Sat</v>
      </c>
      <c r="C39" s="37"/>
      <c r="D39" s="38"/>
      <c r="E39" s="38"/>
      <c r="F39" s="38"/>
      <c r="G39" s="39"/>
      <c r="H39" s="40"/>
      <c r="I39" s="41"/>
      <c r="J39" s="37"/>
      <c r="K39" s="38"/>
      <c r="L39" s="42"/>
      <c r="M39" s="283"/>
      <c r="N39" s="37"/>
      <c r="O39" s="34" t="str">
        <f t="shared" si="19"/>
        <v/>
      </c>
      <c r="P39" s="37"/>
      <c r="Q39" s="34" t="str">
        <f t="shared" si="19"/>
        <v/>
      </c>
      <c r="R39" s="37"/>
      <c r="S39" s="37"/>
      <c r="T39" s="43"/>
      <c r="U39" s="211">
        <f t="shared" si="0"/>
        <v>29</v>
      </c>
      <c r="V39" s="42"/>
      <c r="W39" s="37"/>
      <c r="X39" s="443" t="str">
        <f ca="1" t="shared" si="5"/>
        <v/>
      </c>
      <c r="Y39" s="43"/>
      <c r="Z39" s="418"/>
      <c r="AA39" s="283"/>
      <c r="AB39" s="37"/>
      <c r="AC39" s="43"/>
      <c r="AD39" s="42"/>
      <c r="AE39" s="43"/>
      <c r="AF39" s="649"/>
      <c r="AG39" s="41"/>
      <c r="AH39" s="37"/>
      <c r="AI39" t="str">
        <f ca="1" t="shared" si="6"/>
        <v/>
      </c>
      <c r="AJ39" s="37"/>
      <c r="AK39" s="283"/>
      <c r="AL39" s="283"/>
      <c r="AM39" s="283"/>
      <c r="AN39" s="43"/>
      <c r="AO39" s="205">
        <f t="shared" si="1"/>
        <v>29</v>
      </c>
      <c r="AP39" s="390" t="str">
        <f t="shared" si="2"/>
        <v>Sat</v>
      </c>
      <c r="AQ39" s="42"/>
      <c r="AR39" s="35" t="str">
        <f t="shared" si="13"/>
        <v xml:space="preserve"> </v>
      </c>
      <c r="AS39" s="42"/>
      <c r="AT39" s="60" t="str">
        <f t="shared" si="20"/>
        <v xml:space="preserve"> </v>
      </c>
      <c r="AU39" s="36" t="str">
        <f ca="1" t="shared" si="7"/>
        <v/>
      </c>
      <c r="AV39" s="46" t="str">
        <f ca="1" t="shared" si="20"/>
        <v xml:space="preserve"> </v>
      </c>
      <c r="AW39" s="42"/>
      <c r="AX39" s="60" t="str">
        <f t="shared" si="15"/>
        <v xml:space="preserve"> </v>
      </c>
      <c r="AY39" s="36" t="str">
        <f ca="1" t="shared" si="8"/>
        <v/>
      </c>
      <c r="AZ39" s="35" t="str">
        <f ca="1" t="shared" si="16"/>
        <v xml:space="preserve"> </v>
      </c>
      <c r="BA39" s="42"/>
      <c r="BB39" s="61" t="str">
        <f t="shared" si="17"/>
        <v xml:space="preserve"> </v>
      </c>
      <c r="BC39" s="36" t="str">
        <f ca="1" t="shared" si="9"/>
        <v/>
      </c>
      <c r="BD39" s="35" t="str">
        <f ca="1" t="shared" si="18"/>
        <v xml:space="preserve"> </v>
      </c>
      <c r="BE39" s="42"/>
      <c r="BF39" s="43"/>
      <c r="BG39" s="231">
        <f t="shared" si="10"/>
        <v>29</v>
      </c>
      <c r="BH39" s="37"/>
      <c r="BI39" s="746" t="str">
        <f ca="1" t="shared" si="3"/>
        <v/>
      </c>
      <c r="BJ39" s="41"/>
      <c r="BK39" s="749" t="str">
        <f ca="1" t="shared" si="11"/>
        <v/>
      </c>
      <c r="BL39" s="37"/>
      <c r="BM39" s="25"/>
      <c r="BN39" s="37"/>
      <c r="BO39" s="29"/>
      <c r="BP39" s="29"/>
      <c r="BQ39" s="25"/>
      <c r="BR39" s="37"/>
      <c r="BS39" s="25"/>
      <c r="BT39" s="38"/>
      <c r="BU39" s="424"/>
      <c r="BV39" s="25"/>
      <c r="BW39" s="43"/>
    </row>
    <row r="40" spans="1:75" ht="15" customHeight="1">
      <c r="A40" s="205">
        <v>30</v>
      </c>
      <c r="B40" s="204" t="str">
        <f t="shared" si="4"/>
        <v>Sun</v>
      </c>
      <c r="C40" s="37"/>
      <c r="D40" s="38"/>
      <c r="E40" s="38"/>
      <c r="F40" s="38"/>
      <c r="G40" s="39"/>
      <c r="H40" s="40"/>
      <c r="I40" s="41"/>
      <c r="J40" s="37"/>
      <c r="K40" s="38"/>
      <c r="L40" s="42"/>
      <c r="M40" s="283"/>
      <c r="N40" s="37"/>
      <c r="O40" s="34" t="str">
        <f t="shared" si="19"/>
        <v/>
      </c>
      <c r="P40" s="37"/>
      <c r="Q40" s="34" t="str">
        <f t="shared" si="19"/>
        <v/>
      </c>
      <c r="R40" s="37"/>
      <c r="S40" s="37"/>
      <c r="T40" s="43"/>
      <c r="U40" s="211">
        <f t="shared" si="0"/>
        <v>30</v>
      </c>
      <c r="V40" s="42"/>
      <c r="W40" s="37"/>
      <c r="X40" s="443" t="str">
        <f ca="1" t="shared" si="5"/>
        <v/>
      </c>
      <c r="Y40" s="43"/>
      <c r="Z40" s="418"/>
      <c r="AA40" s="283"/>
      <c r="AB40" s="37"/>
      <c r="AC40" s="43"/>
      <c r="AD40" s="42"/>
      <c r="AE40" s="43"/>
      <c r="AF40" s="649"/>
      <c r="AG40" s="41"/>
      <c r="AH40" s="37"/>
      <c r="AI40" t="str">
        <f ca="1" t="shared" si="6"/>
        <v/>
      </c>
      <c r="AJ40" s="37"/>
      <c r="AK40" s="283"/>
      <c r="AL40" s="283"/>
      <c r="AM40" s="283"/>
      <c r="AN40" s="43"/>
      <c r="AO40" s="205">
        <f t="shared" si="1"/>
        <v>30</v>
      </c>
      <c r="AP40" s="390" t="str">
        <f t="shared" si="2"/>
        <v>Sun</v>
      </c>
      <c r="AQ40" s="42"/>
      <c r="AR40" s="35" t="str">
        <f t="shared" si="13"/>
        <v/>
      </c>
      <c r="AS40" s="42"/>
      <c r="AT40" s="60" t="str">
        <f t="shared" si="20"/>
        <v/>
      </c>
      <c r="AU40" s="36" t="str">
        <f ca="1" t="shared" si="7"/>
        <v/>
      </c>
      <c r="AV40" s="35" t="str">
        <f t="shared" si="20"/>
        <v/>
      </c>
      <c r="AW40" s="42"/>
      <c r="AX40" s="60" t="str">
        <f t="shared" si="15"/>
        <v/>
      </c>
      <c r="AY40" s="36" t="str">
        <f ca="1" t="shared" si="8"/>
        <v/>
      </c>
      <c r="AZ40" s="35" t="str">
        <f t="shared" si="16"/>
        <v/>
      </c>
      <c r="BA40" s="42"/>
      <c r="BB40" s="61" t="str">
        <f t="shared" si="17"/>
        <v/>
      </c>
      <c r="BC40" s="36" t="str">
        <f ca="1" t="shared" si="9"/>
        <v/>
      </c>
      <c r="BD40" s="35" t="str">
        <f t="shared" si="18"/>
        <v/>
      </c>
      <c r="BE40" s="42"/>
      <c r="BF40" s="43"/>
      <c r="BG40" s="231">
        <f t="shared" si="10"/>
        <v>30</v>
      </c>
      <c r="BH40" s="37"/>
      <c r="BI40" s="746" t="str">
        <f ca="1" t="shared" si="3"/>
        <v/>
      </c>
      <c r="BJ40" s="41"/>
      <c r="BK40" s="749" t="str">
        <f ca="1" t="shared" si="11"/>
        <v/>
      </c>
      <c r="BL40" s="37"/>
      <c r="BM40" s="25"/>
      <c r="BN40" s="37"/>
      <c r="BO40" s="29"/>
      <c r="BP40" s="29"/>
      <c r="BQ40" s="25"/>
      <c r="BR40" s="37"/>
      <c r="BS40" s="25"/>
      <c r="BT40" s="38"/>
      <c r="BU40" s="424"/>
      <c r="BV40" s="25"/>
      <c r="BW40" s="43"/>
    </row>
    <row r="41" spans="1:75" ht="15" customHeight="1" thickBot="1">
      <c r="A41" s="206">
        <v>31</v>
      </c>
      <c r="B41" s="207" t="str">
        <f t="shared" si="4"/>
        <v>Mon</v>
      </c>
      <c r="C41" s="47"/>
      <c r="D41" s="48"/>
      <c r="E41" s="48"/>
      <c r="F41" s="48"/>
      <c r="G41" s="49"/>
      <c r="H41" s="50"/>
      <c r="I41" s="51"/>
      <c r="J41" s="47"/>
      <c r="K41" s="48"/>
      <c r="L41" s="52"/>
      <c r="M41" s="284"/>
      <c r="N41" s="47"/>
      <c r="O41" s="56" t="str">
        <f t="shared" si="19"/>
        <v/>
      </c>
      <c r="P41" s="47"/>
      <c r="Q41" s="56" t="str">
        <f t="shared" si="19"/>
        <v/>
      </c>
      <c r="R41" s="47"/>
      <c r="S41" s="47"/>
      <c r="T41" s="53"/>
      <c r="U41" s="213">
        <f t="shared" si="0"/>
        <v>31</v>
      </c>
      <c r="V41" s="52"/>
      <c r="W41" s="47"/>
      <c r="X41" s="444" t="str">
        <f ca="1" t="shared" si="5"/>
        <v/>
      </c>
      <c r="Y41" s="53"/>
      <c r="Z41" s="419"/>
      <c r="AA41" s="284"/>
      <c r="AB41" s="47"/>
      <c r="AC41" s="53"/>
      <c r="AD41" s="52"/>
      <c r="AE41" s="53"/>
      <c r="AF41" s="649"/>
      <c r="AG41" s="51"/>
      <c r="AH41" s="47"/>
      <c r="AI41" t="str">
        <f ca="1" t="shared" si="6"/>
        <v/>
      </c>
      <c r="AJ41" s="47"/>
      <c r="AK41" s="284"/>
      <c r="AL41" s="284"/>
      <c r="AM41" s="284"/>
      <c r="AN41" s="53"/>
      <c r="AO41" s="206">
        <f t="shared" si="1"/>
        <v>31</v>
      </c>
      <c r="AP41" s="391" t="str">
        <f t="shared" si="2"/>
        <v>Mon</v>
      </c>
      <c r="AQ41" s="52"/>
      <c r="AR41" s="57" t="str">
        <f>IF(SUM(AQ35:AQ41)=0,"",IF(+$B41="Sat",AVERAGE(AQ35:AQ41),IF(+$B41="Fri",AVERAGE(AQ36:AQ41,Aug!AQ$11),IF(+$B41="Thu",AVERAGE(AQ37:AQ41,Aug!AQ$11:AQ$12),IF(+$B41="Wed",AVERAGE(AQ38:AQ41,Aug!AQ$11:AQ$13)," ")))))</f>
        <v/>
      </c>
      <c r="AS41" s="52"/>
      <c r="AT41" s="56" t="str">
        <f>IF(AND(+$B41="Sat",SUM(AS35:AS41)&gt;0),AVERAGE(AS35:AS41),IF(AND(+$B41="Fri",SUM(AS36:AS41,Aug!AS$11)&gt;0),AVERAGE(AS36:AS41,Aug!AS$11),IF(AND(+$B41="Thu",SUM(AS37:AS41,Aug!AS$11:AS$12)&gt;0),AVERAGE(AS37:AS41,Aug!AS$11:AS$12),IF(AND($B41="Wed",SUM(AS38:AS41,Aug!AS$11:AS$13)&gt;0),AVERAGE(AS38:AS41,Aug!AS$11:AS$13),""))))</f>
        <v/>
      </c>
      <c r="AU41" s="58" t="str">
        <f ca="1" t="shared" si="7"/>
        <v/>
      </c>
      <c r="AV41" s="57" t="str">
        <f ca="1">IF(AND(+$B41="Sat",SUM(AU35:AU41)&gt;0),AVERAGE(AU35:AU41),IF(AND(+$B41="Fri",SUM(AU36:AU41,Aug!AU$11)&gt;0),AVERAGE(AU36:AU41,Aug!AU$11),IF(AND(+$B41="Thu",SUM(AU37:AU41,Aug!AU$11:AU$12)&gt;0),AVERAGE(AU37:AU41,Aug!AU$11:AU$12),IF(AND($B41="Wed",SUM(AU38:AU41,Aug!AU$11:AU$13)&gt;0),AVERAGE(AU38:AU41,Aug!AU$11:AU$13),""))))</f>
        <v/>
      </c>
      <c r="AW41" s="52"/>
      <c r="AX41" s="56" t="str">
        <f>IF(AND(+$B41="Sat",SUM(AW35:AW41)&gt;0),AVERAGE(AW35:AW41),IF(AND(+$B41="Fri",SUM(AW36:AW41,Aug!AW$11)&gt;0),AVERAGE(AW36:AW41,Aug!AW$11),IF(AND(+$B41="Thu",SUM(AW37:AW41,Aug!AW$11:AW$12)&gt;0),AVERAGE(AW37:AW41,Aug!AW$11:AW$12),IF(AND($B41="Wed",SUM(AW38:AW41,Aug!AW$11:AW$13)&gt;0),AVERAGE(AW38:AW41,Aug!AW$11:AW$13),""))))</f>
        <v/>
      </c>
      <c r="AY41" s="58" t="str">
        <f ca="1" t="shared" si="8"/>
        <v/>
      </c>
      <c r="AZ41" s="57" t="str">
        <f ca="1">IF(AND(+$B41="Sat",SUM(AY35:AY41)&gt;0),AVERAGE(AY35:AY41),IF(AND(+$B41="Fri",SUM(AY36:AY41,Aug!AY$11)&gt;0),AVERAGE(AY36:AY41,Aug!AY$11),IF(AND(+$B41="Thu",SUM(AY37:AY41,Aug!AY$11:AY$12)&gt;0),AVERAGE(AY37:AY41,Aug!AY$11:AY$12),IF(AND($B41="Wed",SUM(AY38:AY41,Aug!AY$11:AY$13)&gt;0),AVERAGE(AY38:AY41,Aug!AY$11:AY$13),""))))</f>
        <v/>
      </c>
      <c r="BA41" s="52"/>
      <c r="BB41" s="56" t="str">
        <f>IF(AND(+$B41="Sat",SUM(BA35:BA41)&gt;0),AVERAGE(BA35:BA41),IF(AND(+$B41="Fri",SUM(BA36:BA41,Aug!BA$11)&gt;0),AVERAGE(BA36:BA41,Aug!BA$11),IF(AND(+$B41="Thu",SUM(BA37:BA41,Aug!BA$11:BA$12)&gt;0),AVERAGE(BA37:BA41,Aug!BA$11:BA$12),IF(AND($B41="Wed",SUM(BA38:BA41,Aug!BA$11:BA$13)&gt;0),AVERAGE(BA38:BA41,Aug!BA$11:BA$13),""))))</f>
        <v/>
      </c>
      <c r="BC41" s="58" t="str">
        <f ca="1" t="shared" si="9"/>
        <v/>
      </c>
      <c r="BD41" s="57" t="str">
        <f ca="1">IF(AND(+$B41="Sat",SUM(BC35:BC41)&gt;0),AVERAGE(BC35:BC41),IF(AND(+$B41="Fri",SUM(BC36:BC41,Aug!BC$11)&gt;0),AVERAGE(BC36:BC41,Aug!BC$11),IF(AND(+$B41="Thu",SUM(BC37:BC41,Aug!BC$11:BC$12)&gt;0),AVERAGE(BC37:BC41,Aug!BC$11:BC$12),IF(AND($B41="Wed",SUM(BC38:BC41,Aug!BC$11:BC$13)&gt;0),AVERAGE(BC38:BC41,Aug!BC$11:BC$13),""))))</f>
        <v/>
      </c>
      <c r="BE41" s="52"/>
      <c r="BF41" s="53"/>
      <c r="BG41" s="233">
        <f t="shared" si="10"/>
        <v>31</v>
      </c>
      <c r="BH41" s="51"/>
      <c r="BI41" s="753" t="str">
        <f ca="1" t="shared" si="3"/>
        <v/>
      </c>
      <c r="BJ41" s="52"/>
      <c r="BK41" s="753" t="str">
        <f ca="1" t="shared" si="11"/>
        <v/>
      </c>
      <c r="BL41" s="47"/>
      <c r="BM41" s="754"/>
      <c r="BN41" s="47"/>
      <c r="BO41" s="51"/>
      <c r="BP41" s="51"/>
      <c r="BQ41" s="754"/>
      <c r="BR41" s="47"/>
      <c r="BS41" s="754"/>
      <c r="BT41" s="47"/>
      <c r="BU41" s="754"/>
      <c r="BV41" s="754"/>
      <c r="BW41" s="53"/>
    </row>
    <row r="42" spans="1:75" ht="15" customHeight="1" thickBot="1" thickTop="1">
      <c r="A42" s="209" t="s">
        <v>30</v>
      </c>
      <c r="B42" s="210"/>
      <c r="C42" s="29"/>
      <c r="D42" s="299"/>
      <c r="E42" s="299"/>
      <c r="F42" s="26"/>
      <c r="G42" s="64"/>
      <c r="H42" s="65"/>
      <c r="I42" s="3" t="str">
        <f>IF(SUM(I11:I41)&gt;0,AVERAGE(I11:I41)," ")</f>
        <v xml:space="preserve"> </v>
      </c>
      <c r="J42" s="34" t="str">
        <f>IF(SUM(J11:J41)&gt;0,AVERAGE(J11:J41)," ")</f>
        <v xml:space="preserve"> </v>
      </c>
      <c r="K42" s="59" t="str">
        <f>IF(SUM(K11:K41)&gt;0,AVERAGE(K11:K41)," ")</f>
        <v xml:space="preserve"> </v>
      </c>
      <c r="L42" s="33" t="str">
        <f>IF(SUM(L11:L41)&gt;0,AVERAGE(L11:L41)," ")</f>
        <v xml:space="preserve"> </v>
      </c>
      <c r="M42" s="285"/>
      <c r="N42" s="294" t="str">
        <f aca="true" t="shared" si="21" ref="N42:T42">IF(SUM(N11:N41)&gt;0,AVERAGE(N11:N41)," ")</f>
        <v xml:space="preserve"> </v>
      </c>
      <c r="O42" s="34" t="str">
        <f t="shared" si="21"/>
        <v xml:space="preserve"> </v>
      </c>
      <c r="P42" s="294" t="str">
        <f t="shared" si="21"/>
        <v xml:space="preserve"> </v>
      </c>
      <c r="Q42" s="34" t="str">
        <f t="shared" si="21"/>
        <v xml:space="preserve"> </v>
      </c>
      <c r="R42" s="34" t="str">
        <f t="shared" si="21"/>
        <v xml:space="preserve"> </v>
      </c>
      <c r="S42" s="34" t="str">
        <f t="shared" si="21"/>
        <v xml:space="preserve"> </v>
      </c>
      <c r="T42" s="46" t="str">
        <f t="shared" si="21"/>
        <v xml:space="preserve"> </v>
      </c>
      <c r="U42" s="209" t="s">
        <v>31</v>
      </c>
      <c r="V42" s="310" t="str">
        <f aca="true" t="shared" si="22" ref="V42:AC42">IF(SUM(V11:V41)&gt;0,AVERAGE(V11:V41)," ")</f>
        <v xml:space="preserve"> </v>
      </c>
      <c r="W42" s="428" t="str">
        <f t="shared" si="22"/>
        <v xml:space="preserve"> </v>
      </c>
      <c r="X42" s="34" t="str">
        <f ca="1" t="shared" si="22"/>
        <v xml:space="preserve"> </v>
      </c>
      <c r="Y42" s="429" t="str">
        <f t="shared" si="22"/>
        <v xml:space="preserve"> </v>
      </c>
      <c r="Z42" s="425" t="str">
        <f t="shared" si="22"/>
        <v xml:space="preserve"> </v>
      </c>
      <c r="AA42" s="300" t="str">
        <f t="shared" si="22"/>
        <v xml:space="preserve"> </v>
      </c>
      <c r="AB42" s="34" t="str">
        <f t="shared" si="22"/>
        <v xml:space="preserve"> </v>
      </c>
      <c r="AC42" s="311" t="str">
        <f t="shared" si="22"/>
        <v xml:space="preserve"> </v>
      </c>
      <c r="AD42" s="312" t="str">
        <f>IF(SUM(AD11:AD41)&gt;0,AVERAGE(AD11:AD41)," ")</f>
        <v xml:space="preserve"> </v>
      </c>
      <c r="AE42" s="313" t="str">
        <f>IF(SUM(AE11:AE41)&gt;0,AVERAGE(AE11:AE41)," ")</f>
        <v xml:space="preserve"> </v>
      </c>
      <c r="AF42" s="658"/>
      <c r="AG42" s="617" t="str">
        <f>IF(SUM(AG11:AG41)&gt;0,AVERAGE(AG11:AG41)," ")</f>
        <v xml:space="preserve"> </v>
      </c>
      <c r="AH42" s="645" t="str">
        <f>IF(SUM(AH11:AH41)&gt;0,AVERAGE(AH11:AH41)," ")</f>
        <v xml:space="preserve"> </v>
      </c>
      <c r="AI42" s="34"/>
      <c r="AJ42" s="732" t="str">
        <f ca="1">IF(SUM(AI11:AI41)&gt;0,GEOMEAN(AI11:AI41),"")</f>
        <v/>
      </c>
      <c r="AK42" s="285"/>
      <c r="AL42" s="285"/>
      <c r="AM42" s="641" t="str">
        <f>IF(SUM(AM11:AM41)&gt;0,AVERAGE(AM11:AM41)," ")</f>
        <v xml:space="preserve"> </v>
      </c>
      <c r="AN42" s="313" t="str">
        <f>IF(SUM(AN11:AN41)&gt;0,AVERAGE(AN11:AN41)," ")</f>
        <v xml:space="preserve"> </v>
      </c>
      <c r="AO42" s="840" t="s">
        <v>60</v>
      </c>
      <c r="AP42" s="841"/>
      <c r="AQ42" s="617" t="str">
        <f>IF(SUM(AQ11:AQ41)&gt;0,AVERAGE(AQ11:AQ41)," ")</f>
        <v xml:space="preserve"> </v>
      </c>
      <c r="AR42" s="618"/>
      <c r="AS42" s="619" t="str">
        <f>IF(SUM(AS11:AS41)&gt;0,AVERAGE(AS11:AS41)," ")</f>
        <v xml:space="preserve"> </v>
      </c>
      <c r="AT42" s="620"/>
      <c r="AU42" s="621" t="str">
        <f ca="1">IF(SUM(AU11:AU41)&gt;0,AVERAGE(AU11:AU41)," ")</f>
        <v xml:space="preserve"> </v>
      </c>
      <c r="AV42" s="622"/>
      <c r="AW42" s="623" t="str">
        <f>IF(SUM(AW11:AW41)&gt;0,AVERAGE(AW11:AW41)," ")</f>
        <v xml:space="preserve"> </v>
      </c>
      <c r="AX42" s="624"/>
      <c r="AY42" s="621" t="str">
        <f ca="1">IF(SUM(AY11:AY41)&gt;0,AVERAGE(AY11:AY41)," ")</f>
        <v xml:space="preserve"> </v>
      </c>
      <c r="AZ42" s="625"/>
      <c r="BA42" s="617" t="str">
        <f>IF(SUM(BA11:BA41)&gt;0,AVERAGE(BA11:BA41)," ")</f>
        <v xml:space="preserve"> </v>
      </c>
      <c r="BB42" s="625"/>
      <c r="BC42" s="621" t="str">
        <f ca="1">IF(SUM(BC11:BC41)&gt;0,AVERAGE(BC11:BC41)," ")</f>
        <v xml:space="preserve"> </v>
      </c>
      <c r="BD42" s="626"/>
      <c r="BE42" s="33" t="str">
        <f>IF(SUM(BE11:BE41)&gt;0,AVERAGE(BE11:BE41)," ")</f>
        <v xml:space="preserve"> </v>
      </c>
      <c r="BF42" s="46" t="str">
        <f>IF(SUM(BF11:BF41)&gt;0,AVERAGE(BF11:BF41)," ")</f>
        <v xml:space="preserve"> </v>
      </c>
      <c r="BG42" s="231" t="s">
        <v>60</v>
      </c>
      <c r="BH42" s="634" t="str">
        <f aca="true" t="shared" si="23" ref="BH42:BV42">IF(SUM(BH11:BH41)&gt;0,AVERAGE(BH11:BH41)," ")</f>
        <v xml:space="preserve"> </v>
      </c>
      <c r="BI42" s="621" t="str">
        <f ca="1" t="shared" si="23"/>
        <v xml:space="preserve"> </v>
      </c>
      <c r="BJ42" s="629" t="str">
        <f t="shared" si="23"/>
        <v xml:space="preserve"> </v>
      </c>
      <c r="BK42" s="621" t="str">
        <f ca="1" t="shared" si="23"/>
        <v xml:space="preserve"> </v>
      </c>
      <c r="BL42" s="3" t="str">
        <f>IF(SUM(BL11:BL41)&gt;0,AVERAGE(BL11:BL41)," ")</f>
        <v xml:space="preserve"> </v>
      </c>
      <c r="BM42" s="760" t="str">
        <f t="shared" si="23"/>
        <v xml:space="preserve"> </v>
      </c>
      <c r="BN42" s="34" t="str">
        <f t="shared" si="23"/>
        <v xml:space="preserve"> </v>
      </c>
      <c r="BO42" s="34" t="str">
        <f t="shared" si="23"/>
        <v xml:space="preserve"> </v>
      </c>
      <c r="BP42" s="34" t="str">
        <f t="shared" si="23"/>
        <v xml:space="preserve"> </v>
      </c>
      <c r="BQ42" s="36" t="str">
        <f t="shared" si="23"/>
        <v xml:space="preserve"> </v>
      </c>
      <c r="BR42" s="34" t="str">
        <f t="shared" si="23"/>
        <v xml:space="preserve"> </v>
      </c>
      <c r="BS42" s="760" t="str">
        <f t="shared" si="23"/>
        <v xml:space="preserve"> </v>
      </c>
      <c r="BT42" s="59" t="str">
        <f t="shared" si="23"/>
        <v xml:space="preserve"> </v>
      </c>
      <c r="BU42" s="36" t="str">
        <f t="shared" si="23"/>
        <v xml:space="preserve"> </v>
      </c>
      <c r="BV42" s="760" t="str">
        <f t="shared" si="23"/>
        <v xml:space="preserve"> </v>
      </c>
      <c r="BW42" s="46" t="str">
        <f>IF(SUM(BW11:BW41)&gt;0,AVERAGE(BW11:BW41)," ")</f>
        <v xml:space="preserve"> </v>
      </c>
    </row>
    <row r="43" spans="1:75" ht="15" customHeight="1" thickBot="1" thickTop="1">
      <c r="A43" s="211" t="s">
        <v>32</v>
      </c>
      <c r="B43" s="212"/>
      <c r="C43" s="68"/>
      <c r="D43" s="67"/>
      <c r="E43" s="67"/>
      <c r="F43" s="61" t="str">
        <f>IF(SUM(F11:F41)&gt;0,MAX(F11:F41)," ")</f>
        <v xml:space="preserve"> </v>
      </c>
      <c r="G43" s="69"/>
      <c r="H43" s="70"/>
      <c r="I43" s="71" t="str">
        <f aca="true" t="shared" si="24" ref="I43:T43">IF(SUM(I11:I41)&gt;0,MAX(I11:I41)," ")</f>
        <v xml:space="preserve"> </v>
      </c>
      <c r="J43" s="60" t="str">
        <f t="shared" si="24"/>
        <v xml:space="preserve"> </v>
      </c>
      <c r="K43" s="61" t="str">
        <f t="shared" si="24"/>
        <v xml:space="preserve"> </v>
      </c>
      <c r="L43" s="44" t="str">
        <f t="shared" si="24"/>
        <v xml:space="preserve"> </v>
      </c>
      <c r="M43" s="286" t="str">
        <f t="shared" si="24"/>
        <v xml:space="preserve"> </v>
      </c>
      <c r="N43" s="60" t="str">
        <f t="shared" si="24"/>
        <v xml:space="preserve"> </v>
      </c>
      <c r="O43" s="72" t="str">
        <f>IF(SUM(O11:O41)&gt;0,MAX(O11:O41)," ")</f>
        <v xml:space="preserve"> </v>
      </c>
      <c r="P43" s="60" t="str">
        <f t="shared" si="24"/>
        <v xml:space="preserve"> </v>
      </c>
      <c r="Q43" s="72" t="str">
        <f>IF(SUM(Q11:Q41)&gt;0,MAX(Q11:Q41)," ")</f>
        <v xml:space="preserve"> </v>
      </c>
      <c r="R43" s="60" t="str">
        <f t="shared" si="24"/>
        <v xml:space="preserve"> </v>
      </c>
      <c r="S43" s="60" t="str">
        <f t="shared" si="24"/>
        <v xml:space="preserve"> </v>
      </c>
      <c r="T43" s="35" t="str">
        <f t="shared" si="24"/>
        <v xml:space="preserve"> </v>
      </c>
      <c r="U43" s="211" t="s">
        <v>33</v>
      </c>
      <c r="V43" s="44" t="str">
        <f aca="true" t="shared" si="25" ref="V43:AC43">IF(SUM(V11:V41)&gt;0,MAX(V11:V41)," ")</f>
        <v xml:space="preserve"> </v>
      </c>
      <c r="W43" s="60" t="str">
        <f t="shared" si="25"/>
        <v xml:space="preserve"> </v>
      </c>
      <c r="X43" s="60" t="str">
        <f ca="1" t="shared" si="25"/>
        <v xml:space="preserve"> </v>
      </c>
      <c r="Y43" s="35" t="str">
        <f t="shared" si="25"/>
        <v xml:space="preserve"> </v>
      </c>
      <c r="Z43" s="426" t="str">
        <f t="shared" si="25"/>
        <v xml:space="preserve"> </v>
      </c>
      <c r="AA43" s="60" t="str">
        <f t="shared" si="25"/>
        <v xml:space="preserve"> </v>
      </c>
      <c r="AB43" s="60" t="str">
        <f t="shared" si="25"/>
        <v xml:space="preserve"> </v>
      </c>
      <c r="AC43" s="35" t="str">
        <f t="shared" si="25"/>
        <v xml:space="preserve"> </v>
      </c>
      <c r="AD43" s="44" t="str">
        <f>IF(SUM(AD11:AD41)&gt;0,MAX(AD11:AD41)," ")</f>
        <v xml:space="preserve"> </v>
      </c>
      <c r="AE43" s="35" t="str">
        <f>IF(SUM(AE11:AE41)&gt;0,MAX(AE11:AE41)," ")</f>
        <v xml:space="preserve"> </v>
      </c>
      <c r="AF43" s="636"/>
      <c r="AG43" s="629" t="str">
        <f>IF(SUM(AG11:AG41)&gt;0,MAX(AG11:AG41)," ")</f>
        <v xml:space="preserve"> </v>
      </c>
      <c r="AH43" s="617" t="str">
        <f>IF(SUM(AH11:AH41)&gt;0,MAX(AH11:AH41)," ")</f>
        <v xml:space="preserve"> </v>
      </c>
      <c r="AI43" s="60" t="str">
        <f ca="1">IF(AJ42&lt;&gt;"",MAX(AI11:AI41),"")</f>
        <v/>
      </c>
      <c r="AJ43" s="731" t="str">
        <f ca="1">IF(AI43=63200,"TNTC",AI43)</f>
        <v/>
      </c>
      <c r="AK43" s="883" t="str">
        <f>IF(SUM(AK11:AL41)&gt;0,MAX(AK11:AL41)," ")</f>
        <v xml:space="preserve"> </v>
      </c>
      <c r="AL43" s="884"/>
      <c r="AM43" s="644" t="str">
        <f>IF(SUM(AM11:AM41)&gt;0,MAX(AM11:AM41)," ")</f>
        <v xml:space="preserve"> </v>
      </c>
      <c r="AN43" s="35" t="str">
        <f>IF(SUM(AN11:AN41)&gt;0,MAX(AN11:AN41)," ")</f>
        <v xml:space="preserve"> </v>
      </c>
      <c r="AO43" s="842" t="s">
        <v>61</v>
      </c>
      <c r="AP43" s="843"/>
      <c r="AQ43" s="627" t="str">
        <f aca="true" t="shared" si="26" ref="AQ43:BF43">IF(SUM(AQ11:AQ41)&gt;0,MAX(AQ11:AQ41)," ")</f>
        <v xml:space="preserve"> </v>
      </c>
      <c r="AR43" s="73" t="str">
        <f t="shared" si="26"/>
        <v xml:space="preserve"> </v>
      </c>
      <c r="AS43" s="33" t="str">
        <f t="shared" si="26"/>
        <v xml:space="preserve"> </v>
      </c>
      <c r="AT43" s="617" t="str">
        <f t="shared" si="26"/>
        <v xml:space="preserve"> </v>
      </c>
      <c r="AU43" s="628" t="str">
        <f ca="1" t="shared" si="26"/>
        <v xml:space="preserve"> </v>
      </c>
      <c r="AV43" s="629" t="str">
        <f ca="1" t="shared" si="26"/>
        <v xml:space="preserve"> </v>
      </c>
      <c r="AW43" s="630" t="str">
        <f t="shared" si="26"/>
        <v xml:space="preserve"> </v>
      </c>
      <c r="AX43" s="631" t="str">
        <f t="shared" si="26"/>
        <v xml:space="preserve"> </v>
      </c>
      <c r="AY43" s="632" t="str">
        <f ca="1" t="shared" si="26"/>
        <v xml:space="preserve"> </v>
      </c>
      <c r="AZ43" s="617" t="str">
        <f ca="1" t="shared" si="26"/>
        <v xml:space="preserve"> </v>
      </c>
      <c r="BA43" s="633" t="str">
        <f t="shared" si="26"/>
        <v xml:space="preserve"> </v>
      </c>
      <c r="BB43" s="634" t="str">
        <f t="shared" si="26"/>
        <v xml:space="preserve"> </v>
      </c>
      <c r="BC43" s="635" t="str">
        <f ca="1" t="shared" si="26"/>
        <v xml:space="preserve"> </v>
      </c>
      <c r="BD43" s="617" t="str">
        <f ca="1" t="shared" si="26"/>
        <v xml:space="preserve"> </v>
      </c>
      <c r="BE43" s="44" t="str">
        <f t="shared" si="26"/>
        <v xml:space="preserve"> </v>
      </c>
      <c r="BF43" s="35" t="str">
        <f t="shared" si="26"/>
        <v xml:space="preserve"> </v>
      </c>
      <c r="BG43" s="232" t="s">
        <v>61</v>
      </c>
      <c r="BH43" s="761" t="str">
        <f aca="true" t="shared" si="27" ref="BH43:BV43">IF(SUM(BH11:BH41)&gt;0,MAX(BH11:BH41)," ")</f>
        <v xml:space="preserve"> </v>
      </c>
      <c r="BI43" s="762" t="str">
        <f ca="1" t="shared" si="27"/>
        <v xml:space="preserve"> </v>
      </c>
      <c r="BJ43" s="761" t="str">
        <f t="shared" si="27"/>
        <v xml:space="preserve"> </v>
      </c>
      <c r="BK43" s="762" t="str">
        <f ca="1" t="shared" si="27"/>
        <v xml:space="preserve"> </v>
      </c>
      <c r="BL43" s="659" t="str">
        <f t="shared" si="27"/>
        <v xml:space="preserve"> </v>
      </c>
      <c r="BM43" s="763" t="str">
        <f t="shared" si="27"/>
        <v xml:space="preserve"> </v>
      </c>
      <c r="BN43" s="72" t="str">
        <f t="shared" si="27"/>
        <v xml:space="preserve"> </v>
      </c>
      <c r="BO43" s="72" t="str">
        <f>IF(SUM(BO11:BO41)&gt;0,MAX(BO11:BO41)," ")</f>
        <v xml:space="preserve"> </v>
      </c>
      <c r="BP43" s="72" t="str">
        <f>IF(SUM(BP11:BP41)&gt;0,MAX(BP11:BP41)," ")</f>
        <v xml:space="preserve"> </v>
      </c>
      <c r="BQ43" s="764" t="str">
        <f t="shared" si="27"/>
        <v xml:space="preserve"> </v>
      </c>
      <c r="BR43" s="72" t="str">
        <f t="shared" si="27"/>
        <v xml:space="preserve"> </v>
      </c>
      <c r="BS43" s="763" t="str">
        <f t="shared" si="27"/>
        <v xml:space="preserve"> </v>
      </c>
      <c r="BT43" s="74" t="str">
        <f t="shared" si="27"/>
        <v xml:space="preserve"> </v>
      </c>
      <c r="BU43" s="764" t="str">
        <f t="shared" si="27"/>
        <v xml:space="preserve"> </v>
      </c>
      <c r="BV43" s="763" t="str">
        <f t="shared" si="27"/>
        <v xml:space="preserve"> </v>
      </c>
      <c r="BW43" s="73" t="str">
        <f>IF(SUM(BW11:BW41)&gt;0,MAX(BW11:BW41)," ")</f>
        <v xml:space="preserve"> </v>
      </c>
    </row>
    <row r="44" spans="1:75" ht="15" customHeight="1" thickBot="1" thickTop="1">
      <c r="A44" s="211" t="s">
        <v>34</v>
      </c>
      <c r="B44" s="212"/>
      <c r="C44" s="68"/>
      <c r="D44" s="67"/>
      <c r="E44" s="67"/>
      <c r="F44" s="38"/>
      <c r="G44" s="69"/>
      <c r="H44" s="70"/>
      <c r="I44" s="45" t="str">
        <f>IF(SUM(I11:I41)&gt;0,MIN(I11:I41),"")</f>
        <v/>
      </c>
      <c r="J44" s="60" t="str">
        <f aca="true" t="shared" si="28" ref="J44:T44">IF(SUM(J11:J41)&gt;0,MIN(J11:J41),"")</f>
        <v/>
      </c>
      <c r="K44" s="71" t="str">
        <f t="shared" si="28"/>
        <v/>
      </c>
      <c r="L44" s="44" t="str">
        <f t="shared" si="28"/>
        <v/>
      </c>
      <c r="M44" s="286" t="str">
        <f t="shared" si="28"/>
        <v/>
      </c>
      <c r="N44" s="60" t="str">
        <f t="shared" si="28"/>
        <v/>
      </c>
      <c r="O44" s="60" t="str">
        <f t="shared" si="28"/>
        <v/>
      </c>
      <c r="P44" s="60" t="str">
        <f t="shared" si="28"/>
        <v/>
      </c>
      <c r="Q44" s="60" t="str">
        <f t="shared" si="28"/>
        <v/>
      </c>
      <c r="R44" s="60" t="str">
        <f t="shared" si="28"/>
        <v/>
      </c>
      <c r="S44" s="60" t="str">
        <f t="shared" si="28"/>
        <v/>
      </c>
      <c r="T44" s="35" t="str">
        <f t="shared" si="28"/>
        <v/>
      </c>
      <c r="U44" s="211" t="s">
        <v>35</v>
      </c>
      <c r="V44" s="44" t="str">
        <f aca="true" t="shared" si="29" ref="V44:AC44">IF(SUM(V11:V41)&gt;0,MIN(V11:V41),"")</f>
        <v/>
      </c>
      <c r="W44" s="60" t="str">
        <f t="shared" si="29"/>
        <v/>
      </c>
      <c r="X44" s="60" t="str">
        <f ca="1" t="shared" si="29"/>
        <v/>
      </c>
      <c r="Y44" s="35" t="str">
        <f t="shared" si="29"/>
        <v/>
      </c>
      <c r="Z44" s="426" t="str">
        <f t="shared" si="29"/>
        <v/>
      </c>
      <c r="AA44" s="60" t="str">
        <f t="shared" si="29"/>
        <v/>
      </c>
      <c r="AB44" s="60" t="str">
        <f t="shared" si="29"/>
        <v/>
      </c>
      <c r="AC44" s="35" t="str">
        <f t="shared" si="29"/>
        <v/>
      </c>
      <c r="AD44" s="44" t="str">
        <f>IF(SUM(AD11:AD41)&gt;0,MIN(AD11:AD41),"")</f>
        <v/>
      </c>
      <c r="AE44" s="35" t="str">
        <f>IF(SUM(AE11:AE41)&gt;0,MIN(AE11:AE41),"")</f>
        <v/>
      </c>
      <c r="AF44" s="636"/>
      <c r="AG44" s="646" t="str">
        <f>IF(SUM(AG11:AG41)&gt;0,MIN(AG11:AG41),"")</f>
        <v/>
      </c>
      <c r="AH44" s="647" t="str">
        <f>IF(SUM(AH11:AH41)&gt;0,MIN(AH11:AH41),"")</f>
        <v/>
      </c>
      <c r="AI44" s="61"/>
      <c r="AJ44" s="644" t="str">
        <f>IF(SUM(AJ11:AJ41)&gt;0,MIN(AJ11:AJ41),"")</f>
        <v/>
      </c>
      <c r="AK44" s="883" t="str">
        <f>IF(SUM(AK11:AL41)&gt;0,MIN(AK11:AL41),"")</f>
        <v/>
      </c>
      <c r="AL44" s="884"/>
      <c r="AM44" s="617" t="str">
        <f>IF(SUM(AM11:AM41)&gt;0,MIN(AM11:AM41),"")</f>
        <v/>
      </c>
      <c r="AN44" s="35" t="str">
        <f>IF(SUM(AN11:AN41)&gt;0,MIN(AN11:AN41),"")</f>
        <v/>
      </c>
      <c r="AO44" s="842" t="s">
        <v>62</v>
      </c>
      <c r="AP44" s="843"/>
      <c r="AQ44" s="636" t="str">
        <f aca="true" t="shared" si="30" ref="AQ44:BD44">IF(SUM(AQ11:AQ41)&gt;0,MIN(AQ11:AQ41),"")</f>
        <v/>
      </c>
      <c r="AR44" s="637" t="str">
        <f t="shared" si="30"/>
        <v/>
      </c>
      <c r="AS44" s="636" t="str">
        <f t="shared" si="30"/>
        <v/>
      </c>
      <c r="AT44" s="638" t="str">
        <f t="shared" si="30"/>
        <v/>
      </c>
      <c r="AU44" s="639" t="str">
        <f ca="1" t="shared" si="30"/>
        <v/>
      </c>
      <c r="AV44" s="640" t="str">
        <f ca="1" t="shared" si="30"/>
        <v/>
      </c>
      <c r="AW44" s="636" t="str">
        <f t="shared" si="30"/>
        <v/>
      </c>
      <c r="AX44" s="641" t="str">
        <f t="shared" si="30"/>
        <v/>
      </c>
      <c r="AY44" s="642" t="str">
        <f ca="1" t="shared" si="30"/>
        <v/>
      </c>
      <c r="AZ44" s="640" t="str">
        <f ca="1" t="shared" si="30"/>
        <v/>
      </c>
      <c r="BA44" s="636" t="str">
        <f t="shared" si="30"/>
        <v/>
      </c>
      <c r="BB44" s="642" t="str">
        <f t="shared" si="30"/>
        <v/>
      </c>
      <c r="BC44" s="638" t="str">
        <f ca="1" t="shared" si="30"/>
        <v/>
      </c>
      <c r="BD44" s="643" t="str">
        <f ca="1" t="shared" si="30"/>
        <v/>
      </c>
      <c r="BE44" s="44" t="str">
        <f>IF(SUM(BE11:BE41)&gt;0,MIN(BE11:BE41),"")</f>
        <v/>
      </c>
      <c r="BF44" s="35" t="str">
        <f>IF(SUM(BF11:BF41)&gt;0,MIN(BF11:BF41),"")</f>
        <v/>
      </c>
      <c r="BG44" s="233" t="s">
        <v>62</v>
      </c>
      <c r="BH44" s="765" t="str">
        <f>IF(SUM(BH11:BH41)&gt;0,MIN(BH11:BH41),"")</f>
        <v/>
      </c>
      <c r="BI44" s="766" t="str">
        <f ca="1">IF(SUM(BI11:BI41)&gt;0,MIN(BI11:BI41),"")</f>
        <v/>
      </c>
      <c r="BJ44" s="767" t="str">
        <f>IF(SUM(BJ11:BJ41)&gt;0,MIN(BJ11:BJ41),"")</f>
        <v/>
      </c>
      <c r="BK44" s="766" t="str">
        <f ca="1">IF(SUM(BK11:BK41)&gt;0,MIN(BK11:BK41),"")</f>
        <v/>
      </c>
      <c r="BL44" s="790" t="str">
        <f aca="true" t="shared" si="31" ref="BL44:BV44">IF(SUM(BL11:BL41)&gt;0,MIN(BL11:BL41),"")</f>
        <v/>
      </c>
      <c r="BM44" s="639" t="str">
        <f t="shared" si="31"/>
        <v/>
      </c>
      <c r="BN44" s="638" t="str">
        <f t="shared" si="31"/>
        <v/>
      </c>
      <c r="BO44" s="638" t="str">
        <f>IF(SUM(BO11:BO41)&gt;0,MIN(BO11:BO41),"")</f>
        <v/>
      </c>
      <c r="BP44" s="638" t="str">
        <f>IF(SUM(BP11:BP41)&gt;0,MIN(BP11:BP41),"")</f>
        <v/>
      </c>
      <c r="BQ44" s="639" t="str">
        <f t="shared" si="31"/>
        <v/>
      </c>
      <c r="BR44" s="638" t="str">
        <f t="shared" si="31"/>
        <v/>
      </c>
      <c r="BS44" s="639" t="str">
        <f t="shared" si="31"/>
        <v/>
      </c>
      <c r="BT44" s="639" t="str">
        <f t="shared" si="31"/>
        <v/>
      </c>
      <c r="BU44" s="638" t="str">
        <f t="shared" si="31"/>
        <v/>
      </c>
      <c r="BV44" s="639" t="str">
        <f t="shared" si="31"/>
        <v/>
      </c>
      <c r="BW44" s="637" t="str">
        <f>IF(SUM(BW11:BW41)&gt;0,MIN(BW11:BW41),"")</f>
        <v/>
      </c>
    </row>
    <row r="45" spans="1:75" ht="15" customHeight="1" thickBot="1" thickTop="1">
      <c r="A45" s="533"/>
      <c r="B45" s="534"/>
      <c r="C45" s="534"/>
      <c r="D45" s="534"/>
      <c r="E45" s="534"/>
      <c r="F45" s="535"/>
      <c r="G45" s="536"/>
      <c r="H45" s="537"/>
      <c r="I45" s="533"/>
      <c r="J45" s="534"/>
      <c r="K45" s="538"/>
      <c r="L45" s="534"/>
      <c r="M45" s="539"/>
      <c r="N45" s="534"/>
      <c r="O45" s="534"/>
      <c r="P45" s="534"/>
      <c r="Q45" s="534"/>
      <c r="R45" s="534"/>
      <c r="S45" s="534"/>
      <c r="T45" s="538"/>
      <c r="U45" s="944" t="s">
        <v>151</v>
      </c>
      <c r="V45" s="945"/>
      <c r="W45" s="946"/>
      <c r="X45" s="534"/>
      <c r="Y45" s="534"/>
      <c r="Z45" s="557"/>
      <c r="AA45" s="534"/>
      <c r="AB45" s="540"/>
      <c r="AC45" s="534"/>
      <c r="AD45" s="533"/>
      <c r="AE45" s="538"/>
      <c r="AF45" s="534"/>
      <c r="AG45" s="534"/>
      <c r="AH45" s="534"/>
      <c r="AI45" s="534"/>
      <c r="AJ45" s="732" t="str">
        <f ca="1">'E.coli Standalone worksheet'!N38</f>
        <v/>
      </c>
      <c r="AK45" s="541"/>
      <c r="AL45" s="555"/>
      <c r="AM45" s="542"/>
      <c r="AN45" s="538"/>
      <c r="AO45" s="533"/>
      <c r="AP45" s="538"/>
      <c r="AQ45" s="534"/>
      <c r="AR45" s="538"/>
      <c r="AS45" s="534"/>
      <c r="AT45" s="534"/>
      <c r="AU45" s="534"/>
      <c r="AV45" s="561"/>
      <c r="AW45" s="533"/>
      <c r="AX45" s="534"/>
      <c r="AY45" s="534"/>
      <c r="AZ45" s="561"/>
      <c r="BA45" s="534"/>
      <c r="BB45" s="534"/>
      <c r="BC45" s="543"/>
      <c r="BD45" s="538"/>
      <c r="BE45" s="534"/>
      <c r="BF45" s="538"/>
      <c r="BG45" s="769"/>
      <c r="BH45" s="770"/>
      <c r="BI45" s="560"/>
      <c r="BJ45" s="771"/>
      <c r="BK45" s="560"/>
      <c r="BL45" s="560"/>
      <c r="BM45" s="771"/>
      <c r="BN45" s="771"/>
      <c r="BO45" s="771"/>
      <c r="BP45" s="771"/>
      <c r="BQ45" s="771"/>
      <c r="BR45" s="771"/>
      <c r="BS45" s="771"/>
      <c r="BT45" s="771"/>
      <c r="BU45" s="771"/>
      <c r="BV45" s="771"/>
      <c r="BW45" s="772"/>
    </row>
    <row r="46" spans="1:75" ht="15" customHeight="1" thickBot="1" thickTop="1">
      <c r="A46" s="544"/>
      <c r="B46" s="545"/>
      <c r="C46" s="545"/>
      <c r="D46" s="545"/>
      <c r="E46" s="545"/>
      <c r="F46" s="546"/>
      <c r="G46" s="547"/>
      <c r="H46" s="546"/>
      <c r="I46" s="545"/>
      <c r="J46" s="545"/>
      <c r="K46" s="548"/>
      <c r="L46" s="545"/>
      <c r="M46" s="549"/>
      <c r="N46" s="545"/>
      <c r="O46" s="545"/>
      <c r="P46" s="545"/>
      <c r="Q46" s="545"/>
      <c r="R46" s="545"/>
      <c r="S46" s="545"/>
      <c r="T46" s="548"/>
      <c r="U46" s="849" t="s">
        <v>175</v>
      </c>
      <c r="V46" s="850"/>
      <c r="W46" s="851"/>
      <c r="X46" s="550"/>
      <c r="Y46" s="545"/>
      <c r="Z46" s="558"/>
      <c r="AA46" s="545"/>
      <c r="AB46" s="551"/>
      <c r="AC46" s="548"/>
      <c r="AD46" s="545"/>
      <c r="AE46" s="545"/>
      <c r="AF46" s="550"/>
      <c r="AG46" s="545"/>
      <c r="AH46" s="545"/>
      <c r="AI46" s="545"/>
      <c r="AJ46" s="733" t="str">
        <f ca="1">'E.coli Standalone worksheet'!N41</f>
        <v/>
      </c>
      <c r="AK46" s="552"/>
      <c r="AL46" s="556"/>
      <c r="AM46" s="553"/>
      <c r="AN46" s="548"/>
      <c r="AO46" s="550"/>
      <c r="AP46" s="548"/>
      <c r="AQ46" s="545"/>
      <c r="AR46" s="548"/>
      <c r="AS46" s="545"/>
      <c r="AT46" s="545"/>
      <c r="AU46" s="545"/>
      <c r="AV46" s="562"/>
      <c r="AW46" s="560"/>
      <c r="AX46" s="545"/>
      <c r="AY46" s="545"/>
      <c r="AZ46" s="562"/>
      <c r="BA46" s="545"/>
      <c r="BB46" s="545"/>
      <c r="BC46" s="554"/>
      <c r="BD46" s="548"/>
      <c r="BE46" s="545"/>
      <c r="BF46" s="548"/>
      <c r="BG46" s="773"/>
      <c r="BH46" s="774"/>
      <c r="BI46" s="775"/>
      <c r="BJ46" s="775"/>
      <c r="BK46" s="775"/>
      <c r="BL46" s="775"/>
      <c r="BM46" s="775"/>
      <c r="BN46" s="775"/>
      <c r="BO46" s="775"/>
      <c r="BP46" s="775"/>
      <c r="BQ46" s="775"/>
      <c r="BR46" s="775"/>
      <c r="BS46" s="775"/>
      <c r="BT46" s="775"/>
      <c r="BU46" s="775"/>
      <c r="BV46" s="775"/>
      <c r="BW46" s="776"/>
    </row>
    <row r="47" spans="1:75" ht="15" customHeight="1" thickBot="1">
      <c r="A47" s="397" t="s">
        <v>36</v>
      </c>
      <c r="B47" s="216"/>
      <c r="C47" s="398"/>
      <c r="D47" s="110"/>
      <c r="E47" s="110"/>
      <c r="F47" s="74">
        <f>COUNT(F11:F41)</f>
        <v>0</v>
      </c>
      <c r="G47" s="399">
        <f>COUNTA(G11:G41)</f>
        <v>0</v>
      </c>
      <c r="H47" s="400">
        <f>COUNTA(H11:H41)</f>
        <v>0</v>
      </c>
      <c r="I47" s="401">
        <f>COUNT(I11:I41)</f>
        <v>0</v>
      </c>
      <c r="J47" s="72">
        <f aca="true" t="shared" si="32" ref="J47:BD47">COUNT(J11:J41)</f>
        <v>0</v>
      </c>
      <c r="K47" s="73">
        <f t="shared" si="32"/>
        <v>0</v>
      </c>
      <c r="L47" s="401">
        <f t="shared" si="32"/>
        <v>0</v>
      </c>
      <c r="M47" s="72">
        <f t="shared" si="32"/>
        <v>0</v>
      </c>
      <c r="N47" s="72">
        <f t="shared" si="32"/>
        <v>0</v>
      </c>
      <c r="O47" s="72">
        <f t="shared" si="32"/>
        <v>0</v>
      </c>
      <c r="P47" s="72">
        <f t="shared" si="32"/>
        <v>0</v>
      </c>
      <c r="Q47" s="72">
        <f t="shared" si="32"/>
        <v>0</v>
      </c>
      <c r="R47" s="72">
        <f t="shared" si="32"/>
        <v>0</v>
      </c>
      <c r="S47" s="72">
        <f t="shared" si="32"/>
        <v>0</v>
      </c>
      <c r="T47" s="73">
        <f t="shared" si="32"/>
        <v>0</v>
      </c>
      <c r="U47" s="213" t="s">
        <v>56</v>
      </c>
      <c r="V47" s="54">
        <f aca="true" t="shared" si="33" ref="V47:AC47">COUNT(V11:V41)</f>
        <v>0</v>
      </c>
      <c r="W47" s="56">
        <f t="shared" si="33"/>
        <v>0</v>
      </c>
      <c r="X47" s="56">
        <f ca="1" t="shared" si="33"/>
        <v>0</v>
      </c>
      <c r="Y47" s="57">
        <f t="shared" si="33"/>
        <v>0</v>
      </c>
      <c r="Z47" s="427">
        <f t="shared" si="33"/>
        <v>0</v>
      </c>
      <c r="AA47" s="56">
        <f t="shared" si="33"/>
        <v>0</v>
      </c>
      <c r="AB47" s="56">
        <f t="shared" si="33"/>
        <v>0</v>
      </c>
      <c r="AC47" s="57">
        <f t="shared" si="33"/>
        <v>0</v>
      </c>
      <c r="AD47" s="54">
        <f t="shared" si="32"/>
        <v>0</v>
      </c>
      <c r="AE47" s="57">
        <f t="shared" si="32"/>
        <v>0</v>
      </c>
      <c r="AF47" s="54"/>
      <c r="AG47" s="659">
        <f>COUNT(AG11:AG41)</f>
        <v>0</v>
      </c>
      <c r="AH47" s="72">
        <f>COUNT(AH11:AH41)</f>
        <v>0</v>
      </c>
      <c r="AI47" s="62"/>
      <c r="AJ47" s="56">
        <f ca="1">COUNT(AI11:AI41)</f>
        <v>0</v>
      </c>
      <c r="AK47" s="912">
        <f>COUNT(AK11:AL41)</f>
        <v>0</v>
      </c>
      <c r="AL47" s="913"/>
      <c r="AM47" s="56">
        <f>COUNT(AM11:AM41)</f>
        <v>0</v>
      </c>
      <c r="AN47" s="57">
        <f>COUNT(AN11:AN41)</f>
        <v>0</v>
      </c>
      <c r="AO47" s="845" t="s">
        <v>56</v>
      </c>
      <c r="AP47" s="1014"/>
      <c r="AQ47" s="54">
        <f t="shared" si="32"/>
        <v>0</v>
      </c>
      <c r="AR47" s="106">
        <f t="shared" si="32"/>
        <v>0</v>
      </c>
      <c r="AS47" s="54">
        <f t="shared" si="32"/>
        <v>0</v>
      </c>
      <c r="AT47" s="63">
        <f t="shared" si="32"/>
        <v>0</v>
      </c>
      <c r="AU47" s="63">
        <f ca="1" t="shared" si="32"/>
        <v>0</v>
      </c>
      <c r="AV47" s="106">
        <f ca="1" t="shared" si="32"/>
        <v>0</v>
      </c>
      <c r="AW47" s="54">
        <f t="shared" si="32"/>
        <v>0</v>
      </c>
      <c r="AX47" s="63">
        <f t="shared" si="32"/>
        <v>0</v>
      </c>
      <c r="AY47" s="63">
        <f ca="1" t="shared" si="32"/>
        <v>0</v>
      </c>
      <c r="AZ47" s="106">
        <f ca="1" t="shared" si="32"/>
        <v>0</v>
      </c>
      <c r="BA47" s="54">
        <f t="shared" si="32"/>
        <v>0</v>
      </c>
      <c r="BB47" s="63">
        <f t="shared" si="32"/>
        <v>0</v>
      </c>
      <c r="BC47" s="63">
        <f ca="1" t="shared" si="32"/>
        <v>0</v>
      </c>
      <c r="BD47" s="106">
        <f ca="1" t="shared" si="32"/>
        <v>0</v>
      </c>
      <c r="BE47" s="55">
        <f>COUNT(BE11:BE41)</f>
        <v>0</v>
      </c>
      <c r="BF47" s="57">
        <f>COUNT(BF11:BF41)</f>
        <v>0</v>
      </c>
      <c r="BG47" s="234" t="s">
        <v>56</v>
      </c>
      <c r="BH47" s="564">
        <f aca="true" t="shared" si="34" ref="BH47:BV47">COUNT(BH11:BH41)</f>
        <v>0</v>
      </c>
      <c r="BI47" s="778">
        <f ca="1" t="shared" si="34"/>
        <v>0</v>
      </c>
      <c r="BJ47" s="564">
        <f t="shared" si="34"/>
        <v>0</v>
      </c>
      <c r="BK47" s="791">
        <f ca="1" t="shared" si="34"/>
        <v>0</v>
      </c>
      <c r="BL47" s="792">
        <f t="shared" si="34"/>
        <v>0</v>
      </c>
      <c r="BM47" s="63">
        <f t="shared" si="34"/>
        <v>0</v>
      </c>
      <c r="BN47" s="63">
        <f t="shared" si="34"/>
        <v>0</v>
      </c>
      <c r="BO47" s="63">
        <f>COUNT(BO11:BO41)</f>
        <v>0</v>
      </c>
      <c r="BP47" s="63">
        <f>COUNT(BP11:BP41)</f>
        <v>0</v>
      </c>
      <c r="BQ47" s="63">
        <f t="shared" si="34"/>
        <v>0</v>
      </c>
      <c r="BR47" s="63">
        <f t="shared" si="34"/>
        <v>0</v>
      </c>
      <c r="BS47" s="63">
        <f t="shared" si="34"/>
        <v>0</v>
      </c>
      <c r="BT47" s="63">
        <f t="shared" si="34"/>
        <v>0</v>
      </c>
      <c r="BU47" s="63">
        <f t="shared" si="34"/>
        <v>0</v>
      </c>
      <c r="BV47" s="63">
        <f t="shared" si="34"/>
        <v>0</v>
      </c>
      <c r="BW47" s="106">
        <f>COUNT(BW11:BW41)</f>
        <v>0</v>
      </c>
    </row>
    <row r="48" spans="1:58" ht="13.5" customHeight="1" thickBot="1">
      <c r="A48" s="988" t="s">
        <v>107</v>
      </c>
      <c r="B48" s="989"/>
      <c r="C48" s="989"/>
      <c r="D48" s="989"/>
      <c r="E48" s="989"/>
      <c r="F48" s="989"/>
      <c r="G48" s="989"/>
      <c r="H48" s="989"/>
      <c r="I48" s="989"/>
      <c r="J48" s="989"/>
      <c r="K48" s="1017"/>
      <c r="L48" s="467" t="s">
        <v>192</v>
      </c>
      <c r="M48" s="198"/>
      <c r="N48" s="198"/>
      <c r="O48" s="198"/>
      <c r="P48" s="198"/>
      <c r="Q48" s="468"/>
      <c r="R48" s="469" t="s">
        <v>122</v>
      </c>
      <c r="S48" s="198"/>
      <c r="T48" s="224"/>
      <c r="U48" s="289" t="s">
        <v>37</v>
      </c>
      <c r="V48" s="198"/>
      <c r="W48" s="198"/>
      <c r="X48" s="198"/>
      <c r="Y48" s="198"/>
      <c r="Z48" s="198"/>
      <c r="AA48" s="198"/>
      <c r="AB48" s="198"/>
      <c r="AC48" s="198"/>
      <c r="AD48" s="198"/>
      <c r="AE48" s="198"/>
      <c r="AF48" s="198"/>
      <c r="AG48" s="198"/>
      <c r="AH48" s="198"/>
      <c r="AI48" s="198"/>
      <c r="AJ48" s="198"/>
      <c r="AK48" s="198"/>
      <c r="AL48" s="198"/>
      <c r="AM48" s="198"/>
      <c r="AN48" s="224"/>
      <c r="AO48" s="191"/>
      <c r="AP48" s="191"/>
      <c r="AQ48" s="191"/>
      <c r="AR48" s="191"/>
      <c r="AS48" s="191"/>
      <c r="AT48" s="191"/>
      <c r="AU48" s="191"/>
      <c r="AV48" s="191"/>
      <c r="AW48" s="191"/>
      <c r="AX48" s="191"/>
      <c r="AY48" s="191"/>
      <c r="AZ48" s="191"/>
      <c r="BA48" s="191"/>
      <c r="BB48" s="191"/>
      <c r="BC48" s="191"/>
      <c r="BD48" s="191"/>
      <c r="BE48" s="191"/>
      <c r="BF48" s="191"/>
    </row>
    <row r="49" spans="1:58" ht="12" customHeight="1">
      <c r="A49" s="990"/>
      <c r="B49" s="991"/>
      <c r="C49" s="991"/>
      <c r="D49" s="991"/>
      <c r="E49" s="991"/>
      <c r="F49" s="991"/>
      <c r="G49" s="991"/>
      <c r="H49" s="991"/>
      <c r="I49" s="991"/>
      <c r="J49" s="991"/>
      <c r="K49" s="1018"/>
      <c r="L49" s="929"/>
      <c r="M49" s="930"/>
      <c r="N49" s="930"/>
      <c r="O49" s="930"/>
      <c r="P49" s="930"/>
      <c r="Q49" s="947"/>
      <c r="R49" s="908"/>
      <c r="S49" s="909"/>
      <c r="T49" s="910"/>
      <c r="U49" s="877"/>
      <c r="V49" s="878"/>
      <c r="W49" s="878"/>
      <c r="X49" s="878"/>
      <c r="Y49" s="878"/>
      <c r="Z49" s="878"/>
      <c r="AA49" s="878"/>
      <c r="AB49" s="878"/>
      <c r="AC49" s="878"/>
      <c r="AD49" s="878"/>
      <c r="AE49" s="878"/>
      <c r="AF49" s="878"/>
      <c r="AG49" s="878"/>
      <c r="AH49" s="878"/>
      <c r="AI49" s="878"/>
      <c r="AJ49" s="878"/>
      <c r="AK49" s="878"/>
      <c r="AL49" s="878"/>
      <c r="AM49" s="878"/>
      <c r="AN49" s="879"/>
      <c r="AO49" s="191"/>
      <c r="AP49" s="191"/>
      <c r="AQ49" s="79" t="s">
        <v>38</v>
      </c>
      <c r="AR49" s="80"/>
      <c r="AS49" s="80"/>
      <c r="AT49" s="80"/>
      <c r="AU49" s="80"/>
      <c r="AV49" s="80"/>
      <c r="AW49" s="80"/>
      <c r="AX49" s="80"/>
      <c r="AY49" s="80"/>
      <c r="AZ49" s="80"/>
      <c r="BA49" s="81"/>
      <c r="BB49" s="290" t="s">
        <v>115</v>
      </c>
      <c r="BC49" s="198"/>
      <c r="BD49" s="198"/>
      <c r="BE49" s="198"/>
      <c r="BF49" s="224"/>
    </row>
    <row r="50" spans="1:58" ht="12.75">
      <c r="A50" s="990"/>
      <c r="B50" s="991"/>
      <c r="C50" s="991"/>
      <c r="D50" s="991"/>
      <c r="E50" s="991"/>
      <c r="F50" s="991"/>
      <c r="G50" s="991"/>
      <c r="H50" s="991"/>
      <c r="I50" s="991"/>
      <c r="J50" s="991"/>
      <c r="K50" s="1018"/>
      <c r="L50" s="948"/>
      <c r="M50" s="930"/>
      <c r="N50" s="930"/>
      <c r="O50" s="930"/>
      <c r="P50" s="930"/>
      <c r="Q50" s="947"/>
      <c r="R50" s="911"/>
      <c r="S50" s="909"/>
      <c r="T50" s="910"/>
      <c r="U50" s="877"/>
      <c r="V50" s="878"/>
      <c r="W50" s="878"/>
      <c r="X50" s="878"/>
      <c r="Y50" s="878"/>
      <c r="Z50" s="878"/>
      <c r="AA50" s="878"/>
      <c r="AB50" s="878"/>
      <c r="AC50" s="878"/>
      <c r="AD50" s="878"/>
      <c r="AE50" s="878"/>
      <c r="AF50" s="878"/>
      <c r="AG50" s="878"/>
      <c r="AH50" s="878"/>
      <c r="AI50" s="878"/>
      <c r="AJ50" s="878"/>
      <c r="AK50" s="878"/>
      <c r="AL50" s="878"/>
      <c r="AM50" s="878"/>
      <c r="AN50" s="879"/>
      <c r="AO50" s="191"/>
      <c r="AP50" s="191"/>
      <c r="AQ50" s="235" t="s">
        <v>39</v>
      </c>
      <c r="AR50" s="212"/>
      <c r="AS50" s="236"/>
      <c r="AT50" s="241" t="s">
        <v>40</v>
      </c>
      <c r="AU50" s="242"/>
      <c r="AV50" s="241" t="s">
        <v>41</v>
      </c>
      <c r="AW50" s="242"/>
      <c r="AX50" s="243" t="s">
        <v>42</v>
      </c>
      <c r="AY50" s="244"/>
      <c r="AZ50" s="243" t="s">
        <v>43</v>
      </c>
      <c r="BA50" s="245"/>
      <c r="BB50" s="411" t="s">
        <v>116</v>
      </c>
      <c r="BC50" s="191"/>
      <c r="BD50" s="447">
        <f>SUM(L11:L41)</f>
        <v>0</v>
      </c>
      <c r="BE50" s="191"/>
      <c r="BF50" s="228"/>
    </row>
    <row r="51" spans="1:58" ht="14.4" thickBot="1">
      <c r="A51" s="990"/>
      <c r="B51" s="991"/>
      <c r="C51" s="991"/>
      <c r="D51" s="991"/>
      <c r="E51" s="991"/>
      <c r="F51" s="991"/>
      <c r="G51" s="991"/>
      <c r="H51" s="991"/>
      <c r="I51" s="991"/>
      <c r="J51" s="991"/>
      <c r="K51" s="1018"/>
      <c r="L51" s="953"/>
      <c r="M51" s="954"/>
      <c r="N51" s="954"/>
      <c r="O51" s="954"/>
      <c r="P51" s="954"/>
      <c r="Q51" s="955"/>
      <c r="R51" s="470"/>
      <c r="S51" s="227"/>
      <c r="T51" s="228"/>
      <c r="U51" s="877"/>
      <c r="V51" s="878"/>
      <c r="W51" s="878"/>
      <c r="X51" s="878"/>
      <c r="Y51" s="878"/>
      <c r="Z51" s="878"/>
      <c r="AA51" s="878"/>
      <c r="AB51" s="878"/>
      <c r="AC51" s="878"/>
      <c r="AD51" s="878"/>
      <c r="AE51" s="878"/>
      <c r="AF51" s="878"/>
      <c r="AG51" s="878"/>
      <c r="AH51" s="878"/>
      <c r="AI51" s="878"/>
      <c r="AJ51" s="878"/>
      <c r="AK51" s="878"/>
      <c r="AL51" s="878"/>
      <c r="AM51" s="878"/>
      <c r="AN51" s="879"/>
      <c r="AO51" s="191"/>
      <c r="AP51" s="191"/>
      <c r="AQ51" s="235"/>
      <c r="AR51" s="237"/>
      <c r="AS51" s="238"/>
      <c r="AT51" s="90"/>
      <c r="AU51" s="91"/>
      <c r="AV51" s="90"/>
      <c r="AW51" s="91"/>
      <c r="AX51" s="92" t="s">
        <v>10</v>
      </c>
      <c r="AY51" s="93"/>
      <c r="AZ51" s="92" t="s">
        <v>10</v>
      </c>
      <c r="BA51" s="93"/>
      <c r="BB51" s="430" t="s">
        <v>117</v>
      </c>
      <c r="BC51" s="210"/>
      <c r="BD51" s="448">
        <f>SUM(AQ11:AQ41)</f>
        <v>0</v>
      </c>
      <c r="BE51" s="210"/>
      <c r="BF51" s="225"/>
    </row>
    <row r="52" spans="1:58" ht="13.8">
      <c r="A52" s="990"/>
      <c r="B52" s="991"/>
      <c r="C52" s="991"/>
      <c r="D52" s="991"/>
      <c r="E52" s="991"/>
      <c r="F52" s="991"/>
      <c r="G52" s="991"/>
      <c r="H52" s="991"/>
      <c r="I52" s="991"/>
      <c r="J52" s="991"/>
      <c r="K52" s="1018"/>
      <c r="L52" s="467" t="s">
        <v>193</v>
      </c>
      <c r="M52" s="471"/>
      <c r="N52" s="198"/>
      <c r="O52" s="198"/>
      <c r="P52" s="198"/>
      <c r="Q52" s="472"/>
      <c r="R52" s="469" t="s">
        <v>122</v>
      </c>
      <c r="S52" s="198"/>
      <c r="T52" s="224"/>
      <c r="U52" s="877"/>
      <c r="V52" s="878"/>
      <c r="W52" s="878"/>
      <c r="X52" s="878"/>
      <c r="Y52" s="878"/>
      <c r="Z52" s="878"/>
      <c r="AA52" s="878"/>
      <c r="AB52" s="878"/>
      <c r="AC52" s="878"/>
      <c r="AD52" s="878"/>
      <c r="AE52" s="878"/>
      <c r="AF52" s="878"/>
      <c r="AG52" s="878"/>
      <c r="AH52" s="878"/>
      <c r="AI52" s="878"/>
      <c r="AJ52" s="878"/>
      <c r="AK52" s="878"/>
      <c r="AL52" s="878"/>
      <c r="AM52" s="878"/>
      <c r="AN52" s="879"/>
      <c r="AO52" s="191"/>
      <c r="AP52" s="191"/>
      <c r="AQ52" s="235" t="str">
        <f>IF(+AD47&gt;0,"Secondary Treatment"," ")</f>
        <v xml:space="preserve"> </v>
      </c>
      <c r="AR52" s="237"/>
      <c r="AS52" s="238"/>
      <c r="AT52" s="90"/>
      <c r="AU52" s="91"/>
      <c r="AV52" s="90"/>
      <c r="AW52" s="91"/>
      <c r="AX52" s="90" t="str">
        <f>IF(AD47=0,"",(+S42-AD42)/S42*100)</f>
        <v/>
      </c>
      <c r="AY52" s="91"/>
      <c r="AZ52" s="92" t="s">
        <v>44</v>
      </c>
      <c r="BA52" s="93"/>
      <c r="BB52" s="847" t="s">
        <v>45</v>
      </c>
      <c r="BC52" s="848"/>
      <c r="BD52" s="848"/>
      <c r="BE52" s="216"/>
      <c r="BF52" s="413"/>
    </row>
    <row r="53" spans="1:58" ht="12.75">
      <c r="A53" s="990"/>
      <c r="B53" s="991"/>
      <c r="C53" s="991"/>
      <c r="D53" s="991"/>
      <c r="E53" s="991"/>
      <c r="F53" s="991"/>
      <c r="G53" s="991"/>
      <c r="H53" s="991"/>
      <c r="I53" s="991"/>
      <c r="J53" s="991"/>
      <c r="K53" s="1018"/>
      <c r="L53" s="473" t="s">
        <v>194</v>
      </c>
      <c r="M53" s="202"/>
      <c r="N53" s="202"/>
      <c r="O53" s="202"/>
      <c r="P53" s="202"/>
      <c r="Q53" s="202"/>
      <c r="R53" s="908"/>
      <c r="S53" s="909"/>
      <c r="T53" s="910"/>
      <c r="U53" s="877"/>
      <c r="V53" s="878"/>
      <c r="W53" s="878"/>
      <c r="X53" s="878"/>
      <c r="Y53" s="878"/>
      <c r="Z53" s="878"/>
      <c r="AA53" s="878"/>
      <c r="AB53" s="878"/>
      <c r="AC53" s="878"/>
      <c r="AD53" s="878"/>
      <c r="AE53" s="878"/>
      <c r="AF53" s="878"/>
      <c r="AG53" s="878"/>
      <c r="AH53" s="878"/>
      <c r="AI53" s="878"/>
      <c r="AJ53" s="878"/>
      <c r="AK53" s="878"/>
      <c r="AL53" s="878"/>
      <c r="AM53" s="878"/>
      <c r="AN53" s="879"/>
      <c r="AO53" s="191"/>
      <c r="AP53" s="191"/>
      <c r="AQ53" s="235" t="str">
        <f>IF(AD47&gt;0,"Tertiary Treatment","")</f>
        <v/>
      </c>
      <c r="AR53" s="237"/>
      <c r="AS53" s="238"/>
      <c r="AT53" s="90"/>
      <c r="AU53" s="91"/>
      <c r="AV53" s="90"/>
      <c r="AW53" s="91"/>
      <c r="AX53" s="90" t="str">
        <f>IF(AD47=0,"",(+AD42-BA42)/AD42*100)</f>
        <v/>
      </c>
      <c r="AY53" s="91"/>
      <c r="AZ53" s="92" t="s">
        <v>44</v>
      </c>
      <c r="BA53" s="93"/>
      <c r="BB53" s="291" t="s">
        <v>118</v>
      </c>
      <c r="BC53" s="191"/>
      <c r="BE53" s="431" t="str">
        <f>IF(L47=0,"",L42/P4)</f>
        <v/>
      </c>
      <c r="BF53" s="228"/>
    </row>
    <row r="54" spans="1:58" ht="13.5" customHeight="1" thickBot="1">
      <c r="A54" s="990"/>
      <c r="B54" s="991"/>
      <c r="C54" s="991"/>
      <c r="D54" s="991"/>
      <c r="E54" s="991"/>
      <c r="F54" s="991"/>
      <c r="G54" s="991"/>
      <c r="H54" s="991"/>
      <c r="I54" s="991"/>
      <c r="J54" s="991"/>
      <c r="K54" s="1018"/>
      <c r="L54" s="929"/>
      <c r="M54" s="930"/>
      <c r="N54" s="930"/>
      <c r="O54" s="930"/>
      <c r="P54" s="930"/>
      <c r="Q54" s="931"/>
      <c r="R54" s="911"/>
      <c r="S54" s="909"/>
      <c r="T54" s="910"/>
      <c r="U54" s="877"/>
      <c r="V54" s="878"/>
      <c r="W54" s="878"/>
      <c r="X54" s="878"/>
      <c r="Y54" s="878"/>
      <c r="Z54" s="878"/>
      <c r="AA54" s="878"/>
      <c r="AB54" s="878"/>
      <c r="AC54" s="878"/>
      <c r="AD54" s="878"/>
      <c r="AE54" s="878"/>
      <c r="AF54" s="878"/>
      <c r="AG54" s="878"/>
      <c r="AH54" s="878"/>
      <c r="AI54" s="878"/>
      <c r="AJ54" s="878"/>
      <c r="AK54" s="878"/>
      <c r="AL54" s="878"/>
      <c r="AM54" s="878"/>
      <c r="AN54" s="879"/>
      <c r="AO54" s="191"/>
      <c r="AP54" s="191"/>
      <c r="AQ54" s="234" t="s">
        <v>46</v>
      </c>
      <c r="AR54" s="239"/>
      <c r="AS54" s="240"/>
      <c r="AT54" s="97" t="str">
        <f>IF(N42=" "," NA",(+N42-AS42)/N42*100)</f>
        <v xml:space="preserve"> NA</v>
      </c>
      <c r="AU54" s="98"/>
      <c r="AV54" s="97" t="str">
        <f>IF(P42=" "," NA",(+P42-AW42)/P42*100)</f>
        <v xml:space="preserve"> NA</v>
      </c>
      <c r="AW54" s="98"/>
      <c r="AX54" s="97" t="str">
        <f>IF(OR(S42=" ",BA42=" ")," NA",(+S42-BA42)/S42*100)</f>
        <v xml:space="preserve"> NA</v>
      </c>
      <c r="AY54" s="98"/>
      <c r="AZ54" s="97" t="str">
        <f>IF(OR(R42=" ",AN42=" ")," NA",(+R42-AN42)/R42*100)</f>
        <v xml:space="preserve"> NA</v>
      </c>
      <c r="BA54" s="99"/>
      <c r="BB54" s="229"/>
      <c r="BC54" s="222"/>
      <c r="BD54" s="222"/>
      <c r="BE54" s="222"/>
      <c r="BF54" s="230"/>
    </row>
    <row r="55" spans="1:44" ht="31.5" customHeight="1" thickBot="1">
      <c r="A55" s="1019"/>
      <c r="B55" s="1020"/>
      <c r="C55" s="1020"/>
      <c r="D55" s="1020"/>
      <c r="E55" s="1020"/>
      <c r="F55" s="1020"/>
      <c r="G55" s="1020"/>
      <c r="H55" s="1020"/>
      <c r="I55" s="1020"/>
      <c r="J55" s="1020"/>
      <c r="K55" s="1021"/>
      <c r="L55" s="932"/>
      <c r="M55" s="933"/>
      <c r="N55" s="933"/>
      <c r="O55" s="933"/>
      <c r="P55" s="933"/>
      <c r="Q55" s="934"/>
      <c r="R55" s="474"/>
      <c r="S55" s="222"/>
      <c r="T55" s="230"/>
      <c r="U55" s="880"/>
      <c r="V55" s="881"/>
      <c r="W55" s="881"/>
      <c r="X55" s="881"/>
      <c r="Y55" s="881"/>
      <c r="Z55" s="881"/>
      <c r="AA55" s="881"/>
      <c r="AB55" s="881"/>
      <c r="AC55" s="881"/>
      <c r="AD55" s="881"/>
      <c r="AE55" s="881"/>
      <c r="AF55" s="881"/>
      <c r="AG55" s="881"/>
      <c r="AH55" s="881"/>
      <c r="AI55" s="881"/>
      <c r="AJ55" s="881"/>
      <c r="AK55" s="881"/>
      <c r="AL55" s="881"/>
      <c r="AM55" s="881"/>
      <c r="AN55" s="882"/>
      <c r="AO55" s="191"/>
      <c r="AP55" s="191"/>
      <c r="AQ55" s="191"/>
      <c r="AR55" s="191"/>
    </row>
    <row r="56" spans="1:75" ht="12.75">
      <c r="A56" s="815" t="s">
        <v>227</v>
      </c>
      <c r="B56" s="815"/>
      <c r="C56" s="815"/>
      <c r="D56" s="815"/>
      <c r="E56" s="815"/>
      <c r="F56" s="815"/>
      <c r="G56" s="815"/>
      <c r="H56" s="815"/>
      <c r="I56" s="815"/>
      <c r="J56" s="815"/>
      <c r="K56" s="815"/>
      <c r="L56" s="815"/>
      <c r="M56" s="815"/>
      <c r="N56" s="815"/>
      <c r="O56" s="815"/>
      <c r="P56" s="815"/>
      <c r="Q56" s="815"/>
      <c r="R56" s="815"/>
      <c r="S56" s="815"/>
      <c r="T56" s="815"/>
      <c r="U56" s="852" t="s">
        <v>228</v>
      </c>
      <c r="V56" s="852"/>
      <c r="W56" s="852"/>
      <c r="X56" s="852"/>
      <c r="Y56" s="852"/>
      <c r="Z56" s="852"/>
      <c r="AA56" s="852"/>
      <c r="AB56" s="852"/>
      <c r="AC56" s="852"/>
      <c r="AD56" s="852"/>
      <c r="AE56" s="852"/>
      <c r="AF56" s="852"/>
      <c r="AG56" s="852"/>
      <c r="AH56" s="852"/>
      <c r="AI56" s="852"/>
      <c r="AJ56" s="852"/>
      <c r="AK56" s="852"/>
      <c r="AL56" s="852"/>
      <c r="AM56" s="852"/>
      <c r="AN56" s="852"/>
      <c r="AO56" s="815" t="s">
        <v>229</v>
      </c>
      <c r="AP56" s="815"/>
      <c r="AQ56" s="815"/>
      <c r="AR56" s="815"/>
      <c r="AS56" s="815"/>
      <c r="AT56" s="815"/>
      <c r="AU56" s="815"/>
      <c r="AV56" s="815"/>
      <c r="AW56" s="815"/>
      <c r="AX56" s="815"/>
      <c r="AY56" s="815"/>
      <c r="AZ56" s="815"/>
      <c r="BA56" s="815"/>
      <c r="BB56" s="815"/>
      <c r="BC56" s="815"/>
      <c r="BD56" s="815"/>
      <c r="BE56" s="815"/>
      <c r="BF56" s="815"/>
      <c r="BG56" s="815" t="s">
        <v>230</v>
      </c>
      <c r="BH56" s="815"/>
      <c r="BI56" s="815"/>
      <c r="BJ56" s="815"/>
      <c r="BK56" s="815"/>
      <c r="BL56" s="815"/>
      <c r="BM56" s="815"/>
      <c r="BN56" s="815"/>
      <c r="BO56" s="815"/>
      <c r="BP56" s="815"/>
      <c r="BQ56" s="815"/>
      <c r="BR56" s="815"/>
      <c r="BS56" s="815"/>
      <c r="BT56" s="815"/>
      <c r="BU56" s="815"/>
      <c r="BV56" s="815"/>
      <c r="BW56" s="815"/>
    </row>
    <row r="57" spans="1:58" ht="12.75">
      <c r="A57" s="824"/>
      <c r="B57" s="824"/>
      <c r="C57" s="824"/>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4"/>
      <c r="AY57" s="824"/>
      <c r="AZ57" s="824"/>
      <c r="BA57" s="824"/>
      <c r="BB57" s="824"/>
      <c r="BC57" s="824"/>
      <c r="BD57" s="824"/>
      <c r="BE57" s="824"/>
      <c r="BF57" s="824"/>
    </row>
  </sheetData>
  <sheetProtection algorithmName="SHA-512" hashValue="VooqSjRAdhiZcoGukKj2BbamxDnHghqmIjheLVE2bceULkrPBRHLCx+beF/IJOSPkrWwasDCwocp6Llo/7Nbew==" saltValue="nPyIoS37BJAkWu9nk5XBKQ==" spinCount="100000" sheet="1" selectLockedCells="1"/>
  <mergeCells count="74">
    <mergeCell ref="BV8:BV10"/>
    <mergeCell ref="BW8:BW10"/>
    <mergeCell ref="BH9:BI9"/>
    <mergeCell ref="BJ9:BK9"/>
    <mergeCell ref="BG56:BW56"/>
    <mergeCell ref="BG6:BH6"/>
    <mergeCell ref="BN6:BU7"/>
    <mergeCell ref="BH8:BK8"/>
    <mergeCell ref="BL8:BL10"/>
    <mergeCell ref="BM8:BM10"/>
    <mergeCell ref="BN8:BN10"/>
    <mergeCell ref="BO8:BO10"/>
    <mergeCell ref="BP8:BP10"/>
    <mergeCell ref="BQ8:BQ10"/>
    <mergeCell ref="BR8:BR10"/>
    <mergeCell ref="BS8:BS10"/>
    <mergeCell ref="BT8:BT10"/>
    <mergeCell ref="BU8:BU10"/>
    <mergeCell ref="R53:T54"/>
    <mergeCell ref="L54:Q55"/>
    <mergeCell ref="U45:W45"/>
    <mergeCell ref="AO56:BF56"/>
    <mergeCell ref="U49:AN55"/>
    <mergeCell ref="BB52:BD52"/>
    <mergeCell ref="AO47:AP47"/>
    <mergeCell ref="A57:T57"/>
    <mergeCell ref="U57:AN57"/>
    <mergeCell ref="AO57:BF57"/>
    <mergeCell ref="A56:T56"/>
    <mergeCell ref="U56:AN56"/>
    <mergeCell ref="D8:D10"/>
    <mergeCell ref="E8:E10"/>
    <mergeCell ref="R49:T50"/>
    <mergeCell ref="AD8:AE8"/>
    <mergeCell ref="AO42:AP42"/>
    <mergeCell ref="AK43:AL43"/>
    <mergeCell ref="AO43:AP43"/>
    <mergeCell ref="A48:K55"/>
    <mergeCell ref="AO44:AP44"/>
    <mergeCell ref="AK44:AL44"/>
    <mergeCell ref="AK47:AL47"/>
    <mergeCell ref="L51:Q51"/>
    <mergeCell ref="L49:Q50"/>
    <mergeCell ref="U46:W46"/>
    <mergeCell ref="C8:C10"/>
    <mergeCell ref="G8:G10"/>
    <mergeCell ref="AQ8:BD8"/>
    <mergeCell ref="Q6:R6"/>
    <mergeCell ref="S6:T6"/>
    <mergeCell ref="S7:T7"/>
    <mergeCell ref="AL5:AN7"/>
    <mergeCell ref="AA8:AA10"/>
    <mergeCell ref="AB8:AB10"/>
    <mergeCell ref="V8:Y9"/>
    <mergeCell ref="Z8:Z10"/>
    <mergeCell ref="AD9:AE9"/>
    <mergeCell ref="AC8:AC10"/>
    <mergeCell ref="AA5:AB5"/>
    <mergeCell ref="H8:H10"/>
    <mergeCell ref="BD2:BF3"/>
    <mergeCell ref="AL2:AN3"/>
    <mergeCell ref="AX2:BC3"/>
    <mergeCell ref="AD2:AK3"/>
    <mergeCell ref="L5:M5"/>
    <mergeCell ref="L2:P2"/>
    <mergeCell ref="Q2:S2"/>
    <mergeCell ref="R4:T4"/>
    <mergeCell ref="BD5:BF7"/>
    <mergeCell ref="AX5:BC7"/>
    <mergeCell ref="N5:R5"/>
    <mergeCell ref="L7:O7"/>
    <mergeCell ref="AO6:AR6"/>
    <mergeCell ref="Q7:R7"/>
    <mergeCell ref="AA6:AB6"/>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4" r:id="rId4"/>
  <colBreaks count="2" manualBreakCount="2">
    <brk id="20" max="16383" man="1"/>
    <brk id="40"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Activated Sludge MRO w/page 5</dc:title>
  <dc:subject/>
  <dc:creator>D. Daily - 5/5/03</dc:creator>
  <cp:keywords/>
  <dc:description>2/19/03</dc:description>
  <cp:lastModifiedBy>Painton, Marcus D</cp:lastModifiedBy>
  <cp:lastPrinted>2023-02-08T16:28:47Z</cp:lastPrinted>
  <dcterms:created xsi:type="dcterms:W3CDTF">2001-12-31T16:19:03Z</dcterms:created>
  <dcterms:modified xsi:type="dcterms:W3CDTF">2024-04-11T16:52:38Z</dcterms:modified>
  <cp:category/>
  <cp:version/>
  <cp:contentType/>
  <cp:contentStatus/>
</cp:coreProperties>
</file>