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workbookProtection workbookAlgorithmName="SHA-512" workbookHashValue="Gc2cuMD4l/rboAbu3JhgsveAXxrmCjaUIO4dWo/ysqmRgIMEiqDU7WDv9teYfbUyTDx3l0LhY9SIetPbm8uTtQ==" workbookSpinCount="100000" workbookSaltValue="/7fbwbXJVm2MGpAX6sVGyg==" lockStructure="1"/>
  <bookViews>
    <workbookView xWindow="20370" yWindow="65416" windowWidth="29040" windowHeight="15840" tabRatio="687" activeTab="0"/>
  </bookViews>
  <sheets>
    <sheet name="Instructions" sheetId="25" r:id="rId1"/>
    <sheet name="NetDMR NODI Codes" sheetId="29" r:id="rId2"/>
    <sheet name="Jan" sheetId="7" r:id="rId3"/>
    <sheet name="Feb" sheetId="15" r:id="rId4"/>
    <sheet name="Mar" sheetId="16" r:id="rId5"/>
    <sheet name="Apr" sheetId="17" r:id="rId6"/>
    <sheet name="May" sheetId="18" r:id="rId7"/>
    <sheet name="Jun" sheetId="19" r:id="rId8"/>
    <sheet name="Jul" sheetId="20" r:id="rId9"/>
    <sheet name="Aug" sheetId="21" r:id="rId10"/>
    <sheet name="Sep" sheetId="22" r:id="rId11"/>
    <sheet name="Oct" sheetId="23" r:id="rId12"/>
    <sheet name="Nov" sheetId="24" r:id="rId13"/>
    <sheet name="Dec" sheetId="14" r:id="rId14"/>
    <sheet name="Summary" sheetId="27" r:id="rId15"/>
    <sheet name="E.coli Standalone Calculation" sheetId="28" state="hidden" r:id="rId16"/>
  </sheets>
  <definedNames>
    <definedName name="_xlnm.Print_Area" localSheetId="5">'Apr'!$A$1:$CP$55</definedName>
    <definedName name="_xlnm.Print_Area" localSheetId="9">'Aug'!$A$1:$CP$56</definedName>
    <definedName name="_xlnm.Print_Area" localSheetId="13">'Dec'!$A$1:$CP$59</definedName>
    <definedName name="_xlnm.Print_Area" localSheetId="3">'Feb'!$A$1:$CP$54</definedName>
    <definedName name="_xlnm.Print_Area" localSheetId="0">'Instructions'!$B$2:$L$149</definedName>
    <definedName name="_xlnm.Print_Area" localSheetId="2">'Jan'!$A$1:$CP$59</definedName>
    <definedName name="_xlnm.Print_Area" localSheetId="8">'Jul'!$A$1:$CP$56</definedName>
    <definedName name="_xlnm.Print_Area" localSheetId="7">'Jun'!$A$1:$CP$55</definedName>
    <definedName name="_xlnm.Print_Area" localSheetId="4">'Mar'!$A$1:$CP$56</definedName>
    <definedName name="_xlnm.Print_Area" localSheetId="6">'May'!$A$1:$CP$56</definedName>
    <definedName name="_xlnm.Print_Area" localSheetId="12">'Nov'!$A$1:$CP$55</definedName>
    <definedName name="_xlnm.Print_Area" localSheetId="11">'Oct'!$A$1:$CP$56</definedName>
    <definedName name="_xlnm.Print_Area" localSheetId="10">'Sep'!$A$1:$CP$55</definedName>
  </definedNames>
  <calcPr calcId="191029"/>
  <extLst/>
</workbook>
</file>

<file path=xl/comments10.xml><?xml version="1.0" encoding="utf-8"?>
<comments xmlns="http://schemas.openxmlformats.org/spreadsheetml/2006/main">
  <authors>
    <author>Beason, Steven E</author>
  </authors>
  <commentList>
    <comment ref="AK42" authorId="0">
      <text>
        <r>
          <rPr>
            <b/>
            <sz val="12"/>
            <rFont val="Tahoma"/>
            <family val="2"/>
          </rPr>
          <t>Parameter 50060 1(CV2)</t>
        </r>
        <r>
          <rPr>
            <sz val="9"/>
            <rFont val="Tahoma"/>
            <family val="2"/>
          </rPr>
          <t xml:space="preserve">
</t>
        </r>
      </text>
    </comment>
    <comment ref="AN42" authorId="0">
      <text>
        <r>
          <rPr>
            <b/>
            <sz val="12"/>
            <rFont val="Tahoma"/>
            <family val="2"/>
          </rPr>
          <t>GeoMetric Mean
Parameter 51041 1(CV2)</t>
        </r>
        <r>
          <rPr>
            <b/>
            <sz val="9"/>
            <rFont val="Tahoma"/>
            <family val="2"/>
          </rPr>
          <t xml:space="preserve">
</t>
        </r>
        <r>
          <rPr>
            <sz val="9"/>
            <rFont val="Tahoma"/>
            <family val="2"/>
          </rPr>
          <t xml:space="preserve">
</t>
        </r>
      </text>
    </comment>
    <comment ref="AW42" authorId="0">
      <text>
        <r>
          <rPr>
            <b/>
            <sz val="12"/>
            <rFont val="Tahoma"/>
            <family val="2"/>
          </rPr>
          <t>Parameter 80082 1(CV2)</t>
        </r>
        <r>
          <rPr>
            <sz val="9"/>
            <rFont val="Tahoma"/>
            <family val="2"/>
          </rPr>
          <t xml:space="preserve">
</t>
        </r>
      </text>
    </comment>
    <comment ref="AY42" authorId="0">
      <text>
        <r>
          <rPr>
            <b/>
            <sz val="12"/>
            <rFont val="Tahoma"/>
            <family val="2"/>
          </rPr>
          <t>Parameter 80082 1(QV1)</t>
        </r>
        <r>
          <rPr>
            <sz val="9"/>
            <rFont val="Tahoma"/>
            <family val="2"/>
          </rPr>
          <t xml:space="preserve">
</t>
        </r>
      </text>
    </comment>
    <comment ref="BA42" authorId="0">
      <text>
        <r>
          <rPr>
            <b/>
            <sz val="12"/>
            <rFont val="Tahoma"/>
            <family val="2"/>
          </rPr>
          <t>Parameter 00530 1(CV2)</t>
        </r>
        <r>
          <rPr>
            <sz val="9"/>
            <rFont val="Tahoma"/>
            <family val="2"/>
          </rPr>
          <t xml:space="preserve">
</t>
        </r>
      </text>
    </comment>
    <comment ref="BC42" authorId="0">
      <text>
        <r>
          <rPr>
            <b/>
            <sz val="12"/>
            <rFont val="Tahoma"/>
            <family val="2"/>
          </rPr>
          <t>Parameter 00530 1(QV1)</t>
        </r>
        <r>
          <rPr>
            <sz val="9"/>
            <rFont val="Tahoma"/>
            <family val="2"/>
          </rPr>
          <t xml:space="preserve">
</t>
        </r>
      </text>
    </comment>
    <comment ref="BE42" authorId="0">
      <text>
        <r>
          <rPr>
            <b/>
            <sz val="12"/>
            <rFont val="Tahoma"/>
            <family val="2"/>
          </rPr>
          <t>Parameter 00610 1(CV2)</t>
        </r>
        <r>
          <rPr>
            <sz val="9"/>
            <rFont val="Tahoma"/>
            <family val="2"/>
          </rPr>
          <t xml:space="preserve">
</t>
        </r>
      </text>
    </comment>
    <comment ref="BG42" authorId="0">
      <text>
        <r>
          <rPr>
            <b/>
            <sz val="12"/>
            <rFont val="Tahoma"/>
            <family val="2"/>
          </rPr>
          <t>Parameter 00610 1(QV1)</t>
        </r>
        <r>
          <rPr>
            <sz val="9"/>
            <rFont val="Tahoma"/>
            <family val="2"/>
          </rPr>
          <t xml:space="preserve">
</t>
        </r>
      </text>
    </comment>
    <comment ref="AK43" authorId="0">
      <text>
        <r>
          <rPr>
            <b/>
            <sz val="12"/>
            <rFont val="Tahoma"/>
            <family val="2"/>
          </rPr>
          <t>Parameter 50060 1(CV3)</t>
        </r>
        <r>
          <rPr>
            <sz val="9"/>
            <rFont val="Tahoma"/>
            <family val="2"/>
          </rPr>
          <t xml:space="preserve">
</t>
        </r>
      </text>
    </comment>
    <comment ref="AL43" authorId="0">
      <text>
        <r>
          <rPr>
            <b/>
            <sz val="12"/>
            <rFont val="Tahoma"/>
            <family val="2"/>
          </rPr>
          <t>Parameter 50060 X(CV3)</t>
        </r>
        <r>
          <rPr>
            <sz val="9"/>
            <rFont val="Tahoma"/>
            <family val="2"/>
          </rPr>
          <t xml:space="preserve">
</t>
        </r>
      </text>
    </comment>
    <comment ref="AX43" authorId="0">
      <text>
        <r>
          <rPr>
            <b/>
            <sz val="12"/>
            <rFont val="Tahoma"/>
            <family val="2"/>
          </rPr>
          <t>Parameter 80082 1(CV3)</t>
        </r>
        <r>
          <rPr>
            <sz val="9"/>
            <rFont val="Tahoma"/>
            <family val="2"/>
          </rPr>
          <t xml:space="preserve">
</t>
        </r>
      </text>
    </comment>
    <comment ref="AZ43" authorId="0">
      <text>
        <r>
          <rPr>
            <b/>
            <sz val="12"/>
            <rFont val="Tahoma"/>
            <family val="2"/>
          </rPr>
          <t>Parameter 80082 1(QV2)</t>
        </r>
        <r>
          <rPr>
            <sz val="9"/>
            <rFont val="Tahoma"/>
            <family val="2"/>
          </rPr>
          <t xml:space="preserve">
</t>
        </r>
      </text>
    </comment>
    <comment ref="BB43" authorId="0">
      <text>
        <r>
          <rPr>
            <b/>
            <sz val="12"/>
            <rFont val="Tahoma"/>
            <family val="2"/>
          </rPr>
          <t>Parameter 00530 1(CV3)</t>
        </r>
        <r>
          <rPr>
            <sz val="9"/>
            <rFont val="Tahoma"/>
            <family val="2"/>
          </rPr>
          <t xml:space="preserve">
</t>
        </r>
      </text>
    </comment>
    <comment ref="BD43" authorId="0">
      <text>
        <r>
          <rPr>
            <b/>
            <sz val="12"/>
            <rFont val="Tahoma"/>
            <family val="2"/>
          </rPr>
          <t>Parameter 00530 1(QV2)</t>
        </r>
        <r>
          <rPr>
            <sz val="9"/>
            <rFont val="Tahoma"/>
            <family val="2"/>
          </rPr>
          <t xml:space="preserve">
</t>
        </r>
      </text>
    </comment>
    <comment ref="BF43" authorId="0">
      <text>
        <r>
          <rPr>
            <b/>
            <sz val="12"/>
            <rFont val="Tahoma"/>
            <family val="2"/>
          </rPr>
          <t>Parameter 00610 1(CV3)</t>
        </r>
        <r>
          <rPr>
            <sz val="9"/>
            <rFont val="Tahoma"/>
            <family val="2"/>
          </rPr>
          <t xml:space="preserve">
</t>
        </r>
      </text>
    </comment>
    <comment ref="BH43" authorId="0">
      <text>
        <r>
          <rPr>
            <b/>
            <sz val="12"/>
            <rFont val="Tahoma"/>
            <family val="2"/>
          </rPr>
          <t>Parameter 00610 1(QV2)</t>
        </r>
        <r>
          <rPr>
            <sz val="9"/>
            <rFont val="Tahoma"/>
            <family val="2"/>
          </rPr>
          <t xml:space="preserve">
</t>
        </r>
      </text>
    </comment>
    <comment ref="AL44" authorId="0">
      <text>
        <r>
          <rPr>
            <b/>
            <sz val="12"/>
            <rFont val="Tahoma"/>
            <family val="2"/>
          </rPr>
          <t>Parameter 50060 X(CV1)</t>
        </r>
        <r>
          <rPr>
            <sz val="9"/>
            <rFont val="Tahoma"/>
            <family val="2"/>
          </rPr>
          <t xml:space="preserve">
</t>
        </r>
      </text>
    </comment>
    <comment ref="AU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N45" authorId="0">
      <text>
        <r>
          <rPr>
            <b/>
            <sz val="12"/>
            <rFont val="Tahoma"/>
            <family val="2"/>
          </rPr>
          <t>Parameter 51041 1(CV3)</t>
        </r>
      </text>
    </comment>
    <comment ref="T46" authorId="0">
      <text>
        <r>
          <rPr>
            <b/>
            <sz val="12"/>
            <rFont val="Tahoma"/>
            <family val="2"/>
          </rPr>
          <t>E.Coli Only
Ecoli 10% Rule</t>
        </r>
        <r>
          <rPr>
            <sz val="9"/>
            <rFont val="Tahoma"/>
            <family val="2"/>
          </rPr>
          <t xml:space="preserve">
</t>
        </r>
      </text>
    </comment>
  </commentList>
</comments>
</file>

<file path=xl/comments11.xml><?xml version="1.0" encoding="utf-8"?>
<comments xmlns="http://schemas.openxmlformats.org/spreadsheetml/2006/main">
  <authors>
    <author>Beason, Steven E</author>
  </authors>
  <commentList>
    <comment ref="AK41" authorId="0">
      <text>
        <r>
          <rPr>
            <b/>
            <sz val="12"/>
            <rFont val="Tahoma"/>
            <family val="2"/>
          </rPr>
          <t>Parameter 50060 1(CV2)</t>
        </r>
        <r>
          <rPr>
            <sz val="9"/>
            <rFont val="Tahoma"/>
            <family val="2"/>
          </rPr>
          <t xml:space="preserve">
</t>
        </r>
      </text>
    </comment>
    <comment ref="AN41" authorId="0">
      <text>
        <r>
          <rPr>
            <b/>
            <sz val="12"/>
            <rFont val="Tahoma"/>
            <family val="2"/>
          </rPr>
          <t>GeoMetric Mean
Parameter 51041 1(CV2)</t>
        </r>
        <r>
          <rPr>
            <b/>
            <sz val="9"/>
            <rFont val="Tahoma"/>
            <family val="2"/>
          </rPr>
          <t xml:space="preserve">
</t>
        </r>
        <r>
          <rPr>
            <sz val="9"/>
            <rFont val="Tahoma"/>
            <family val="2"/>
          </rPr>
          <t xml:space="preserve">
</t>
        </r>
      </text>
    </comment>
    <comment ref="AW41" authorId="0">
      <text>
        <r>
          <rPr>
            <b/>
            <sz val="12"/>
            <rFont val="Tahoma"/>
            <family val="2"/>
          </rPr>
          <t>Parameter 80082 1(CV2)</t>
        </r>
        <r>
          <rPr>
            <sz val="9"/>
            <rFont val="Tahoma"/>
            <family val="2"/>
          </rPr>
          <t xml:space="preserve">
</t>
        </r>
      </text>
    </comment>
    <comment ref="AY41" authorId="0">
      <text>
        <r>
          <rPr>
            <b/>
            <sz val="12"/>
            <rFont val="Tahoma"/>
            <family val="2"/>
          </rPr>
          <t>Parameter 80082 1(QV1)</t>
        </r>
        <r>
          <rPr>
            <sz val="9"/>
            <rFont val="Tahoma"/>
            <family val="2"/>
          </rPr>
          <t xml:space="preserve">
</t>
        </r>
      </text>
    </comment>
    <comment ref="BA41" authorId="0">
      <text>
        <r>
          <rPr>
            <b/>
            <sz val="12"/>
            <rFont val="Tahoma"/>
            <family val="2"/>
          </rPr>
          <t>Parameter 00530 1(CV2)</t>
        </r>
        <r>
          <rPr>
            <sz val="9"/>
            <rFont val="Tahoma"/>
            <family val="2"/>
          </rPr>
          <t xml:space="preserve">
</t>
        </r>
      </text>
    </comment>
    <comment ref="BC41" authorId="0">
      <text>
        <r>
          <rPr>
            <b/>
            <sz val="12"/>
            <rFont val="Tahoma"/>
            <family val="2"/>
          </rPr>
          <t>Parameter 00530 1(QV1)</t>
        </r>
        <r>
          <rPr>
            <sz val="9"/>
            <rFont val="Tahoma"/>
            <family val="2"/>
          </rPr>
          <t xml:space="preserve">
</t>
        </r>
      </text>
    </comment>
    <comment ref="BE41" authorId="0">
      <text>
        <r>
          <rPr>
            <b/>
            <sz val="12"/>
            <rFont val="Tahoma"/>
            <family val="2"/>
          </rPr>
          <t>Parameter 00610 1(CV2)</t>
        </r>
        <r>
          <rPr>
            <sz val="9"/>
            <rFont val="Tahoma"/>
            <family val="2"/>
          </rPr>
          <t xml:space="preserve">
</t>
        </r>
      </text>
    </comment>
    <comment ref="BG41" authorId="0">
      <text>
        <r>
          <rPr>
            <b/>
            <sz val="12"/>
            <rFont val="Tahoma"/>
            <family val="2"/>
          </rPr>
          <t>Parameter 00610 1(QV1)</t>
        </r>
        <r>
          <rPr>
            <sz val="9"/>
            <rFont val="Tahoma"/>
            <family val="2"/>
          </rPr>
          <t xml:space="preserve">
</t>
        </r>
      </text>
    </comment>
    <comment ref="AK42" authorId="0">
      <text>
        <r>
          <rPr>
            <b/>
            <sz val="12"/>
            <rFont val="Tahoma"/>
            <family val="2"/>
          </rPr>
          <t>Parameter 50060 1(CV3)</t>
        </r>
        <r>
          <rPr>
            <sz val="9"/>
            <rFont val="Tahoma"/>
            <family val="2"/>
          </rPr>
          <t xml:space="preserve">
</t>
        </r>
      </text>
    </comment>
    <comment ref="AL42" authorId="0">
      <text>
        <r>
          <rPr>
            <b/>
            <sz val="12"/>
            <rFont val="Tahoma"/>
            <family val="2"/>
          </rPr>
          <t>Parameter 50060 X(CV3)</t>
        </r>
        <r>
          <rPr>
            <sz val="9"/>
            <rFont val="Tahoma"/>
            <family val="2"/>
          </rPr>
          <t xml:space="preserve">
</t>
        </r>
      </text>
    </comment>
    <comment ref="AX42" authorId="0">
      <text>
        <r>
          <rPr>
            <b/>
            <sz val="12"/>
            <rFont val="Tahoma"/>
            <family val="2"/>
          </rPr>
          <t>Parameter 80082 1(CV3)</t>
        </r>
        <r>
          <rPr>
            <sz val="9"/>
            <rFont val="Tahoma"/>
            <family val="2"/>
          </rPr>
          <t xml:space="preserve">
</t>
        </r>
      </text>
    </comment>
    <comment ref="AZ42" authorId="0">
      <text>
        <r>
          <rPr>
            <b/>
            <sz val="12"/>
            <rFont val="Tahoma"/>
            <family val="2"/>
          </rPr>
          <t>Parameter 80082 1(QV2)</t>
        </r>
        <r>
          <rPr>
            <sz val="9"/>
            <rFont val="Tahoma"/>
            <family val="2"/>
          </rPr>
          <t xml:space="preserve">
</t>
        </r>
      </text>
    </comment>
    <comment ref="BB42" authorId="0">
      <text>
        <r>
          <rPr>
            <b/>
            <sz val="12"/>
            <rFont val="Tahoma"/>
            <family val="2"/>
          </rPr>
          <t>Parameter 00530 1(CV3)</t>
        </r>
        <r>
          <rPr>
            <sz val="9"/>
            <rFont val="Tahoma"/>
            <family val="2"/>
          </rPr>
          <t xml:space="preserve">
</t>
        </r>
      </text>
    </comment>
    <comment ref="BD42" authorId="0">
      <text>
        <r>
          <rPr>
            <b/>
            <sz val="12"/>
            <rFont val="Tahoma"/>
            <family val="2"/>
          </rPr>
          <t>Parameter 00530 1(QV2)</t>
        </r>
        <r>
          <rPr>
            <sz val="9"/>
            <rFont val="Tahoma"/>
            <family val="2"/>
          </rPr>
          <t xml:space="preserve">
</t>
        </r>
      </text>
    </comment>
    <comment ref="BF42" authorId="0">
      <text>
        <r>
          <rPr>
            <b/>
            <sz val="12"/>
            <rFont val="Tahoma"/>
            <family val="2"/>
          </rPr>
          <t>Parameter 00610 1(CV3)</t>
        </r>
        <r>
          <rPr>
            <sz val="9"/>
            <rFont val="Tahoma"/>
            <family val="2"/>
          </rPr>
          <t xml:space="preserve">
</t>
        </r>
      </text>
    </comment>
    <comment ref="BH42" authorId="0">
      <text>
        <r>
          <rPr>
            <b/>
            <sz val="12"/>
            <rFont val="Tahoma"/>
            <family val="2"/>
          </rPr>
          <t>Parameter 00610 1(QV2)</t>
        </r>
        <r>
          <rPr>
            <sz val="9"/>
            <rFont val="Tahoma"/>
            <family val="2"/>
          </rPr>
          <t xml:space="preserve">
</t>
        </r>
      </text>
    </comment>
    <comment ref="AL43" authorId="0">
      <text>
        <r>
          <rPr>
            <b/>
            <sz val="12"/>
            <rFont val="Tahoma"/>
            <family val="2"/>
          </rPr>
          <t>Parameter 50060 X(CV1)</t>
        </r>
        <r>
          <rPr>
            <sz val="9"/>
            <rFont val="Tahoma"/>
            <family val="2"/>
          </rPr>
          <t xml:space="preserve">
</t>
        </r>
      </text>
    </comment>
    <comment ref="AU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N44" authorId="0">
      <text>
        <r>
          <rPr>
            <b/>
            <sz val="12"/>
            <rFont val="Tahoma"/>
            <family val="2"/>
          </rPr>
          <t>Parameter 51041 1(CV3)</t>
        </r>
      </text>
    </comment>
    <comment ref="T45" authorId="0">
      <text>
        <r>
          <rPr>
            <b/>
            <sz val="12"/>
            <rFont val="Tahoma"/>
            <family val="2"/>
          </rPr>
          <t>E.Coli Only
Ecoli 10% Rule</t>
        </r>
        <r>
          <rPr>
            <sz val="9"/>
            <rFont val="Tahoma"/>
            <family val="2"/>
          </rPr>
          <t xml:space="preserve">
</t>
        </r>
      </text>
    </comment>
  </commentList>
</comments>
</file>

<file path=xl/comments12.xml><?xml version="1.0" encoding="utf-8"?>
<comments xmlns="http://schemas.openxmlformats.org/spreadsheetml/2006/main">
  <authors>
    <author>Beason, Steven E</author>
  </authors>
  <commentList>
    <comment ref="AK42" authorId="0">
      <text>
        <r>
          <rPr>
            <b/>
            <sz val="12"/>
            <rFont val="Tahoma"/>
            <family val="2"/>
          </rPr>
          <t>Parameter 50060 1(CV2)</t>
        </r>
        <r>
          <rPr>
            <sz val="9"/>
            <rFont val="Tahoma"/>
            <family val="2"/>
          </rPr>
          <t xml:space="preserve">
</t>
        </r>
      </text>
    </comment>
    <comment ref="AN42" authorId="0">
      <text>
        <r>
          <rPr>
            <b/>
            <sz val="12"/>
            <rFont val="Tahoma"/>
            <family val="2"/>
          </rPr>
          <t>GeoMetric Mean
Parameter 51041 1(CV2)</t>
        </r>
        <r>
          <rPr>
            <b/>
            <sz val="9"/>
            <rFont val="Tahoma"/>
            <family val="2"/>
          </rPr>
          <t xml:space="preserve">
</t>
        </r>
        <r>
          <rPr>
            <sz val="9"/>
            <rFont val="Tahoma"/>
            <family val="2"/>
          </rPr>
          <t xml:space="preserve">
</t>
        </r>
      </text>
    </comment>
    <comment ref="AW42" authorId="0">
      <text>
        <r>
          <rPr>
            <b/>
            <sz val="12"/>
            <rFont val="Tahoma"/>
            <family val="2"/>
          </rPr>
          <t>Parameter 80082 1(CV2)</t>
        </r>
        <r>
          <rPr>
            <sz val="9"/>
            <rFont val="Tahoma"/>
            <family val="2"/>
          </rPr>
          <t xml:space="preserve">
</t>
        </r>
      </text>
    </comment>
    <comment ref="AY42" authorId="0">
      <text>
        <r>
          <rPr>
            <b/>
            <sz val="12"/>
            <rFont val="Tahoma"/>
            <family val="2"/>
          </rPr>
          <t>Parameter 80082 1(QV1)</t>
        </r>
        <r>
          <rPr>
            <sz val="9"/>
            <rFont val="Tahoma"/>
            <family val="2"/>
          </rPr>
          <t xml:space="preserve">
</t>
        </r>
      </text>
    </comment>
    <comment ref="BA42" authorId="0">
      <text>
        <r>
          <rPr>
            <b/>
            <sz val="12"/>
            <rFont val="Tahoma"/>
            <family val="2"/>
          </rPr>
          <t>Parameter 00530 1(CV2)</t>
        </r>
        <r>
          <rPr>
            <sz val="9"/>
            <rFont val="Tahoma"/>
            <family val="2"/>
          </rPr>
          <t xml:space="preserve">
</t>
        </r>
      </text>
    </comment>
    <comment ref="BC42" authorId="0">
      <text>
        <r>
          <rPr>
            <b/>
            <sz val="12"/>
            <rFont val="Tahoma"/>
            <family val="2"/>
          </rPr>
          <t>Parameter 00530 1(QV1)</t>
        </r>
        <r>
          <rPr>
            <sz val="9"/>
            <rFont val="Tahoma"/>
            <family val="2"/>
          </rPr>
          <t xml:space="preserve">
</t>
        </r>
      </text>
    </comment>
    <comment ref="BE42" authorId="0">
      <text>
        <r>
          <rPr>
            <b/>
            <sz val="12"/>
            <rFont val="Tahoma"/>
            <family val="2"/>
          </rPr>
          <t>Parameter 00610 1(CV2)</t>
        </r>
        <r>
          <rPr>
            <sz val="9"/>
            <rFont val="Tahoma"/>
            <family val="2"/>
          </rPr>
          <t xml:space="preserve">
</t>
        </r>
      </text>
    </comment>
    <comment ref="BG42" authorId="0">
      <text>
        <r>
          <rPr>
            <b/>
            <sz val="12"/>
            <rFont val="Tahoma"/>
            <family val="2"/>
          </rPr>
          <t>Parameter 00610 1(QV1)</t>
        </r>
        <r>
          <rPr>
            <sz val="9"/>
            <rFont val="Tahoma"/>
            <family val="2"/>
          </rPr>
          <t xml:space="preserve">
</t>
        </r>
      </text>
    </comment>
    <comment ref="AK43" authorId="0">
      <text>
        <r>
          <rPr>
            <b/>
            <sz val="12"/>
            <rFont val="Tahoma"/>
            <family val="2"/>
          </rPr>
          <t>Parameter 50060 1(CV3)</t>
        </r>
        <r>
          <rPr>
            <sz val="9"/>
            <rFont val="Tahoma"/>
            <family val="2"/>
          </rPr>
          <t xml:space="preserve">
</t>
        </r>
      </text>
    </comment>
    <comment ref="AL43" authorId="0">
      <text>
        <r>
          <rPr>
            <b/>
            <sz val="12"/>
            <rFont val="Tahoma"/>
            <family val="2"/>
          </rPr>
          <t>Parameter 50060 X(CV3)</t>
        </r>
        <r>
          <rPr>
            <sz val="9"/>
            <rFont val="Tahoma"/>
            <family val="2"/>
          </rPr>
          <t xml:space="preserve">
</t>
        </r>
      </text>
    </comment>
    <comment ref="AX43" authorId="0">
      <text>
        <r>
          <rPr>
            <b/>
            <sz val="12"/>
            <rFont val="Tahoma"/>
            <family val="2"/>
          </rPr>
          <t>Parameter 80082 1(CV3)</t>
        </r>
        <r>
          <rPr>
            <sz val="9"/>
            <rFont val="Tahoma"/>
            <family val="2"/>
          </rPr>
          <t xml:space="preserve">
</t>
        </r>
      </text>
    </comment>
    <comment ref="AZ43" authorId="0">
      <text>
        <r>
          <rPr>
            <b/>
            <sz val="12"/>
            <rFont val="Tahoma"/>
            <family val="2"/>
          </rPr>
          <t>Parameter 80082 1(QV2)</t>
        </r>
        <r>
          <rPr>
            <sz val="9"/>
            <rFont val="Tahoma"/>
            <family val="2"/>
          </rPr>
          <t xml:space="preserve">
</t>
        </r>
      </text>
    </comment>
    <comment ref="BB43" authorId="0">
      <text>
        <r>
          <rPr>
            <b/>
            <sz val="12"/>
            <rFont val="Tahoma"/>
            <family val="2"/>
          </rPr>
          <t>Parameter 00530 1(CV3)</t>
        </r>
        <r>
          <rPr>
            <sz val="9"/>
            <rFont val="Tahoma"/>
            <family val="2"/>
          </rPr>
          <t xml:space="preserve">
</t>
        </r>
      </text>
    </comment>
    <comment ref="BD43" authorId="0">
      <text>
        <r>
          <rPr>
            <b/>
            <sz val="12"/>
            <rFont val="Tahoma"/>
            <family val="2"/>
          </rPr>
          <t>Parameter 00530 1(QV2)</t>
        </r>
        <r>
          <rPr>
            <sz val="9"/>
            <rFont val="Tahoma"/>
            <family val="2"/>
          </rPr>
          <t xml:space="preserve">
</t>
        </r>
      </text>
    </comment>
    <comment ref="BF43" authorId="0">
      <text>
        <r>
          <rPr>
            <b/>
            <sz val="12"/>
            <rFont val="Tahoma"/>
            <family val="2"/>
          </rPr>
          <t>Parameter 00610 1(CV3)</t>
        </r>
        <r>
          <rPr>
            <sz val="9"/>
            <rFont val="Tahoma"/>
            <family val="2"/>
          </rPr>
          <t xml:space="preserve">
</t>
        </r>
      </text>
    </comment>
    <comment ref="BH43" authorId="0">
      <text>
        <r>
          <rPr>
            <b/>
            <sz val="12"/>
            <rFont val="Tahoma"/>
            <family val="2"/>
          </rPr>
          <t>Parameter 00610 1(QV2)</t>
        </r>
        <r>
          <rPr>
            <sz val="9"/>
            <rFont val="Tahoma"/>
            <family val="2"/>
          </rPr>
          <t xml:space="preserve">
</t>
        </r>
      </text>
    </comment>
    <comment ref="AL44" authorId="0">
      <text>
        <r>
          <rPr>
            <b/>
            <sz val="12"/>
            <rFont val="Tahoma"/>
            <family val="2"/>
          </rPr>
          <t>Parameter 50060 X(CV1)</t>
        </r>
        <r>
          <rPr>
            <sz val="9"/>
            <rFont val="Tahoma"/>
            <family val="2"/>
          </rPr>
          <t xml:space="preserve">
</t>
        </r>
      </text>
    </comment>
    <comment ref="AU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N45" authorId="0">
      <text>
        <r>
          <rPr>
            <b/>
            <sz val="12"/>
            <rFont val="Tahoma"/>
            <family val="2"/>
          </rPr>
          <t>Parameter 51041 1(CV3)</t>
        </r>
      </text>
    </comment>
    <comment ref="T46" authorId="0">
      <text>
        <r>
          <rPr>
            <b/>
            <sz val="12"/>
            <rFont val="Tahoma"/>
            <family val="2"/>
          </rPr>
          <t>E.Coli Only
Ecoli 10% Rule</t>
        </r>
        <r>
          <rPr>
            <sz val="9"/>
            <rFont val="Tahoma"/>
            <family val="2"/>
          </rPr>
          <t xml:space="preserve">
</t>
        </r>
      </text>
    </comment>
  </commentList>
</comments>
</file>

<file path=xl/comments13.xml><?xml version="1.0" encoding="utf-8"?>
<comments xmlns="http://schemas.openxmlformats.org/spreadsheetml/2006/main">
  <authors>
    <author>Beason, Steven E</author>
  </authors>
  <commentList>
    <comment ref="AK41" authorId="0">
      <text>
        <r>
          <rPr>
            <b/>
            <sz val="12"/>
            <rFont val="Tahoma"/>
            <family val="2"/>
          </rPr>
          <t>Parameter 50060 1(CV2)</t>
        </r>
        <r>
          <rPr>
            <sz val="9"/>
            <rFont val="Tahoma"/>
            <family val="2"/>
          </rPr>
          <t xml:space="preserve">
</t>
        </r>
      </text>
    </comment>
    <comment ref="AN41" authorId="0">
      <text>
        <r>
          <rPr>
            <b/>
            <sz val="12"/>
            <rFont val="Tahoma"/>
            <family val="2"/>
          </rPr>
          <t>GeoMetric Mean
Parameter 51041 1(CV2)</t>
        </r>
        <r>
          <rPr>
            <b/>
            <sz val="9"/>
            <rFont val="Tahoma"/>
            <family val="2"/>
          </rPr>
          <t xml:space="preserve">
</t>
        </r>
        <r>
          <rPr>
            <sz val="9"/>
            <rFont val="Tahoma"/>
            <family val="2"/>
          </rPr>
          <t xml:space="preserve">
</t>
        </r>
      </text>
    </comment>
    <comment ref="AW41" authorId="0">
      <text>
        <r>
          <rPr>
            <b/>
            <sz val="12"/>
            <rFont val="Tahoma"/>
            <family val="2"/>
          </rPr>
          <t>Parameter 80082 1(CV2)</t>
        </r>
        <r>
          <rPr>
            <sz val="9"/>
            <rFont val="Tahoma"/>
            <family val="2"/>
          </rPr>
          <t xml:space="preserve">
</t>
        </r>
      </text>
    </comment>
    <comment ref="AY41" authorId="0">
      <text>
        <r>
          <rPr>
            <b/>
            <sz val="12"/>
            <rFont val="Tahoma"/>
            <family val="2"/>
          </rPr>
          <t>Parameter 80082 1(QV1)</t>
        </r>
        <r>
          <rPr>
            <sz val="9"/>
            <rFont val="Tahoma"/>
            <family val="2"/>
          </rPr>
          <t xml:space="preserve">
</t>
        </r>
      </text>
    </comment>
    <comment ref="BA41" authorId="0">
      <text>
        <r>
          <rPr>
            <b/>
            <sz val="12"/>
            <rFont val="Tahoma"/>
            <family val="2"/>
          </rPr>
          <t>Parameter 00530 1(CV2)</t>
        </r>
        <r>
          <rPr>
            <sz val="9"/>
            <rFont val="Tahoma"/>
            <family val="2"/>
          </rPr>
          <t xml:space="preserve">
</t>
        </r>
      </text>
    </comment>
    <comment ref="BC41" authorId="0">
      <text>
        <r>
          <rPr>
            <b/>
            <sz val="12"/>
            <rFont val="Tahoma"/>
            <family val="2"/>
          </rPr>
          <t>Parameter 00530 1(QV1)</t>
        </r>
        <r>
          <rPr>
            <sz val="9"/>
            <rFont val="Tahoma"/>
            <family val="2"/>
          </rPr>
          <t xml:space="preserve">
</t>
        </r>
      </text>
    </comment>
    <comment ref="BE41" authorId="0">
      <text>
        <r>
          <rPr>
            <b/>
            <sz val="12"/>
            <rFont val="Tahoma"/>
            <family val="2"/>
          </rPr>
          <t>Parameter 00610 1(CV2)</t>
        </r>
        <r>
          <rPr>
            <sz val="9"/>
            <rFont val="Tahoma"/>
            <family val="2"/>
          </rPr>
          <t xml:space="preserve">
</t>
        </r>
      </text>
    </comment>
    <comment ref="BG41" authorId="0">
      <text>
        <r>
          <rPr>
            <b/>
            <sz val="12"/>
            <rFont val="Tahoma"/>
            <family val="2"/>
          </rPr>
          <t>Parameter 00610 1(QV1)</t>
        </r>
        <r>
          <rPr>
            <sz val="9"/>
            <rFont val="Tahoma"/>
            <family val="2"/>
          </rPr>
          <t xml:space="preserve">
</t>
        </r>
      </text>
    </comment>
    <comment ref="AK42" authorId="0">
      <text>
        <r>
          <rPr>
            <b/>
            <sz val="12"/>
            <rFont val="Tahoma"/>
            <family val="2"/>
          </rPr>
          <t>Parameter 50060 1(CV3)</t>
        </r>
        <r>
          <rPr>
            <sz val="9"/>
            <rFont val="Tahoma"/>
            <family val="2"/>
          </rPr>
          <t xml:space="preserve">
</t>
        </r>
      </text>
    </comment>
    <comment ref="AL42" authorId="0">
      <text>
        <r>
          <rPr>
            <b/>
            <sz val="12"/>
            <rFont val="Tahoma"/>
            <family val="2"/>
          </rPr>
          <t>Parameter 50060 X(CV3)</t>
        </r>
        <r>
          <rPr>
            <sz val="9"/>
            <rFont val="Tahoma"/>
            <family val="2"/>
          </rPr>
          <t xml:space="preserve">
</t>
        </r>
      </text>
    </comment>
    <comment ref="AX42" authorId="0">
      <text>
        <r>
          <rPr>
            <b/>
            <sz val="12"/>
            <rFont val="Tahoma"/>
            <family val="2"/>
          </rPr>
          <t>Parameter 80082 1(CV3)</t>
        </r>
        <r>
          <rPr>
            <sz val="9"/>
            <rFont val="Tahoma"/>
            <family val="2"/>
          </rPr>
          <t xml:space="preserve">
</t>
        </r>
      </text>
    </comment>
    <comment ref="AZ42" authorId="0">
      <text>
        <r>
          <rPr>
            <b/>
            <sz val="12"/>
            <rFont val="Tahoma"/>
            <family val="2"/>
          </rPr>
          <t>Parameter 80082 1(QV2)</t>
        </r>
        <r>
          <rPr>
            <sz val="9"/>
            <rFont val="Tahoma"/>
            <family val="2"/>
          </rPr>
          <t xml:space="preserve">
</t>
        </r>
      </text>
    </comment>
    <comment ref="BB42" authorId="0">
      <text>
        <r>
          <rPr>
            <b/>
            <sz val="12"/>
            <rFont val="Tahoma"/>
            <family val="2"/>
          </rPr>
          <t>Parameter 00530 1(CV3)</t>
        </r>
        <r>
          <rPr>
            <sz val="9"/>
            <rFont val="Tahoma"/>
            <family val="2"/>
          </rPr>
          <t xml:space="preserve">
</t>
        </r>
      </text>
    </comment>
    <comment ref="BD42" authorId="0">
      <text>
        <r>
          <rPr>
            <b/>
            <sz val="12"/>
            <rFont val="Tahoma"/>
            <family val="2"/>
          </rPr>
          <t>Parameter 00530 1(QV2)</t>
        </r>
        <r>
          <rPr>
            <sz val="9"/>
            <rFont val="Tahoma"/>
            <family val="2"/>
          </rPr>
          <t xml:space="preserve">
</t>
        </r>
      </text>
    </comment>
    <comment ref="BF42" authorId="0">
      <text>
        <r>
          <rPr>
            <b/>
            <sz val="12"/>
            <rFont val="Tahoma"/>
            <family val="2"/>
          </rPr>
          <t>Parameter 00610 1(CV3)</t>
        </r>
        <r>
          <rPr>
            <sz val="9"/>
            <rFont val="Tahoma"/>
            <family val="2"/>
          </rPr>
          <t xml:space="preserve">
</t>
        </r>
      </text>
    </comment>
    <comment ref="BH42" authorId="0">
      <text>
        <r>
          <rPr>
            <b/>
            <sz val="12"/>
            <rFont val="Tahoma"/>
            <family val="2"/>
          </rPr>
          <t>Parameter 00610 1(QV2)</t>
        </r>
        <r>
          <rPr>
            <sz val="9"/>
            <rFont val="Tahoma"/>
            <family val="2"/>
          </rPr>
          <t xml:space="preserve">
</t>
        </r>
      </text>
    </comment>
    <comment ref="AL43" authorId="0">
      <text>
        <r>
          <rPr>
            <b/>
            <sz val="12"/>
            <rFont val="Tahoma"/>
            <family val="2"/>
          </rPr>
          <t>Parameter 50060 X(CV1)</t>
        </r>
        <r>
          <rPr>
            <sz val="9"/>
            <rFont val="Tahoma"/>
            <family val="2"/>
          </rPr>
          <t xml:space="preserve">
</t>
        </r>
      </text>
    </comment>
    <comment ref="AU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N44" authorId="0">
      <text>
        <r>
          <rPr>
            <b/>
            <sz val="12"/>
            <rFont val="Tahoma"/>
            <family val="2"/>
          </rPr>
          <t>Parameter 51041 1(CV3)</t>
        </r>
      </text>
    </comment>
    <comment ref="T45" authorId="0">
      <text>
        <r>
          <rPr>
            <b/>
            <sz val="12"/>
            <rFont val="Tahoma"/>
            <family val="2"/>
          </rPr>
          <t>E.Coli Only
Ecoli 10% Rule</t>
        </r>
        <r>
          <rPr>
            <sz val="9"/>
            <rFont val="Tahoma"/>
            <family val="2"/>
          </rPr>
          <t xml:space="preserve">
</t>
        </r>
      </text>
    </comment>
  </commentList>
</comments>
</file>

<file path=xl/comments14.xml><?xml version="1.0" encoding="utf-8"?>
<comments xmlns="http://schemas.openxmlformats.org/spreadsheetml/2006/main">
  <authors>
    <author>Beason, Steven E</author>
  </authors>
  <commentList>
    <comment ref="AK45" authorId="0">
      <text>
        <r>
          <rPr>
            <b/>
            <sz val="12"/>
            <rFont val="Tahoma"/>
            <family val="2"/>
          </rPr>
          <t>Parameter 50060 1(CV2)</t>
        </r>
        <r>
          <rPr>
            <sz val="9"/>
            <rFont val="Tahoma"/>
            <family val="2"/>
          </rPr>
          <t xml:space="preserve">
</t>
        </r>
      </text>
    </comment>
    <comment ref="AN45" authorId="0">
      <text>
        <r>
          <rPr>
            <b/>
            <sz val="12"/>
            <rFont val="Tahoma"/>
            <family val="2"/>
          </rPr>
          <t>GeoMetric Mean
Parameter 51041 1(CV2)</t>
        </r>
        <r>
          <rPr>
            <b/>
            <sz val="9"/>
            <rFont val="Tahoma"/>
            <family val="2"/>
          </rPr>
          <t xml:space="preserve">
</t>
        </r>
        <r>
          <rPr>
            <sz val="9"/>
            <rFont val="Tahoma"/>
            <family val="2"/>
          </rPr>
          <t xml:space="preserve">
</t>
        </r>
      </text>
    </comment>
    <comment ref="AW45" authorId="0">
      <text>
        <r>
          <rPr>
            <b/>
            <sz val="12"/>
            <rFont val="Tahoma"/>
            <family val="2"/>
          </rPr>
          <t>Parameter 80082 1(CV2)</t>
        </r>
        <r>
          <rPr>
            <sz val="9"/>
            <rFont val="Tahoma"/>
            <family val="2"/>
          </rPr>
          <t xml:space="preserve">
</t>
        </r>
      </text>
    </comment>
    <comment ref="AY45" authorId="0">
      <text>
        <r>
          <rPr>
            <b/>
            <sz val="12"/>
            <rFont val="Tahoma"/>
            <family val="2"/>
          </rPr>
          <t>Parameter 80082 1(QV1)</t>
        </r>
        <r>
          <rPr>
            <sz val="9"/>
            <rFont val="Tahoma"/>
            <family val="2"/>
          </rPr>
          <t xml:space="preserve">
</t>
        </r>
      </text>
    </comment>
    <comment ref="BA45" authorId="0">
      <text>
        <r>
          <rPr>
            <b/>
            <sz val="12"/>
            <rFont val="Tahoma"/>
            <family val="2"/>
          </rPr>
          <t>Parameter 00530 1(CV2)</t>
        </r>
        <r>
          <rPr>
            <sz val="9"/>
            <rFont val="Tahoma"/>
            <family val="2"/>
          </rPr>
          <t xml:space="preserve">
</t>
        </r>
      </text>
    </comment>
    <comment ref="BC45" authorId="0">
      <text>
        <r>
          <rPr>
            <b/>
            <sz val="12"/>
            <rFont val="Tahoma"/>
            <family val="2"/>
          </rPr>
          <t>Parameter 00530 1(QV1)</t>
        </r>
        <r>
          <rPr>
            <sz val="9"/>
            <rFont val="Tahoma"/>
            <family val="2"/>
          </rPr>
          <t xml:space="preserve">
</t>
        </r>
      </text>
    </comment>
    <comment ref="BE45" authorId="0">
      <text>
        <r>
          <rPr>
            <b/>
            <sz val="12"/>
            <rFont val="Tahoma"/>
            <family val="2"/>
          </rPr>
          <t>Parameter 00610 1(CV2)</t>
        </r>
        <r>
          <rPr>
            <sz val="9"/>
            <rFont val="Tahoma"/>
            <family val="2"/>
          </rPr>
          <t xml:space="preserve">
</t>
        </r>
      </text>
    </comment>
    <comment ref="BG45" authorId="0">
      <text>
        <r>
          <rPr>
            <b/>
            <sz val="12"/>
            <rFont val="Tahoma"/>
            <family val="2"/>
          </rPr>
          <t>Parameter 00610 1(QV1)</t>
        </r>
        <r>
          <rPr>
            <sz val="9"/>
            <rFont val="Tahoma"/>
            <family val="2"/>
          </rPr>
          <t xml:space="preserve">
</t>
        </r>
      </text>
    </comment>
    <comment ref="AK46" authorId="0">
      <text>
        <r>
          <rPr>
            <b/>
            <sz val="12"/>
            <rFont val="Tahoma"/>
            <family val="2"/>
          </rPr>
          <t>Parameter 50060 1(CV3)</t>
        </r>
        <r>
          <rPr>
            <sz val="9"/>
            <rFont val="Tahoma"/>
            <family val="2"/>
          </rPr>
          <t xml:space="preserve">
</t>
        </r>
      </text>
    </comment>
    <comment ref="AL46" authorId="0">
      <text>
        <r>
          <rPr>
            <b/>
            <sz val="12"/>
            <rFont val="Tahoma"/>
            <family val="2"/>
          </rPr>
          <t>Parameter 50060 X(CV3)</t>
        </r>
        <r>
          <rPr>
            <sz val="9"/>
            <rFont val="Tahoma"/>
            <family val="2"/>
          </rPr>
          <t xml:space="preserve">
</t>
        </r>
      </text>
    </comment>
    <comment ref="AX46" authorId="0">
      <text>
        <r>
          <rPr>
            <b/>
            <sz val="12"/>
            <rFont val="Tahoma"/>
            <family val="2"/>
          </rPr>
          <t>Parameter 80082 1(CV3)</t>
        </r>
        <r>
          <rPr>
            <sz val="9"/>
            <rFont val="Tahoma"/>
            <family val="2"/>
          </rPr>
          <t xml:space="preserve">
</t>
        </r>
      </text>
    </comment>
    <comment ref="AZ46" authorId="0">
      <text>
        <r>
          <rPr>
            <b/>
            <sz val="12"/>
            <rFont val="Tahoma"/>
            <family val="2"/>
          </rPr>
          <t>Parameter 80082 1(QV2)</t>
        </r>
        <r>
          <rPr>
            <sz val="9"/>
            <rFont val="Tahoma"/>
            <family val="2"/>
          </rPr>
          <t xml:space="preserve">
</t>
        </r>
      </text>
    </comment>
    <comment ref="BB46" authorId="0">
      <text>
        <r>
          <rPr>
            <b/>
            <sz val="12"/>
            <rFont val="Tahoma"/>
            <family val="2"/>
          </rPr>
          <t>Parameter 00530 1(CV3)</t>
        </r>
        <r>
          <rPr>
            <sz val="9"/>
            <rFont val="Tahoma"/>
            <family val="2"/>
          </rPr>
          <t xml:space="preserve">
</t>
        </r>
      </text>
    </comment>
    <comment ref="BD46" authorId="0">
      <text>
        <r>
          <rPr>
            <b/>
            <sz val="12"/>
            <rFont val="Tahoma"/>
            <family val="2"/>
          </rPr>
          <t>Parameter 00530 1(QV2)</t>
        </r>
        <r>
          <rPr>
            <sz val="9"/>
            <rFont val="Tahoma"/>
            <family val="2"/>
          </rPr>
          <t xml:space="preserve">
</t>
        </r>
      </text>
    </comment>
    <comment ref="BF46" authorId="0">
      <text>
        <r>
          <rPr>
            <b/>
            <sz val="12"/>
            <rFont val="Tahoma"/>
            <family val="2"/>
          </rPr>
          <t>Parameter 00610 1(CV3)</t>
        </r>
        <r>
          <rPr>
            <sz val="9"/>
            <rFont val="Tahoma"/>
            <family val="2"/>
          </rPr>
          <t xml:space="preserve">
</t>
        </r>
      </text>
    </comment>
    <comment ref="BH46" authorId="0">
      <text>
        <r>
          <rPr>
            <b/>
            <sz val="12"/>
            <rFont val="Tahoma"/>
            <family val="2"/>
          </rPr>
          <t>Parameter 00610 1(QV2)</t>
        </r>
        <r>
          <rPr>
            <sz val="9"/>
            <rFont val="Tahoma"/>
            <family val="2"/>
          </rPr>
          <t xml:space="preserve">
</t>
        </r>
      </text>
    </comment>
    <comment ref="AL47" authorId="0">
      <text>
        <r>
          <rPr>
            <b/>
            <sz val="12"/>
            <rFont val="Tahoma"/>
            <family val="2"/>
          </rPr>
          <t>Parameter 50060 X(CV1)</t>
        </r>
        <r>
          <rPr>
            <sz val="9"/>
            <rFont val="Tahoma"/>
            <family val="2"/>
          </rPr>
          <t xml:space="preserve">
</t>
        </r>
      </text>
    </comment>
    <comment ref="AU47" authorId="0">
      <text>
        <r>
          <rPr>
            <b/>
            <sz val="12"/>
            <rFont val="Tahoma"/>
            <family val="2"/>
          </rPr>
          <t>Parameter 00300 1(CV1)</t>
        </r>
        <r>
          <rPr>
            <sz val="9"/>
            <rFont val="Tahoma"/>
            <family val="2"/>
          </rPr>
          <t xml:space="preserve">
</t>
        </r>
      </text>
    </comment>
    <comment ref="T48" authorId="0">
      <text>
        <r>
          <rPr>
            <b/>
            <sz val="12"/>
            <rFont val="Tahoma"/>
            <family val="2"/>
          </rPr>
          <t>E.Coli Only
Ecoli 10% Rule</t>
        </r>
        <r>
          <rPr>
            <b/>
            <sz val="8"/>
            <rFont val="Tahoma"/>
            <family val="2"/>
          </rPr>
          <t xml:space="preserve">
</t>
        </r>
        <r>
          <rPr>
            <sz val="9"/>
            <rFont val="Tahoma"/>
            <family val="2"/>
          </rPr>
          <t xml:space="preserve">
</t>
        </r>
      </text>
    </comment>
    <comment ref="AN48" authorId="0">
      <text>
        <r>
          <rPr>
            <b/>
            <sz val="12"/>
            <rFont val="Tahoma"/>
            <family val="2"/>
          </rPr>
          <t>Parameter 51041 1(CV3)</t>
        </r>
      </text>
    </comment>
    <comment ref="T49" authorId="0">
      <text>
        <r>
          <rPr>
            <b/>
            <sz val="12"/>
            <rFont val="Tahoma"/>
            <family val="2"/>
          </rPr>
          <t>E.Coli Only
Ecoli 10% Rule</t>
        </r>
        <r>
          <rPr>
            <sz val="9"/>
            <rFont val="Tahoma"/>
            <family val="2"/>
          </rPr>
          <t xml:space="preserve">
</t>
        </r>
      </text>
    </comment>
  </commentList>
</comments>
</file>

<file path=xl/comments3.xml><?xml version="1.0" encoding="utf-8"?>
<comments xmlns="http://schemas.openxmlformats.org/spreadsheetml/2006/main">
  <authors>
    <author>IDEM</author>
    <author>Don Daily</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I10" authorId="0">
      <text>
        <r>
          <rPr>
            <sz val="9"/>
            <rFont val="Tahoma"/>
            <family val="2"/>
          </rPr>
          <t xml:space="preserve">Please enter new heading.  The information will then show up on the other months as well.
</t>
        </r>
      </text>
    </comment>
    <comment ref="J10" authorId="0">
      <text>
        <r>
          <rPr>
            <sz val="9"/>
            <rFont val="Tahoma"/>
            <family val="2"/>
          </rPr>
          <t>Heading entered into this space will show up on subsequent months.</t>
        </r>
      </text>
    </comment>
    <comment ref="S10" authorId="0">
      <text>
        <r>
          <rPr>
            <sz val="9"/>
            <rFont val="Tahoma"/>
            <family val="2"/>
          </rPr>
          <t>May be used for any other monitored influent parameter.  Enter title which will also appear on the other months.</t>
        </r>
      </text>
    </comment>
    <comment ref="AO10" authorId="1">
      <text>
        <r>
          <rPr>
            <sz val="10"/>
            <rFont val="Tahoma"/>
            <family val="2"/>
          </rPr>
          <t xml:space="preserve">If only one pH test is run per day, enter the result in this column only. For multiple samples, put the lowest value in this column.
</t>
        </r>
      </text>
    </comment>
    <comment ref="AP10" authorId="1">
      <text>
        <r>
          <rPr>
            <sz val="10"/>
            <rFont val="Tahoma"/>
            <family val="2"/>
          </rPr>
          <t xml:space="preserve">If only one pH test is run per day, leave this  column blank. For multiple samples, put the highest value in this column.
</t>
        </r>
      </text>
    </comment>
    <comment ref="AK45" authorId="2">
      <text>
        <r>
          <rPr>
            <b/>
            <sz val="12"/>
            <rFont val="Tahoma"/>
            <family val="2"/>
          </rPr>
          <t>Parameter 50060 1(CV2)</t>
        </r>
        <r>
          <rPr>
            <sz val="9"/>
            <rFont val="Tahoma"/>
            <family val="2"/>
          </rPr>
          <t xml:space="preserve">
</t>
        </r>
      </text>
    </comment>
    <comment ref="AN45" authorId="2">
      <text>
        <r>
          <rPr>
            <b/>
            <sz val="12"/>
            <rFont val="Tahoma"/>
            <family val="2"/>
          </rPr>
          <t>GeoMetric Mean
Parameter 51041 1(CV2)</t>
        </r>
        <r>
          <rPr>
            <b/>
            <sz val="9"/>
            <rFont val="Tahoma"/>
            <family val="2"/>
          </rPr>
          <t xml:space="preserve">
</t>
        </r>
        <r>
          <rPr>
            <sz val="9"/>
            <rFont val="Tahoma"/>
            <family val="2"/>
          </rPr>
          <t xml:space="preserve">
</t>
        </r>
      </text>
    </comment>
    <comment ref="AW45" authorId="2">
      <text>
        <r>
          <rPr>
            <b/>
            <sz val="12"/>
            <rFont val="Tahoma"/>
            <family val="2"/>
          </rPr>
          <t>Parameter 80082 1(CV2)</t>
        </r>
        <r>
          <rPr>
            <sz val="9"/>
            <rFont val="Tahoma"/>
            <family val="2"/>
          </rPr>
          <t xml:space="preserve">
</t>
        </r>
      </text>
    </comment>
    <comment ref="AY45" authorId="2">
      <text>
        <r>
          <rPr>
            <b/>
            <sz val="12"/>
            <rFont val="Tahoma"/>
            <family val="2"/>
          </rPr>
          <t>Parameter 80082 1(QV1)</t>
        </r>
        <r>
          <rPr>
            <sz val="9"/>
            <rFont val="Tahoma"/>
            <family val="2"/>
          </rPr>
          <t xml:space="preserve">
</t>
        </r>
      </text>
    </comment>
    <comment ref="BA45" authorId="2">
      <text>
        <r>
          <rPr>
            <b/>
            <sz val="12"/>
            <rFont val="Tahoma"/>
            <family val="2"/>
          </rPr>
          <t>Parameter 00530 1(CV2)</t>
        </r>
        <r>
          <rPr>
            <sz val="9"/>
            <rFont val="Tahoma"/>
            <family val="2"/>
          </rPr>
          <t xml:space="preserve">
</t>
        </r>
      </text>
    </comment>
    <comment ref="BC45" authorId="2">
      <text>
        <r>
          <rPr>
            <b/>
            <sz val="12"/>
            <rFont val="Tahoma"/>
            <family val="2"/>
          </rPr>
          <t>Parameter 00530 1(QV1)</t>
        </r>
        <r>
          <rPr>
            <sz val="9"/>
            <rFont val="Tahoma"/>
            <family val="2"/>
          </rPr>
          <t xml:space="preserve">
</t>
        </r>
      </text>
    </comment>
    <comment ref="BE45" authorId="2">
      <text>
        <r>
          <rPr>
            <b/>
            <sz val="12"/>
            <rFont val="Tahoma"/>
            <family val="2"/>
          </rPr>
          <t>Parameter 00610 1(CV2)</t>
        </r>
        <r>
          <rPr>
            <sz val="9"/>
            <rFont val="Tahoma"/>
            <family val="2"/>
          </rPr>
          <t xml:space="preserve">
</t>
        </r>
      </text>
    </comment>
    <comment ref="BG45" authorId="2">
      <text>
        <r>
          <rPr>
            <b/>
            <sz val="12"/>
            <rFont val="Tahoma"/>
            <family val="2"/>
          </rPr>
          <t>Parameter 00610 1(QV1)</t>
        </r>
        <r>
          <rPr>
            <sz val="9"/>
            <rFont val="Tahoma"/>
            <family val="2"/>
          </rPr>
          <t xml:space="preserve">
</t>
        </r>
      </text>
    </comment>
    <comment ref="AK46" authorId="2">
      <text>
        <r>
          <rPr>
            <b/>
            <sz val="12"/>
            <rFont val="Tahoma"/>
            <family val="2"/>
          </rPr>
          <t>Parameter 50060 1(CV3)</t>
        </r>
        <r>
          <rPr>
            <sz val="9"/>
            <rFont val="Tahoma"/>
            <family val="2"/>
          </rPr>
          <t xml:space="preserve">
</t>
        </r>
      </text>
    </comment>
    <comment ref="AL46" authorId="2">
      <text>
        <r>
          <rPr>
            <b/>
            <sz val="12"/>
            <rFont val="Tahoma"/>
            <family val="2"/>
          </rPr>
          <t>Parameter 50060 X(CV3)</t>
        </r>
        <r>
          <rPr>
            <sz val="9"/>
            <rFont val="Tahoma"/>
            <family val="2"/>
          </rPr>
          <t xml:space="preserve">
</t>
        </r>
      </text>
    </comment>
    <comment ref="AX46" authorId="2">
      <text>
        <r>
          <rPr>
            <b/>
            <sz val="12"/>
            <rFont val="Tahoma"/>
            <family val="2"/>
          </rPr>
          <t>Parameter 80082 1(CV3)</t>
        </r>
        <r>
          <rPr>
            <sz val="9"/>
            <rFont val="Tahoma"/>
            <family val="2"/>
          </rPr>
          <t xml:space="preserve">
</t>
        </r>
      </text>
    </comment>
    <comment ref="AZ46" authorId="2">
      <text>
        <r>
          <rPr>
            <b/>
            <sz val="12"/>
            <rFont val="Tahoma"/>
            <family val="2"/>
          </rPr>
          <t>Parameter 80082 1(QV2)</t>
        </r>
        <r>
          <rPr>
            <sz val="9"/>
            <rFont val="Tahoma"/>
            <family val="2"/>
          </rPr>
          <t xml:space="preserve">
</t>
        </r>
      </text>
    </comment>
    <comment ref="BB46" authorId="2">
      <text>
        <r>
          <rPr>
            <b/>
            <sz val="12"/>
            <rFont val="Tahoma"/>
            <family val="2"/>
          </rPr>
          <t>Parameter 00530 1(CV3)</t>
        </r>
        <r>
          <rPr>
            <sz val="9"/>
            <rFont val="Tahoma"/>
            <family val="2"/>
          </rPr>
          <t xml:space="preserve">
</t>
        </r>
      </text>
    </comment>
    <comment ref="BD46" authorId="2">
      <text>
        <r>
          <rPr>
            <b/>
            <sz val="12"/>
            <rFont val="Tahoma"/>
            <family val="2"/>
          </rPr>
          <t>Parameter 00530 1(QV2)</t>
        </r>
        <r>
          <rPr>
            <sz val="9"/>
            <rFont val="Tahoma"/>
            <family val="2"/>
          </rPr>
          <t xml:space="preserve">
</t>
        </r>
      </text>
    </comment>
    <comment ref="BF46" authorId="2">
      <text>
        <r>
          <rPr>
            <b/>
            <sz val="12"/>
            <rFont val="Tahoma"/>
            <family val="2"/>
          </rPr>
          <t>Parameter 00610 1(CV3)</t>
        </r>
        <r>
          <rPr>
            <sz val="9"/>
            <rFont val="Tahoma"/>
            <family val="2"/>
          </rPr>
          <t xml:space="preserve">
</t>
        </r>
      </text>
    </comment>
    <comment ref="BH46" authorId="2">
      <text>
        <r>
          <rPr>
            <b/>
            <sz val="12"/>
            <rFont val="Tahoma"/>
            <family val="2"/>
          </rPr>
          <t>Parameter 00610 1(QV2)</t>
        </r>
        <r>
          <rPr>
            <sz val="9"/>
            <rFont val="Tahoma"/>
            <family val="2"/>
          </rPr>
          <t xml:space="preserve">
</t>
        </r>
      </text>
    </comment>
    <comment ref="AL47" authorId="2">
      <text>
        <r>
          <rPr>
            <b/>
            <sz val="12"/>
            <rFont val="Tahoma"/>
            <family val="2"/>
          </rPr>
          <t>Parameter 50060 X(CV1)</t>
        </r>
        <r>
          <rPr>
            <sz val="9"/>
            <rFont val="Tahoma"/>
            <family val="2"/>
          </rPr>
          <t xml:space="preserve">
</t>
        </r>
      </text>
    </comment>
    <comment ref="AU47" authorId="2">
      <text>
        <r>
          <rPr>
            <b/>
            <sz val="12"/>
            <rFont val="Tahoma"/>
            <family val="2"/>
          </rPr>
          <t>Parameter 00300 1(CV1)</t>
        </r>
        <r>
          <rPr>
            <sz val="9"/>
            <rFont val="Tahoma"/>
            <family val="2"/>
          </rPr>
          <t xml:space="preserve">
</t>
        </r>
      </text>
    </comment>
    <comment ref="T48" authorId="2">
      <text>
        <r>
          <rPr>
            <b/>
            <sz val="12"/>
            <rFont val="Tahoma"/>
            <family val="2"/>
          </rPr>
          <t>E.Coli Only
Ecoli 10% Rule</t>
        </r>
        <r>
          <rPr>
            <b/>
            <sz val="8"/>
            <rFont val="Tahoma"/>
            <family val="2"/>
          </rPr>
          <t xml:space="preserve">
</t>
        </r>
        <r>
          <rPr>
            <sz val="9"/>
            <rFont val="Tahoma"/>
            <family val="2"/>
          </rPr>
          <t xml:space="preserve">
</t>
        </r>
      </text>
    </comment>
    <comment ref="AN48" authorId="2">
      <text>
        <r>
          <rPr>
            <b/>
            <sz val="12"/>
            <rFont val="Tahoma"/>
            <family val="2"/>
          </rPr>
          <t>Parameter 51041 1(CV3)</t>
        </r>
      </text>
    </comment>
    <comment ref="T49" authorId="2">
      <text>
        <r>
          <rPr>
            <b/>
            <sz val="12"/>
            <rFont val="Tahoma"/>
            <family val="2"/>
          </rPr>
          <t>E.Coli Only
Ecoli 10% Rule</t>
        </r>
        <r>
          <rPr>
            <sz val="9"/>
            <rFont val="Tahoma"/>
            <family val="2"/>
          </rPr>
          <t xml:space="preserve">
</t>
        </r>
      </text>
    </comment>
  </commentList>
</comments>
</file>

<file path=xl/comments4.xml><?xml version="1.0" encoding="utf-8"?>
<comments xmlns="http://schemas.openxmlformats.org/spreadsheetml/2006/main">
  <authors>
    <author>Beason, Steven E</author>
  </authors>
  <commentList>
    <comment ref="AK40" authorId="0">
      <text>
        <r>
          <rPr>
            <b/>
            <sz val="12"/>
            <rFont val="Tahoma"/>
            <family val="2"/>
          </rPr>
          <t>Parameter 50060 1(CV2)</t>
        </r>
        <r>
          <rPr>
            <sz val="9"/>
            <rFont val="Tahoma"/>
            <family val="2"/>
          </rPr>
          <t xml:space="preserve">
</t>
        </r>
      </text>
    </comment>
    <comment ref="AN40" authorId="0">
      <text>
        <r>
          <rPr>
            <b/>
            <sz val="12"/>
            <rFont val="Tahoma"/>
            <family val="2"/>
          </rPr>
          <t>GeoMetric Mean
Parameter 51041 1(CV2)</t>
        </r>
        <r>
          <rPr>
            <b/>
            <sz val="9"/>
            <rFont val="Tahoma"/>
            <family val="2"/>
          </rPr>
          <t xml:space="preserve">
</t>
        </r>
        <r>
          <rPr>
            <sz val="9"/>
            <rFont val="Tahoma"/>
            <family val="2"/>
          </rPr>
          <t xml:space="preserve">
</t>
        </r>
      </text>
    </comment>
    <comment ref="AW40" authorId="0">
      <text>
        <r>
          <rPr>
            <b/>
            <sz val="12"/>
            <rFont val="Tahoma"/>
            <family val="2"/>
          </rPr>
          <t>Parameter 80082 1(CV2)</t>
        </r>
        <r>
          <rPr>
            <sz val="9"/>
            <rFont val="Tahoma"/>
            <family val="2"/>
          </rPr>
          <t xml:space="preserve">
</t>
        </r>
      </text>
    </comment>
    <comment ref="AY40" authorId="0">
      <text>
        <r>
          <rPr>
            <b/>
            <sz val="12"/>
            <rFont val="Tahoma"/>
            <family val="2"/>
          </rPr>
          <t>Parameter 80082 1(QV1)</t>
        </r>
        <r>
          <rPr>
            <sz val="9"/>
            <rFont val="Tahoma"/>
            <family val="2"/>
          </rPr>
          <t xml:space="preserve">
</t>
        </r>
      </text>
    </comment>
    <comment ref="BA40" authorId="0">
      <text>
        <r>
          <rPr>
            <b/>
            <sz val="12"/>
            <rFont val="Tahoma"/>
            <family val="2"/>
          </rPr>
          <t>Parameter 00530 1(CV2)</t>
        </r>
        <r>
          <rPr>
            <sz val="9"/>
            <rFont val="Tahoma"/>
            <family val="2"/>
          </rPr>
          <t xml:space="preserve">
</t>
        </r>
      </text>
    </comment>
    <comment ref="BC40" authorId="0">
      <text>
        <r>
          <rPr>
            <b/>
            <sz val="12"/>
            <rFont val="Tahoma"/>
            <family val="2"/>
          </rPr>
          <t>Parameter 00530 1(QV1)</t>
        </r>
        <r>
          <rPr>
            <sz val="9"/>
            <rFont val="Tahoma"/>
            <family val="2"/>
          </rPr>
          <t xml:space="preserve">
</t>
        </r>
      </text>
    </comment>
    <comment ref="BE40" authorId="0">
      <text>
        <r>
          <rPr>
            <b/>
            <sz val="12"/>
            <rFont val="Tahoma"/>
            <family val="2"/>
          </rPr>
          <t>Parameter 00610 1(CV2)</t>
        </r>
        <r>
          <rPr>
            <sz val="9"/>
            <rFont val="Tahoma"/>
            <family val="2"/>
          </rPr>
          <t xml:space="preserve">
</t>
        </r>
      </text>
    </comment>
    <comment ref="BG40" authorId="0">
      <text>
        <r>
          <rPr>
            <b/>
            <sz val="12"/>
            <rFont val="Tahoma"/>
            <family val="2"/>
          </rPr>
          <t>Parameter 00610 1(QV1)</t>
        </r>
        <r>
          <rPr>
            <sz val="9"/>
            <rFont val="Tahoma"/>
            <family val="2"/>
          </rPr>
          <t xml:space="preserve">
</t>
        </r>
      </text>
    </comment>
    <comment ref="AK41" authorId="0">
      <text>
        <r>
          <rPr>
            <b/>
            <sz val="12"/>
            <rFont val="Tahoma"/>
            <family val="2"/>
          </rPr>
          <t>Parameter 50060 1(CV3)</t>
        </r>
        <r>
          <rPr>
            <sz val="9"/>
            <rFont val="Tahoma"/>
            <family val="2"/>
          </rPr>
          <t xml:space="preserve">
</t>
        </r>
      </text>
    </comment>
    <comment ref="AL41" authorId="0">
      <text>
        <r>
          <rPr>
            <b/>
            <sz val="12"/>
            <rFont val="Tahoma"/>
            <family val="2"/>
          </rPr>
          <t>Parameter 50060 X(CV3)</t>
        </r>
        <r>
          <rPr>
            <sz val="9"/>
            <rFont val="Tahoma"/>
            <family val="2"/>
          </rPr>
          <t xml:space="preserve">
</t>
        </r>
      </text>
    </comment>
    <comment ref="AX41" authorId="0">
      <text>
        <r>
          <rPr>
            <b/>
            <sz val="12"/>
            <rFont val="Tahoma"/>
            <family val="2"/>
          </rPr>
          <t>Parameter 80082 1(CV3)</t>
        </r>
        <r>
          <rPr>
            <sz val="9"/>
            <rFont val="Tahoma"/>
            <family val="2"/>
          </rPr>
          <t xml:space="preserve">
</t>
        </r>
      </text>
    </comment>
    <comment ref="AZ41" authorId="0">
      <text>
        <r>
          <rPr>
            <b/>
            <sz val="12"/>
            <rFont val="Tahoma"/>
            <family val="2"/>
          </rPr>
          <t>Parameter 80082 1(QV2)</t>
        </r>
        <r>
          <rPr>
            <sz val="9"/>
            <rFont val="Tahoma"/>
            <family val="2"/>
          </rPr>
          <t xml:space="preserve">
</t>
        </r>
      </text>
    </comment>
    <comment ref="BB41" authorId="0">
      <text>
        <r>
          <rPr>
            <b/>
            <sz val="12"/>
            <rFont val="Tahoma"/>
            <family val="2"/>
          </rPr>
          <t>Parameter 00530 1(CV3)</t>
        </r>
        <r>
          <rPr>
            <sz val="9"/>
            <rFont val="Tahoma"/>
            <family val="2"/>
          </rPr>
          <t xml:space="preserve">
</t>
        </r>
      </text>
    </comment>
    <comment ref="BD41" authorId="0">
      <text>
        <r>
          <rPr>
            <b/>
            <sz val="12"/>
            <rFont val="Tahoma"/>
            <family val="2"/>
          </rPr>
          <t>Parameter 00530 1(QV2)</t>
        </r>
        <r>
          <rPr>
            <sz val="9"/>
            <rFont val="Tahoma"/>
            <family val="2"/>
          </rPr>
          <t xml:space="preserve">
</t>
        </r>
      </text>
    </comment>
    <comment ref="BF41" authorId="0">
      <text>
        <r>
          <rPr>
            <b/>
            <sz val="12"/>
            <rFont val="Tahoma"/>
            <family val="2"/>
          </rPr>
          <t>Parameter 00610 1(CV3)</t>
        </r>
        <r>
          <rPr>
            <sz val="9"/>
            <rFont val="Tahoma"/>
            <family val="2"/>
          </rPr>
          <t xml:space="preserve">
</t>
        </r>
      </text>
    </comment>
    <comment ref="BH41" authorId="0">
      <text>
        <r>
          <rPr>
            <b/>
            <sz val="12"/>
            <rFont val="Tahoma"/>
            <family val="2"/>
          </rPr>
          <t>Parameter 00610 1(QV2)</t>
        </r>
        <r>
          <rPr>
            <sz val="9"/>
            <rFont val="Tahoma"/>
            <family val="2"/>
          </rPr>
          <t xml:space="preserve">
</t>
        </r>
      </text>
    </comment>
    <comment ref="AL42" authorId="0">
      <text>
        <r>
          <rPr>
            <b/>
            <sz val="12"/>
            <rFont val="Tahoma"/>
            <family val="2"/>
          </rPr>
          <t>Parameter 50060 X(CV1)</t>
        </r>
        <r>
          <rPr>
            <sz val="9"/>
            <rFont val="Tahoma"/>
            <family val="2"/>
          </rPr>
          <t xml:space="preserve">
</t>
        </r>
      </text>
    </comment>
    <comment ref="AU42" authorId="0">
      <text>
        <r>
          <rPr>
            <b/>
            <sz val="12"/>
            <rFont val="Tahoma"/>
            <family val="2"/>
          </rPr>
          <t>Parameter 00300 1(CV1)</t>
        </r>
        <r>
          <rPr>
            <sz val="9"/>
            <rFont val="Tahoma"/>
            <family val="2"/>
          </rPr>
          <t xml:space="preserve">
</t>
        </r>
      </text>
    </comment>
    <comment ref="T43" authorId="0">
      <text>
        <r>
          <rPr>
            <b/>
            <sz val="12"/>
            <rFont val="Tahoma"/>
            <family val="2"/>
          </rPr>
          <t>E.Coli Only
Ecoli 10% Rule</t>
        </r>
        <r>
          <rPr>
            <b/>
            <sz val="8"/>
            <rFont val="Tahoma"/>
            <family val="2"/>
          </rPr>
          <t xml:space="preserve">
</t>
        </r>
        <r>
          <rPr>
            <sz val="9"/>
            <rFont val="Tahoma"/>
            <family val="2"/>
          </rPr>
          <t xml:space="preserve">
</t>
        </r>
      </text>
    </comment>
    <comment ref="AN43" authorId="0">
      <text>
        <r>
          <rPr>
            <b/>
            <sz val="12"/>
            <rFont val="Tahoma"/>
            <family val="2"/>
          </rPr>
          <t>Parameter 51041 1(CV3)</t>
        </r>
      </text>
    </comment>
    <comment ref="T44" authorId="0">
      <text>
        <r>
          <rPr>
            <b/>
            <sz val="12"/>
            <rFont val="Tahoma"/>
            <family val="2"/>
          </rPr>
          <t>E.Coli Only
Ecoli 10% Rule</t>
        </r>
        <r>
          <rPr>
            <sz val="9"/>
            <rFont val="Tahoma"/>
            <family val="2"/>
          </rPr>
          <t xml:space="preserve">
</t>
        </r>
      </text>
    </comment>
  </commentList>
</comments>
</file>

<file path=xl/comments5.xml><?xml version="1.0" encoding="utf-8"?>
<comments xmlns="http://schemas.openxmlformats.org/spreadsheetml/2006/main">
  <authors>
    <author>Beason, Steven E</author>
  </authors>
  <commentList>
    <comment ref="AK42" authorId="0">
      <text>
        <r>
          <rPr>
            <b/>
            <sz val="12"/>
            <rFont val="Tahoma"/>
            <family val="2"/>
          </rPr>
          <t>Parameter 50060 1(CV2)</t>
        </r>
        <r>
          <rPr>
            <sz val="9"/>
            <rFont val="Tahoma"/>
            <family val="2"/>
          </rPr>
          <t xml:space="preserve">
</t>
        </r>
      </text>
    </comment>
    <comment ref="AN42" authorId="0">
      <text>
        <r>
          <rPr>
            <b/>
            <sz val="12"/>
            <rFont val="Tahoma"/>
            <family val="2"/>
          </rPr>
          <t>GeoMetric Mean
Parameter 51041 1(CV2)</t>
        </r>
        <r>
          <rPr>
            <b/>
            <sz val="9"/>
            <rFont val="Tahoma"/>
            <family val="2"/>
          </rPr>
          <t xml:space="preserve">
</t>
        </r>
        <r>
          <rPr>
            <sz val="9"/>
            <rFont val="Tahoma"/>
            <family val="2"/>
          </rPr>
          <t xml:space="preserve">
</t>
        </r>
      </text>
    </comment>
    <comment ref="AW42" authorId="0">
      <text>
        <r>
          <rPr>
            <b/>
            <sz val="12"/>
            <rFont val="Tahoma"/>
            <family val="2"/>
          </rPr>
          <t>Parameter 80082 1(CV2)</t>
        </r>
        <r>
          <rPr>
            <sz val="9"/>
            <rFont val="Tahoma"/>
            <family val="2"/>
          </rPr>
          <t xml:space="preserve">
</t>
        </r>
      </text>
    </comment>
    <comment ref="AY42" authorId="0">
      <text>
        <r>
          <rPr>
            <b/>
            <sz val="12"/>
            <rFont val="Tahoma"/>
            <family val="2"/>
          </rPr>
          <t>Parameter 80082 1(QV1)</t>
        </r>
        <r>
          <rPr>
            <sz val="9"/>
            <rFont val="Tahoma"/>
            <family val="2"/>
          </rPr>
          <t xml:space="preserve">
</t>
        </r>
      </text>
    </comment>
    <comment ref="BA42" authorId="0">
      <text>
        <r>
          <rPr>
            <b/>
            <sz val="12"/>
            <rFont val="Tahoma"/>
            <family val="2"/>
          </rPr>
          <t>Parameter 00530 1(CV2)</t>
        </r>
        <r>
          <rPr>
            <sz val="9"/>
            <rFont val="Tahoma"/>
            <family val="2"/>
          </rPr>
          <t xml:space="preserve">
</t>
        </r>
      </text>
    </comment>
    <comment ref="BC42" authorId="0">
      <text>
        <r>
          <rPr>
            <b/>
            <sz val="12"/>
            <rFont val="Tahoma"/>
            <family val="2"/>
          </rPr>
          <t>Parameter 00530 1(QV1)</t>
        </r>
        <r>
          <rPr>
            <sz val="9"/>
            <rFont val="Tahoma"/>
            <family val="2"/>
          </rPr>
          <t xml:space="preserve">
</t>
        </r>
      </text>
    </comment>
    <comment ref="BE42" authorId="0">
      <text>
        <r>
          <rPr>
            <b/>
            <sz val="12"/>
            <rFont val="Tahoma"/>
            <family val="2"/>
          </rPr>
          <t>Parameter 00610 1(CV2)</t>
        </r>
        <r>
          <rPr>
            <sz val="9"/>
            <rFont val="Tahoma"/>
            <family val="2"/>
          </rPr>
          <t xml:space="preserve">
</t>
        </r>
      </text>
    </comment>
    <comment ref="BG42" authorId="0">
      <text>
        <r>
          <rPr>
            <b/>
            <sz val="12"/>
            <rFont val="Tahoma"/>
            <family val="2"/>
          </rPr>
          <t>Parameter 00610 1(QV1)</t>
        </r>
        <r>
          <rPr>
            <sz val="9"/>
            <rFont val="Tahoma"/>
            <family val="2"/>
          </rPr>
          <t xml:space="preserve">
</t>
        </r>
      </text>
    </comment>
    <comment ref="AK43" authorId="0">
      <text>
        <r>
          <rPr>
            <b/>
            <sz val="12"/>
            <rFont val="Tahoma"/>
            <family val="2"/>
          </rPr>
          <t>Parameter 50060 1(CV3)</t>
        </r>
        <r>
          <rPr>
            <sz val="9"/>
            <rFont val="Tahoma"/>
            <family val="2"/>
          </rPr>
          <t xml:space="preserve">
</t>
        </r>
      </text>
    </comment>
    <comment ref="AL43" authorId="0">
      <text>
        <r>
          <rPr>
            <b/>
            <sz val="12"/>
            <rFont val="Tahoma"/>
            <family val="2"/>
          </rPr>
          <t>Parameter 50060 X(CV3)</t>
        </r>
        <r>
          <rPr>
            <sz val="9"/>
            <rFont val="Tahoma"/>
            <family val="2"/>
          </rPr>
          <t xml:space="preserve">
</t>
        </r>
      </text>
    </comment>
    <comment ref="AX43" authorId="0">
      <text>
        <r>
          <rPr>
            <b/>
            <sz val="12"/>
            <rFont val="Tahoma"/>
            <family val="2"/>
          </rPr>
          <t>Parameter 80082 1(CV3)</t>
        </r>
        <r>
          <rPr>
            <sz val="9"/>
            <rFont val="Tahoma"/>
            <family val="2"/>
          </rPr>
          <t xml:space="preserve">
</t>
        </r>
      </text>
    </comment>
    <comment ref="AZ43" authorId="0">
      <text>
        <r>
          <rPr>
            <b/>
            <sz val="12"/>
            <rFont val="Tahoma"/>
            <family val="2"/>
          </rPr>
          <t>Parameter 80082 1(QV2)</t>
        </r>
        <r>
          <rPr>
            <sz val="9"/>
            <rFont val="Tahoma"/>
            <family val="2"/>
          </rPr>
          <t xml:space="preserve">
</t>
        </r>
      </text>
    </comment>
    <comment ref="BB43" authorId="0">
      <text>
        <r>
          <rPr>
            <b/>
            <sz val="12"/>
            <rFont val="Tahoma"/>
            <family val="2"/>
          </rPr>
          <t>Parameter 00530 1(CV3)</t>
        </r>
        <r>
          <rPr>
            <sz val="9"/>
            <rFont val="Tahoma"/>
            <family val="2"/>
          </rPr>
          <t xml:space="preserve">
</t>
        </r>
      </text>
    </comment>
    <comment ref="BD43" authorId="0">
      <text>
        <r>
          <rPr>
            <b/>
            <sz val="12"/>
            <rFont val="Tahoma"/>
            <family val="2"/>
          </rPr>
          <t>Parameter 00530 1(QV2)</t>
        </r>
        <r>
          <rPr>
            <sz val="9"/>
            <rFont val="Tahoma"/>
            <family val="2"/>
          </rPr>
          <t xml:space="preserve">
</t>
        </r>
      </text>
    </comment>
    <comment ref="BF43" authorId="0">
      <text>
        <r>
          <rPr>
            <b/>
            <sz val="12"/>
            <rFont val="Tahoma"/>
            <family val="2"/>
          </rPr>
          <t>Parameter 00610 1(CV3)</t>
        </r>
        <r>
          <rPr>
            <sz val="9"/>
            <rFont val="Tahoma"/>
            <family val="2"/>
          </rPr>
          <t xml:space="preserve">
</t>
        </r>
      </text>
    </comment>
    <comment ref="BH43" authorId="0">
      <text>
        <r>
          <rPr>
            <b/>
            <sz val="12"/>
            <rFont val="Tahoma"/>
            <family val="2"/>
          </rPr>
          <t>Parameter 00610 1(QV2)</t>
        </r>
        <r>
          <rPr>
            <sz val="9"/>
            <rFont val="Tahoma"/>
            <family val="2"/>
          </rPr>
          <t xml:space="preserve">
</t>
        </r>
      </text>
    </comment>
    <comment ref="AL44" authorId="0">
      <text>
        <r>
          <rPr>
            <b/>
            <sz val="12"/>
            <rFont val="Tahoma"/>
            <family val="2"/>
          </rPr>
          <t>Parameter 50060 X(CV1)</t>
        </r>
        <r>
          <rPr>
            <sz val="9"/>
            <rFont val="Tahoma"/>
            <family val="2"/>
          </rPr>
          <t xml:space="preserve">
</t>
        </r>
      </text>
    </comment>
    <comment ref="AU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N45" authorId="0">
      <text>
        <r>
          <rPr>
            <b/>
            <sz val="12"/>
            <rFont val="Tahoma"/>
            <family val="2"/>
          </rPr>
          <t>Parameter 51041 1(CV3)</t>
        </r>
      </text>
    </comment>
    <comment ref="T46" authorId="0">
      <text>
        <r>
          <rPr>
            <b/>
            <sz val="12"/>
            <rFont val="Tahoma"/>
            <family val="2"/>
          </rPr>
          <t>E.Coli Only
Ecoli 10% Rule</t>
        </r>
        <r>
          <rPr>
            <sz val="9"/>
            <rFont val="Tahoma"/>
            <family val="2"/>
          </rPr>
          <t xml:space="preserve">
</t>
        </r>
      </text>
    </comment>
  </commentList>
</comments>
</file>

<file path=xl/comments6.xml><?xml version="1.0" encoding="utf-8"?>
<comments xmlns="http://schemas.openxmlformats.org/spreadsheetml/2006/main">
  <authors>
    <author>Beason, Steven E</author>
  </authors>
  <commentList>
    <comment ref="AK41" authorId="0">
      <text>
        <r>
          <rPr>
            <b/>
            <sz val="12"/>
            <rFont val="Tahoma"/>
            <family val="2"/>
          </rPr>
          <t>Parameter 50060 1(CV2)</t>
        </r>
        <r>
          <rPr>
            <sz val="9"/>
            <rFont val="Tahoma"/>
            <family val="2"/>
          </rPr>
          <t xml:space="preserve">
</t>
        </r>
      </text>
    </comment>
    <comment ref="AN41" authorId="0">
      <text>
        <r>
          <rPr>
            <b/>
            <sz val="12"/>
            <rFont val="Tahoma"/>
            <family val="2"/>
          </rPr>
          <t>GeoMetric Mean
Parameter 51041 1(CV2)</t>
        </r>
        <r>
          <rPr>
            <b/>
            <sz val="9"/>
            <rFont val="Tahoma"/>
            <family val="2"/>
          </rPr>
          <t xml:space="preserve">
</t>
        </r>
        <r>
          <rPr>
            <sz val="9"/>
            <rFont val="Tahoma"/>
            <family val="2"/>
          </rPr>
          <t xml:space="preserve">
</t>
        </r>
      </text>
    </comment>
    <comment ref="AW41" authorId="0">
      <text>
        <r>
          <rPr>
            <b/>
            <sz val="12"/>
            <rFont val="Tahoma"/>
            <family val="2"/>
          </rPr>
          <t>Parameter 80082 1(CV2)</t>
        </r>
        <r>
          <rPr>
            <sz val="9"/>
            <rFont val="Tahoma"/>
            <family val="2"/>
          </rPr>
          <t xml:space="preserve">
</t>
        </r>
      </text>
    </comment>
    <comment ref="AY41" authorId="0">
      <text>
        <r>
          <rPr>
            <b/>
            <sz val="12"/>
            <rFont val="Tahoma"/>
            <family val="2"/>
          </rPr>
          <t>Parameter 80082 1(QV1)</t>
        </r>
        <r>
          <rPr>
            <sz val="9"/>
            <rFont val="Tahoma"/>
            <family val="2"/>
          </rPr>
          <t xml:space="preserve">
</t>
        </r>
      </text>
    </comment>
    <comment ref="BA41" authorId="0">
      <text>
        <r>
          <rPr>
            <b/>
            <sz val="12"/>
            <rFont val="Tahoma"/>
            <family val="2"/>
          </rPr>
          <t>Parameter 00530 1(CV2)</t>
        </r>
        <r>
          <rPr>
            <sz val="9"/>
            <rFont val="Tahoma"/>
            <family val="2"/>
          </rPr>
          <t xml:space="preserve">
</t>
        </r>
      </text>
    </comment>
    <comment ref="BC41" authorId="0">
      <text>
        <r>
          <rPr>
            <b/>
            <sz val="12"/>
            <rFont val="Tahoma"/>
            <family val="2"/>
          </rPr>
          <t>Parameter 00530 1(QV1)</t>
        </r>
        <r>
          <rPr>
            <sz val="9"/>
            <rFont val="Tahoma"/>
            <family val="2"/>
          </rPr>
          <t xml:space="preserve">
</t>
        </r>
      </text>
    </comment>
    <comment ref="BE41" authorId="0">
      <text>
        <r>
          <rPr>
            <b/>
            <sz val="12"/>
            <rFont val="Tahoma"/>
            <family val="2"/>
          </rPr>
          <t>Parameter 00610 1(CV2)</t>
        </r>
        <r>
          <rPr>
            <sz val="9"/>
            <rFont val="Tahoma"/>
            <family val="2"/>
          </rPr>
          <t xml:space="preserve">
</t>
        </r>
      </text>
    </comment>
    <comment ref="BG41" authorId="0">
      <text>
        <r>
          <rPr>
            <b/>
            <sz val="12"/>
            <rFont val="Tahoma"/>
            <family val="2"/>
          </rPr>
          <t>Parameter 00610 1(QV1)</t>
        </r>
        <r>
          <rPr>
            <sz val="9"/>
            <rFont val="Tahoma"/>
            <family val="2"/>
          </rPr>
          <t xml:space="preserve">
</t>
        </r>
      </text>
    </comment>
    <comment ref="AK42" authorId="0">
      <text>
        <r>
          <rPr>
            <b/>
            <sz val="12"/>
            <rFont val="Tahoma"/>
            <family val="2"/>
          </rPr>
          <t>Parameter 50060 1(CV3)</t>
        </r>
        <r>
          <rPr>
            <sz val="9"/>
            <rFont val="Tahoma"/>
            <family val="2"/>
          </rPr>
          <t xml:space="preserve">
</t>
        </r>
      </text>
    </comment>
    <comment ref="AL42" authorId="0">
      <text>
        <r>
          <rPr>
            <b/>
            <sz val="12"/>
            <rFont val="Tahoma"/>
            <family val="2"/>
          </rPr>
          <t>Parameter 50060 X(CV3)</t>
        </r>
        <r>
          <rPr>
            <sz val="9"/>
            <rFont val="Tahoma"/>
            <family val="2"/>
          </rPr>
          <t xml:space="preserve">
</t>
        </r>
      </text>
    </comment>
    <comment ref="AX42" authorId="0">
      <text>
        <r>
          <rPr>
            <b/>
            <sz val="12"/>
            <rFont val="Tahoma"/>
            <family val="2"/>
          </rPr>
          <t>Parameter 80082 1(CV3)</t>
        </r>
        <r>
          <rPr>
            <sz val="9"/>
            <rFont val="Tahoma"/>
            <family val="2"/>
          </rPr>
          <t xml:space="preserve">
</t>
        </r>
      </text>
    </comment>
    <comment ref="AZ42" authorId="0">
      <text>
        <r>
          <rPr>
            <b/>
            <sz val="12"/>
            <rFont val="Tahoma"/>
            <family val="2"/>
          </rPr>
          <t>Parameter 80082 1(QV2)</t>
        </r>
        <r>
          <rPr>
            <sz val="9"/>
            <rFont val="Tahoma"/>
            <family val="2"/>
          </rPr>
          <t xml:space="preserve">
</t>
        </r>
      </text>
    </comment>
    <comment ref="BB42" authorId="0">
      <text>
        <r>
          <rPr>
            <b/>
            <sz val="12"/>
            <rFont val="Tahoma"/>
            <family val="2"/>
          </rPr>
          <t>Parameter 00530 1(CV3)</t>
        </r>
        <r>
          <rPr>
            <sz val="9"/>
            <rFont val="Tahoma"/>
            <family val="2"/>
          </rPr>
          <t xml:space="preserve">
</t>
        </r>
      </text>
    </comment>
    <comment ref="BD42" authorId="0">
      <text>
        <r>
          <rPr>
            <b/>
            <sz val="12"/>
            <rFont val="Tahoma"/>
            <family val="2"/>
          </rPr>
          <t>Parameter 00530 1(QV2)</t>
        </r>
        <r>
          <rPr>
            <sz val="9"/>
            <rFont val="Tahoma"/>
            <family val="2"/>
          </rPr>
          <t xml:space="preserve">
</t>
        </r>
      </text>
    </comment>
    <comment ref="BF42" authorId="0">
      <text>
        <r>
          <rPr>
            <b/>
            <sz val="12"/>
            <rFont val="Tahoma"/>
            <family val="2"/>
          </rPr>
          <t>Parameter 00610 1(CV3)</t>
        </r>
        <r>
          <rPr>
            <sz val="9"/>
            <rFont val="Tahoma"/>
            <family val="2"/>
          </rPr>
          <t xml:space="preserve">
</t>
        </r>
      </text>
    </comment>
    <comment ref="BH42" authorId="0">
      <text>
        <r>
          <rPr>
            <b/>
            <sz val="12"/>
            <rFont val="Tahoma"/>
            <family val="2"/>
          </rPr>
          <t>Parameter 00610 1(QV2)</t>
        </r>
        <r>
          <rPr>
            <sz val="9"/>
            <rFont val="Tahoma"/>
            <family val="2"/>
          </rPr>
          <t xml:space="preserve">
</t>
        </r>
      </text>
    </comment>
    <comment ref="AL43" authorId="0">
      <text>
        <r>
          <rPr>
            <b/>
            <sz val="12"/>
            <rFont val="Tahoma"/>
            <family val="2"/>
          </rPr>
          <t>Parameter 50060 X(CV1)</t>
        </r>
        <r>
          <rPr>
            <sz val="9"/>
            <rFont val="Tahoma"/>
            <family val="2"/>
          </rPr>
          <t xml:space="preserve">
</t>
        </r>
      </text>
    </comment>
    <comment ref="AU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N44" authorId="0">
      <text>
        <r>
          <rPr>
            <b/>
            <sz val="12"/>
            <rFont val="Tahoma"/>
            <family val="2"/>
          </rPr>
          <t>Parameter 51041 1(CV3)</t>
        </r>
      </text>
    </comment>
    <comment ref="T45" authorId="0">
      <text>
        <r>
          <rPr>
            <b/>
            <sz val="12"/>
            <rFont val="Tahoma"/>
            <family val="2"/>
          </rPr>
          <t>E.Coli Only
Ecoli 10% Rule</t>
        </r>
        <r>
          <rPr>
            <sz val="9"/>
            <rFont val="Tahoma"/>
            <family val="2"/>
          </rPr>
          <t xml:space="preserve">
</t>
        </r>
      </text>
    </comment>
  </commentList>
</comments>
</file>

<file path=xl/comments7.xml><?xml version="1.0" encoding="utf-8"?>
<comments xmlns="http://schemas.openxmlformats.org/spreadsheetml/2006/main">
  <authors>
    <author>Beason, Steven E</author>
  </authors>
  <commentList>
    <comment ref="AK42" authorId="0">
      <text>
        <r>
          <rPr>
            <b/>
            <sz val="12"/>
            <rFont val="Tahoma"/>
            <family val="2"/>
          </rPr>
          <t>Parameter 50060 1(CV2)</t>
        </r>
        <r>
          <rPr>
            <sz val="9"/>
            <rFont val="Tahoma"/>
            <family val="2"/>
          </rPr>
          <t xml:space="preserve">
</t>
        </r>
      </text>
    </comment>
    <comment ref="AN42" authorId="0">
      <text>
        <r>
          <rPr>
            <b/>
            <sz val="12"/>
            <rFont val="Tahoma"/>
            <family val="2"/>
          </rPr>
          <t>GeoMetric Mean
Parameter 51041 1(CV2)</t>
        </r>
        <r>
          <rPr>
            <b/>
            <sz val="9"/>
            <rFont val="Tahoma"/>
            <family val="2"/>
          </rPr>
          <t xml:space="preserve">
</t>
        </r>
        <r>
          <rPr>
            <sz val="9"/>
            <rFont val="Tahoma"/>
            <family val="2"/>
          </rPr>
          <t xml:space="preserve">
</t>
        </r>
      </text>
    </comment>
    <comment ref="AW42" authorId="0">
      <text>
        <r>
          <rPr>
            <b/>
            <sz val="12"/>
            <rFont val="Tahoma"/>
            <family val="2"/>
          </rPr>
          <t>Parameter 80082 1(CV2)</t>
        </r>
        <r>
          <rPr>
            <sz val="9"/>
            <rFont val="Tahoma"/>
            <family val="2"/>
          </rPr>
          <t xml:space="preserve">
</t>
        </r>
      </text>
    </comment>
    <comment ref="AY42" authorId="0">
      <text>
        <r>
          <rPr>
            <b/>
            <sz val="12"/>
            <rFont val="Tahoma"/>
            <family val="2"/>
          </rPr>
          <t>Parameter 80082 1(QV1)</t>
        </r>
        <r>
          <rPr>
            <sz val="9"/>
            <rFont val="Tahoma"/>
            <family val="2"/>
          </rPr>
          <t xml:space="preserve">
</t>
        </r>
      </text>
    </comment>
    <comment ref="BA42" authorId="0">
      <text>
        <r>
          <rPr>
            <b/>
            <sz val="12"/>
            <rFont val="Tahoma"/>
            <family val="2"/>
          </rPr>
          <t>Parameter 00530 1(CV2)</t>
        </r>
        <r>
          <rPr>
            <sz val="9"/>
            <rFont val="Tahoma"/>
            <family val="2"/>
          </rPr>
          <t xml:space="preserve">
</t>
        </r>
      </text>
    </comment>
    <comment ref="BC42" authorId="0">
      <text>
        <r>
          <rPr>
            <b/>
            <sz val="12"/>
            <rFont val="Tahoma"/>
            <family val="2"/>
          </rPr>
          <t>Parameter 00530 1(QV1)</t>
        </r>
        <r>
          <rPr>
            <sz val="9"/>
            <rFont val="Tahoma"/>
            <family val="2"/>
          </rPr>
          <t xml:space="preserve">
</t>
        </r>
      </text>
    </comment>
    <comment ref="BE42" authorId="0">
      <text>
        <r>
          <rPr>
            <b/>
            <sz val="12"/>
            <rFont val="Tahoma"/>
            <family val="2"/>
          </rPr>
          <t>Parameter 00610 1(CV2)</t>
        </r>
        <r>
          <rPr>
            <sz val="9"/>
            <rFont val="Tahoma"/>
            <family val="2"/>
          </rPr>
          <t xml:space="preserve">
</t>
        </r>
      </text>
    </comment>
    <comment ref="BG42" authorId="0">
      <text>
        <r>
          <rPr>
            <b/>
            <sz val="12"/>
            <rFont val="Tahoma"/>
            <family val="2"/>
          </rPr>
          <t>Parameter 00610 1(QV1)</t>
        </r>
        <r>
          <rPr>
            <sz val="9"/>
            <rFont val="Tahoma"/>
            <family val="2"/>
          </rPr>
          <t xml:space="preserve">
</t>
        </r>
      </text>
    </comment>
    <comment ref="AK43" authorId="0">
      <text>
        <r>
          <rPr>
            <b/>
            <sz val="12"/>
            <rFont val="Tahoma"/>
            <family val="2"/>
          </rPr>
          <t>Parameter 50060 1(CV3)</t>
        </r>
        <r>
          <rPr>
            <sz val="9"/>
            <rFont val="Tahoma"/>
            <family val="2"/>
          </rPr>
          <t xml:space="preserve">
</t>
        </r>
      </text>
    </comment>
    <comment ref="AL43" authorId="0">
      <text>
        <r>
          <rPr>
            <b/>
            <sz val="12"/>
            <rFont val="Tahoma"/>
            <family val="2"/>
          </rPr>
          <t>Parameter 50060 X(CV3)</t>
        </r>
        <r>
          <rPr>
            <sz val="9"/>
            <rFont val="Tahoma"/>
            <family val="2"/>
          </rPr>
          <t xml:space="preserve">
</t>
        </r>
      </text>
    </comment>
    <comment ref="AX43" authorId="0">
      <text>
        <r>
          <rPr>
            <b/>
            <sz val="12"/>
            <rFont val="Tahoma"/>
            <family val="2"/>
          </rPr>
          <t>Parameter 80082 1(CV3)</t>
        </r>
        <r>
          <rPr>
            <sz val="9"/>
            <rFont val="Tahoma"/>
            <family val="2"/>
          </rPr>
          <t xml:space="preserve">
</t>
        </r>
      </text>
    </comment>
    <comment ref="AZ43" authorId="0">
      <text>
        <r>
          <rPr>
            <b/>
            <sz val="12"/>
            <rFont val="Tahoma"/>
            <family val="2"/>
          </rPr>
          <t>Parameter 80082 1(QV2)</t>
        </r>
        <r>
          <rPr>
            <sz val="9"/>
            <rFont val="Tahoma"/>
            <family val="2"/>
          </rPr>
          <t xml:space="preserve">
</t>
        </r>
      </text>
    </comment>
    <comment ref="BB43" authorId="0">
      <text>
        <r>
          <rPr>
            <b/>
            <sz val="12"/>
            <rFont val="Tahoma"/>
            <family val="2"/>
          </rPr>
          <t>Parameter 00530 1(CV3)</t>
        </r>
        <r>
          <rPr>
            <sz val="9"/>
            <rFont val="Tahoma"/>
            <family val="2"/>
          </rPr>
          <t xml:space="preserve">
</t>
        </r>
      </text>
    </comment>
    <comment ref="BD43" authorId="0">
      <text>
        <r>
          <rPr>
            <b/>
            <sz val="12"/>
            <rFont val="Tahoma"/>
            <family val="2"/>
          </rPr>
          <t>Parameter 00530 1(QV2)</t>
        </r>
        <r>
          <rPr>
            <sz val="9"/>
            <rFont val="Tahoma"/>
            <family val="2"/>
          </rPr>
          <t xml:space="preserve">
</t>
        </r>
      </text>
    </comment>
    <comment ref="BF43" authorId="0">
      <text>
        <r>
          <rPr>
            <b/>
            <sz val="12"/>
            <rFont val="Tahoma"/>
            <family val="2"/>
          </rPr>
          <t>Parameter 00610 1(CV3)</t>
        </r>
        <r>
          <rPr>
            <sz val="9"/>
            <rFont val="Tahoma"/>
            <family val="2"/>
          </rPr>
          <t xml:space="preserve">
</t>
        </r>
      </text>
    </comment>
    <comment ref="BH43" authorId="0">
      <text>
        <r>
          <rPr>
            <b/>
            <sz val="12"/>
            <rFont val="Tahoma"/>
            <family val="2"/>
          </rPr>
          <t>Parameter 00610 1(QV2)</t>
        </r>
        <r>
          <rPr>
            <sz val="9"/>
            <rFont val="Tahoma"/>
            <family val="2"/>
          </rPr>
          <t xml:space="preserve">
</t>
        </r>
      </text>
    </comment>
    <comment ref="AL44" authorId="0">
      <text>
        <r>
          <rPr>
            <b/>
            <sz val="12"/>
            <rFont val="Tahoma"/>
            <family val="2"/>
          </rPr>
          <t>Parameter 50060 X(CV1)</t>
        </r>
        <r>
          <rPr>
            <sz val="9"/>
            <rFont val="Tahoma"/>
            <family val="2"/>
          </rPr>
          <t xml:space="preserve">
</t>
        </r>
      </text>
    </comment>
    <comment ref="AU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N45" authorId="0">
      <text>
        <r>
          <rPr>
            <b/>
            <sz val="12"/>
            <rFont val="Tahoma"/>
            <family val="2"/>
          </rPr>
          <t>Parameter 51041 1(CV3)</t>
        </r>
      </text>
    </comment>
    <comment ref="T46" authorId="0">
      <text>
        <r>
          <rPr>
            <b/>
            <sz val="12"/>
            <rFont val="Tahoma"/>
            <family val="2"/>
          </rPr>
          <t>E.Coli Only
Ecoli 10% Rule</t>
        </r>
        <r>
          <rPr>
            <sz val="9"/>
            <rFont val="Tahoma"/>
            <family val="2"/>
          </rPr>
          <t xml:space="preserve">
</t>
        </r>
      </text>
    </comment>
  </commentList>
</comments>
</file>

<file path=xl/comments8.xml><?xml version="1.0" encoding="utf-8"?>
<comments xmlns="http://schemas.openxmlformats.org/spreadsheetml/2006/main">
  <authors>
    <author>Beason, Steven E</author>
  </authors>
  <commentList>
    <comment ref="AK41" authorId="0">
      <text>
        <r>
          <rPr>
            <b/>
            <sz val="12"/>
            <rFont val="Tahoma"/>
            <family val="2"/>
          </rPr>
          <t>Parameter 50060 1(CV2)</t>
        </r>
        <r>
          <rPr>
            <sz val="9"/>
            <rFont val="Tahoma"/>
            <family val="2"/>
          </rPr>
          <t xml:space="preserve">
</t>
        </r>
      </text>
    </comment>
    <comment ref="AN41" authorId="0">
      <text>
        <r>
          <rPr>
            <b/>
            <sz val="12"/>
            <rFont val="Tahoma"/>
            <family val="2"/>
          </rPr>
          <t>GeoMetric Mean
Parameter 51041 1(CV2)</t>
        </r>
        <r>
          <rPr>
            <b/>
            <sz val="9"/>
            <rFont val="Tahoma"/>
            <family val="2"/>
          </rPr>
          <t xml:space="preserve">
</t>
        </r>
        <r>
          <rPr>
            <sz val="9"/>
            <rFont val="Tahoma"/>
            <family val="2"/>
          </rPr>
          <t xml:space="preserve">
</t>
        </r>
      </text>
    </comment>
    <comment ref="AW41" authorId="0">
      <text>
        <r>
          <rPr>
            <b/>
            <sz val="12"/>
            <rFont val="Tahoma"/>
            <family val="2"/>
          </rPr>
          <t>Parameter 80082 1(CV2)</t>
        </r>
        <r>
          <rPr>
            <sz val="9"/>
            <rFont val="Tahoma"/>
            <family val="2"/>
          </rPr>
          <t xml:space="preserve">
</t>
        </r>
      </text>
    </comment>
    <comment ref="AY41" authorId="0">
      <text>
        <r>
          <rPr>
            <b/>
            <sz val="12"/>
            <rFont val="Tahoma"/>
            <family val="2"/>
          </rPr>
          <t>Parameter 80082 1(QV1)</t>
        </r>
        <r>
          <rPr>
            <sz val="9"/>
            <rFont val="Tahoma"/>
            <family val="2"/>
          </rPr>
          <t xml:space="preserve">
</t>
        </r>
      </text>
    </comment>
    <comment ref="BA41" authorId="0">
      <text>
        <r>
          <rPr>
            <b/>
            <sz val="12"/>
            <rFont val="Tahoma"/>
            <family val="2"/>
          </rPr>
          <t>Parameter 00530 1(CV2)</t>
        </r>
        <r>
          <rPr>
            <sz val="9"/>
            <rFont val="Tahoma"/>
            <family val="2"/>
          </rPr>
          <t xml:space="preserve">
</t>
        </r>
      </text>
    </comment>
    <comment ref="BC41" authorId="0">
      <text>
        <r>
          <rPr>
            <b/>
            <sz val="12"/>
            <rFont val="Tahoma"/>
            <family val="2"/>
          </rPr>
          <t>Parameter 00530 1(QV1)</t>
        </r>
        <r>
          <rPr>
            <sz val="9"/>
            <rFont val="Tahoma"/>
            <family val="2"/>
          </rPr>
          <t xml:space="preserve">
</t>
        </r>
      </text>
    </comment>
    <comment ref="BE41" authorId="0">
      <text>
        <r>
          <rPr>
            <b/>
            <sz val="12"/>
            <rFont val="Tahoma"/>
            <family val="2"/>
          </rPr>
          <t>Parameter 00610 1(CV2)</t>
        </r>
        <r>
          <rPr>
            <sz val="9"/>
            <rFont val="Tahoma"/>
            <family val="2"/>
          </rPr>
          <t xml:space="preserve">
</t>
        </r>
      </text>
    </comment>
    <comment ref="BG41" authorId="0">
      <text>
        <r>
          <rPr>
            <b/>
            <sz val="12"/>
            <rFont val="Tahoma"/>
            <family val="2"/>
          </rPr>
          <t>Parameter 00610 1(QV1)</t>
        </r>
        <r>
          <rPr>
            <sz val="9"/>
            <rFont val="Tahoma"/>
            <family val="2"/>
          </rPr>
          <t xml:space="preserve">
</t>
        </r>
      </text>
    </comment>
    <comment ref="AK42" authorId="0">
      <text>
        <r>
          <rPr>
            <b/>
            <sz val="12"/>
            <rFont val="Tahoma"/>
            <family val="2"/>
          </rPr>
          <t>Parameter 50060 1(CV3)</t>
        </r>
        <r>
          <rPr>
            <sz val="9"/>
            <rFont val="Tahoma"/>
            <family val="2"/>
          </rPr>
          <t xml:space="preserve">
</t>
        </r>
      </text>
    </comment>
    <comment ref="AL42" authorId="0">
      <text>
        <r>
          <rPr>
            <b/>
            <sz val="12"/>
            <rFont val="Tahoma"/>
            <family val="2"/>
          </rPr>
          <t>Parameter 50060 X(CV3)</t>
        </r>
        <r>
          <rPr>
            <sz val="9"/>
            <rFont val="Tahoma"/>
            <family val="2"/>
          </rPr>
          <t xml:space="preserve">
</t>
        </r>
      </text>
    </comment>
    <comment ref="AX42" authorId="0">
      <text>
        <r>
          <rPr>
            <b/>
            <sz val="12"/>
            <rFont val="Tahoma"/>
            <family val="2"/>
          </rPr>
          <t>Parameter 80082 1(CV3)</t>
        </r>
        <r>
          <rPr>
            <sz val="9"/>
            <rFont val="Tahoma"/>
            <family val="2"/>
          </rPr>
          <t xml:space="preserve">
</t>
        </r>
      </text>
    </comment>
    <comment ref="AZ42" authorId="0">
      <text>
        <r>
          <rPr>
            <b/>
            <sz val="12"/>
            <rFont val="Tahoma"/>
            <family val="2"/>
          </rPr>
          <t>Parameter 80082 1(QV2)</t>
        </r>
        <r>
          <rPr>
            <sz val="9"/>
            <rFont val="Tahoma"/>
            <family val="2"/>
          </rPr>
          <t xml:space="preserve">
</t>
        </r>
      </text>
    </comment>
    <comment ref="BB42" authorId="0">
      <text>
        <r>
          <rPr>
            <b/>
            <sz val="12"/>
            <rFont val="Tahoma"/>
            <family val="2"/>
          </rPr>
          <t>Parameter 00530 1(CV3)</t>
        </r>
        <r>
          <rPr>
            <sz val="9"/>
            <rFont val="Tahoma"/>
            <family val="2"/>
          </rPr>
          <t xml:space="preserve">
</t>
        </r>
      </text>
    </comment>
    <comment ref="BD42" authorId="0">
      <text>
        <r>
          <rPr>
            <b/>
            <sz val="12"/>
            <rFont val="Tahoma"/>
            <family val="2"/>
          </rPr>
          <t>Parameter 00530 1(QV2)</t>
        </r>
        <r>
          <rPr>
            <sz val="9"/>
            <rFont val="Tahoma"/>
            <family val="2"/>
          </rPr>
          <t xml:space="preserve">
</t>
        </r>
      </text>
    </comment>
    <comment ref="BF42" authorId="0">
      <text>
        <r>
          <rPr>
            <b/>
            <sz val="12"/>
            <rFont val="Tahoma"/>
            <family val="2"/>
          </rPr>
          <t>Parameter 00610 1(CV3)</t>
        </r>
        <r>
          <rPr>
            <sz val="9"/>
            <rFont val="Tahoma"/>
            <family val="2"/>
          </rPr>
          <t xml:space="preserve">
</t>
        </r>
      </text>
    </comment>
    <comment ref="BH42" authorId="0">
      <text>
        <r>
          <rPr>
            <b/>
            <sz val="12"/>
            <rFont val="Tahoma"/>
            <family val="2"/>
          </rPr>
          <t>Parameter 00610 1(QV2)</t>
        </r>
        <r>
          <rPr>
            <sz val="9"/>
            <rFont val="Tahoma"/>
            <family val="2"/>
          </rPr>
          <t xml:space="preserve">
</t>
        </r>
      </text>
    </comment>
    <comment ref="AL43" authorId="0">
      <text>
        <r>
          <rPr>
            <b/>
            <sz val="12"/>
            <rFont val="Tahoma"/>
            <family val="2"/>
          </rPr>
          <t>Parameter 50060 X(CV1)</t>
        </r>
        <r>
          <rPr>
            <sz val="9"/>
            <rFont val="Tahoma"/>
            <family val="2"/>
          </rPr>
          <t xml:space="preserve">
</t>
        </r>
      </text>
    </comment>
    <comment ref="AU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N44" authorId="0">
      <text>
        <r>
          <rPr>
            <b/>
            <sz val="12"/>
            <rFont val="Tahoma"/>
            <family val="2"/>
          </rPr>
          <t>Parameter 51041 1(CV3)</t>
        </r>
      </text>
    </comment>
    <comment ref="T45" authorId="0">
      <text>
        <r>
          <rPr>
            <b/>
            <sz val="12"/>
            <rFont val="Tahoma"/>
            <family val="2"/>
          </rPr>
          <t>E.Coli Only
Ecoli 10% Rule</t>
        </r>
        <r>
          <rPr>
            <sz val="9"/>
            <rFont val="Tahoma"/>
            <family val="2"/>
          </rPr>
          <t xml:space="preserve">
</t>
        </r>
      </text>
    </comment>
  </commentList>
</comments>
</file>

<file path=xl/comments9.xml><?xml version="1.0" encoding="utf-8"?>
<comments xmlns="http://schemas.openxmlformats.org/spreadsheetml/2006/main">
  <authors>
    <author>Beason, Steven E</author>
  </authors>
  <commentList>
    <comment ref="AK42" authorId="0">
      <text>
        <r>
          <rPr>
            <b/>
            <sz val="12"/>
            <rFont val="Tahoma"/>
            <family val="2"/>
          </rPr>
          <t>Parameter 50060 1(CV2)</t>
        </r>
        <r>
          <rPr>
            <sz val="9"/>
            <rFont val="Tahoma"/>
            <family val="2"/>
          </rPr>
          <t xml:space="preserve">
</t>
        </r>
      </text>
    </comment>
    <comment ref="AN42" authorId="0">
      <text>
        <r>
          <rPr>
            <b/>
            <sz val="12"/>
            <rFont val="Tahoma"/>
            <family val="2"/>
          </rPr>
          <t>GeoMetric Mean
Parameter 51041 1(CV2)</t>
        </r>
        <r>
          <rPr>
            <b/>
            <sz val="9"/>
            <rFont val="Tahoma"/>
            <family val="2"/>
          </rPr>
          <t xml:space="preserve">
</t>
        </r>
        <r>
          <rPr>
            <sz val="9"/>
            <rFont val="Tahoma"/>
            <family val="2"/>
          </rPr>
          <t xml:space="preserve">
</t>
        </r>
      </text>
    </comment>
    <comment ref="AW42" authorId="0">
      <text>
        <r>
          <rPr>
            <b/>
            <sz val="12"/>
            <rFont val="Tahoma"/>
            <family val="2"/>
          </rPr>
          <t>Parameter 80082 1(CV2)</t>
        </r>
        <r>
          <rPr>
            <sz val="9"/>
            <rFont val="Tahoma"/>
            <family val="2"/>
          </rPr>
          <t xml:space="preserve">
</t>
        </r>
      </text>
    </comment>
    <comment ref="AY42" authorId="0">
      <text>
        <r>
          <rPr>
            <b/>
            <sz val="12"/>
            <rFont val="Tahoma"/>
            <family val="2"/>
          </rPr>
          <t>Parameter 80082 1(QV1)</t>
        </r>
        <r>
          <rPr>
            <sz val="9"/>
            <rFont val="Tahoma"/>
            <family val="2"/>
          </rPr>
          <t xml:space="preserve">
</t>
        </r>
      </text>
    </comment>
    <comment ref="BA42" authorId="0">
      <text>
        <r>
          <rPr>
            <b/>
            <sz val="12"/>
            <rFont val="Tahoma"/>
            <family val="2"/>
          </rPr>
          <t>Parameter 00530 1(CV2)</t>
        </r>
        <r>
          <rPr>
            <sz val="9"/>
            <rFont val="Tahoma"/>
            <family val="2"/>
          </rPr>
          <t xml:space="preserve">
</t>
        </r>
      </text>
    </comment>
    <comment ref="BC42" authorId="0">
      <text>
        <r>
          <rPr>
            <b/>
            <sz val="12"/>
            <rFont val="Tahoma"/>
            <family val="2"/>
          </rPr>
          <t>Parameter 00530 1(QV1)</t>
        </r>
        <r>
          <rPr>
            <sz val="9"/>
            <rFont val="Tahoma"/>
            <family val="2"/>
          </rPr>
          <t xml:space="preserve">
</t>
        </r>
      </text>
    </comment>
    <comment ref="BE42" authorId="0">
      <text>
        <r>
          <rPr>
            <b/>
            <sz val="12"/>
            <rFont val="Tahoma"/>
            <family val="2"/>
          </rPr>
          <t>Parameter 00610 1(CV2)</t>
        </r>
        <r>
          <rPr>
            <sz val="9"/>
            <rFont val="Tahoma"/>
            <family val="2"/>
          </rPr>
          <t xml:space="preserve">
</t>
        </r>
      </text>
    </comment>
    <comment ref="BG42" authorId="0">
      <text>
        <r>
          <rPr>
            <b/>
            <sz val="12"/>
            <rFont val="Tahoma"/>
            <family val="2"/>
          </rPr>
          <t>Parameter 00610 1(QV1)</t>
        </r>
        <r>
          <rPr>
            <sz val="9"/>
            <rFont val="Tahoma"/>
            <family val="2"/>
          </rPr>
          <t xml:space="preserve">
</t>
        </r>
      </text>
    </comment>
    <comment ref="AK43" authorId="0">
      <text>
        <r>
          <rPr>
            <b/>
            <sz val="12"/>
            <rFont val="Tahoma"/>
            <family val="2"/>
          </rPr>
          <t>Parameter 50060 1(CV3)</t>
        </r>
        <r>
          <rPr>
            <sz val="9"/>
            <rFont val="Tahoma"/>
            <family val="2"/>
          </rPr>
          <t xml:space="preserve">
</t>
        </r>
      </text>
    </comment>
    <comment ref="AL43" authorId="0">
      <text>
        <r>
          <rPr>
            <b/>
            <sz val="12"/>
            <rFont val="Tahoma"/>
            <family val="2"/>
          </rPr>
          <t>Parameter 50060 X(CV3)</t>
        </r>
        <r>
          <rPr>
            <sz val="9"/>
            <rFont val="Tahoma"/>
            <family val="2"/>
          </rPr>
          <t xml:space="preserve">
</t>
        </r>
      </text>
    </comment>
    <comment ref="AX43" authorId="0">
      <text>
        <r>
          <rPr>
            <b/>
            <sz val="12"/>
            <rFont val="Tahoma"/>
            <family val="2"/>
          </rPr>
          <t>Parameter 80082 1(CV3)</t>
        </r>
        <r>
          <rPr>
            <sz val="9"/>
            <rFont val="Tahoma"/>
            <family val="2"/>
          </rPr>
          <t xml:space="preserve">
</t>
        </r>
      </text>
    </comment>
    <comment ref="AZ43" authorId="0">
      <text>
        <r>
          <rPr>
            <b/>
            <sz val="12"/>
            <rFont val="Tahoma"/>
            <family val="2"/>
          </rPr>
          <t>Parameter 80082 1(QV2)</t>
        </r>
        <r>
          <rPr>
            <sz val="9"/>
            <rFont val="Tahoma"/>
            <family val="2"/>
          </rPr>
          <t xml:space="preserve">
</t>
        </r>
      </text>
    </comment>
    <comment ref="BB43" authorId="0">
      <text>
        <r>
          <rPr>
            <b/>
            <sz val="12"/>
            <rFont val="Tahoma"/>
            <family val="2"/>
          </rPr>
          <t>Parameter 00530 1(CV3)</t>
        </r>
        <r>
          <rPr>
            <sz val="9"/>
            <rFont val="Tahoma"/>
            <family val="2"/>
          </rPr>
          <t xml:space="preserve">
</t>
        </r>
      </text>
    </comment>
    <comment ref="BD43" authorId="0">
      <text>
        <r>
          <rPr>
            <b/>
            <sz val="12"/>
            <rFont val="Tahoma"/>
            <family val="2"/>
          </rPr>
          <t>Parameter 00530 1(QV2)</t>
        </r>
        <r>
          <rPr>
            <sz val="9"/>
            <rFont val="Tahoma"/>
            <family val="2"/>
          </rPr>
          <t xml:space="preserve">
</t>
        </r>
      </text>
    </comment>
    <comment ref="BF43" authorId="0">
      <text>
        <r>
          <rPr>
            <b/>
            <sz val="12"/>
            <rFont val="Tahoma"/>
            <family val="2"/>
          </rPr>
          <t>Parameter 00610 1(CV3)</t>
        </r>
        <r>
          <rPr>
            <sz val="9"/>
            <rFont val="Tahoma"/>
            <family val="2"/>
          </rPr>
          <t xml:space="preserve">
</t>
        </r>
      </text>
    </comment>
    <comment ref="BH43" authorId="0">
      <text>
        <r>
          <rPr>
            <b/>
            <sz val="12"/>
            <rFont val="Tahoma"/>
            <family val="2"/>
          </rPr>
          <t>Parameter 00610 1(QV2)</t>
        </r>
        <r>
          <rPr>
            <sz val="9"/>
            <rFont val="Tahoma"/>
            <family val="2"/>
          </rPr>
          <t xml:space="preserve">
</t>
        </r>
      </text>
    </comment>
    <comment ref="AL44" authorId="0">
      <text>
        <r>
          <rPr>
            <b/>
            <sz val="12"/>
            <rFont val="Tahoma"/>
            <family val="2"/>
          </rPr>
          <t>Parameter 50060 X(CV1)</t>
        </r>
        <r>
          <rPr>
            <sz val="9"/>
            <rFont val="Tahoma"/>
            <family val="2"/>
          </rPr>
          <t xml:space="preserve">
</t>
        </r>
      </text>
    </comment>
    <comment ref="AU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N45" authorId="0">
      <text>
        <r>
          <rPr>
            <b/>
            <sz val="12"/>
            <rFont val="Tahoma"/>
            <family val="2"/>
          </rPr>
          <t>Parameter 51041 1(CV3)</t>
        </r>
      </text>
    </comment>
    <comment ref="T46" authorId="0">
      <text>
        <r>
          <rPr>
            <b/>
            <sz val="12"/>
            <rFont val="Tahoma"/>
            <family val="2"/>
          </rPr>
          <t>E.Coli Only
Ecoli 10% Rule</t>
        </r>
        <r>
          <rPr>
            <sz val="9"/>
            <rFont val="Tahoma"/>
            <family val="2"/>
          </rPr>
          <t xml:space="preserve">
</t>
        </r>
      </text>
    </comment>
  </commentList>
</comments>
</file>

<file path=xl/sharedStrings.xml><?xml version="1.0" encoding="utf-8"?>
<sst xmlns="http://schemas.openxmlformats.org/spreadsheetml/2006/main" count="1703" uniqueCount="231">
  <si>
    <t>Name of Facility</t>
  </si>
  <si>
    <t>Permit Number</t>
  </si>
  <si>
    <t>IN0000000</t>
  </si>
  <si>
    <t>For Month Of:</t>
  </si>
  <si>
    <t>Year</t>
  </si>
  <si>
    <t>January</t>
  </si>
  <si>
    <t>Certificate Number</t>
  </si>
  <si>
    <t>CHEMICALS</t>
  </si>
  <si>
    <t>RAW SEWAGE</t>
  </si>
  <si>
    <t xml:space="preserve"> </t>
  </si>
  <si>
    <t>FINAL EFFLUENT</t>
  </si>
  <si>
    <t>SLUDGE TO</t>
  </si>
  <si>
    <t>DIGESTER OPERATION</t>
  </si>
  <si>
    <t>USED</t>
  </si>
  <si>
    <t>DIGESTER</t>
  </si>
  <si>
    <t>Anaerobic Only</t>
  </si>
  <si>
    <t>Total Solids in Incoming Sludge - %</t>
  </si>
  <si>
    <t>Total Solids in Digested Sludge - %</t>
  </si>
  <si>
    <t>Volatile Solids in Incoming Sludge - %</t>
  </si>
  <si>
    <t>Volatile Solids in Digested Sludge - %</t>
  </si>
  <si>
    <t>Day Of Month</t>
  </si>
  <si>
    <t>Day of Week</t>
  </si>
  <si>
    <t>Precipitation - Inches</t>
  </si>
  <si>
    <t>CBOD5 - mg/l</t>
  </si>
  <si>
    <t>Susp. Solids - mg/l</t>
  </si>
  <si>
    <t xml:space="preserve">Phosphorus - mg/l </t>
  </si>
  <si>
    <t>Ammonia - mg/l</t>
  </si>
  <si>
    <t>Settleable Solids % in 30 minutes</t>
  </si>
  <si>
    <t>Sludge Vol. Index - ml/gm</t>
  </si>
  <si>
    <t>Dissolved Oxygen - mg/l</t>
  </si>
  <si>
    <t>Residual Chlorine - Contact Tank</t>
  </si>
  <si>
    <t>Residual Chlorine - Final</t>
  </si>
  <si>
    <t>E. Coli - colony/100 ml</t>
  </si>
  <si>
    <t>Temperature - F</t>
  </si>
  <si>
    <t>CBOD5 - lbs</t>
  </si>
  <si>
    <t>Susp. Solids - lbs</t>
  </si>
  <si>
    <t>Average</t>
  </si>
  <si>
    <t>Avg.</t>
  </si>
  <si>
    <t>Maximum</t>
  </si>
  <si>
    <t>Max.</t>
  </si>
  <si>
    <t>Minimum</t>
  </si>
  <si>
    <t>Min.</t>
  </si>
  <si>
    <t>No. of Data</t>
  </si>
  <si>
    <t xml:space="preserve">Comments for the Month (major repairs, breakdowns, process upsets and their causes, inplant treatment process bypass, etc.):  </t>
  </si>
  <si>
    <t>MONTHLY REMOVAL SUMMARY</t>
  </si>
  <si>
    <t>Total Monthly Flow:</t>
  </si>
  <si>
    <t>Percent Removal</t>
  </si>
  <si>
    <t>BOD5</t>
  </si>
  <si>
    <t>S.S.</t>
  </si>
  <si>
    <t>Ammonia</t>
  </si>
  <si>
    <t>Phosphorus</t>
  </si>
  <si>
    <t>(million gallons)</t>
  </si>
  <si>
    <t>Percent Capacity</t>
  </si>
  <si>
    <t>(actual flow/design)</t>
  </si>
  <si>
    <t>Overall Treatment</t>
  </si>
  <si>
    <t>February</t>
  </si>
  <si>
    <t>March</t>
  </si>
  <si>
    <t>April</t>
  </si>
  <si>
    <t>May</t>
  </si>
  <si>
    <t>June</t>
  </si>
  <si>
    <t>July</t>
  </si>
  <si>
    <t>August</t>
  </si>
  <si>
    <t>September</t>
  </si>
  <si>
    <t>October</t>
  </si>
  <si>
    <t>November</t>
  </si>
  <si>
    <t>December</t>
  </si>
  <si>
    <t>Data</t>
  </si>
  <si>
    <t>BOD</t>
  </si>
  <si>
    <t>Total Suspended Solids</t>
  </si>
  <si>
    <t>Flow</t>
  </si>
  <si>
    <t>Avg</t>
  </si>
  <si>
    <t>Max</t>
  </si>
  <si>
    <t>Min</t>
  </si>
  <si>
    <t>Total=</t>
  </si>
  <si>
    <t>pH</t>
  </si>
  <si>
    <t>Gas Production  
Cubic Ft. x 1000</t>
  </si>
  <si>
    <t>Waste Act. Sludge
Gal. x 1000</t>
  </si>
  <si>
    <t>Supernatant Withdrawn 
hrs. or Gal. x 1000</t>
  </si>
  <si>
    <t>Supernatant BOD5 mg/l 
or  NH3-N mg/l</t>
  </si>
  <si>
    <t>Digested Sludge Withdrawn 
hrs. or Gal. x 1000</t>
  </si>
  <si>
    <t>PERCENT REMOVAL SUMMARY</t>
  </si>
  <si>
    <t>Annual Summation of Monthly Reports of Operation</t>
  </si>
  <si>
    <t>Totals</t>
  </si>
  <si>
    <t>REACTOR # 1</t>
  </si>
  <si>
    <t>REACTOR # 2</t>
  </si>
  <si>
    <t>REACTOR # 3</t>
  </si>
  <si>
    <t xml:space="preserve"> mgd</t>
  </si>
  <si>
    <t>Man-Hours at Plant
(Plants less than 1 MGD only)</t>
  </si>
  <si>
    <t>Bypass At Plant Site
("x" If Occurred)</t>
  </si>
  <si>
    <t>Effluent Flow
Weekly Average</t>
  </si>
  <si>
    <t>CBOD5 - mg/l
Weekly Average</t>
  </si>
  <si>
    <t>CBOD5 - lbs/day
Weekly Average</t>
  </si>
  <si>
    <t>Susp. Solids - mg/l
Weekly Average</t>
  </si>
  <si>
    <t>Susp. Solids - lbs/day
Weekly Average</t>
  </si>
  <si>
    <t>Ammonia - mg/l
Weekly Average</t>
  </si>
  <si>
    <t>Ammonia - lbs/day
Weekly Average</t>
  </si>
  <si>
    <t>Exampleville</t>
  </si>
  <si>
    <t>Month</t>
  </si>
  <si>
    <t>Plant Design Flow</t>
  </si>
  <si>
    <t>Telephone Number</t>
  </si>
  <si>
    <t>Certified Operator:  Name</t>
  </si>
  <si>
    <t>Class</t>
  </si>
  <si>
    <t>Expiration Date</t>
  </si>
  <si>
    <t>Chris A. Operator</t>
  </si>
  <si>
    <t>V</t>
  </si>
  <si>
    <t>Annual Average Flow</t>
  </si>
  <si>
    <t>Ammonia - lbs</t>
  </si>
  <si>
    <t>Chlorine - Lbs</t>
  </si>
  <si>
    <t>555/555-1234</t>
  </si>
  <si>
    <t>Effluent Flow Rate (MGD)</t>
  </si>
  <si>
    <t>Lbs or Gal</t>
  </si>
  <si>
    <t>wwtp@city.org</t>
  </si>
  <si>
    <t>Estimated Annual Totals (Average X 365)</t>
  </si>
  <si>
    <t>Fill in December's effluent data on page 3 as necessary for correct weekly average calculations.</t>
  </si>
  <si>
    <t>Fill in January's effluent data on page 3 as needed for weekly average calculations.</t>
  </si>
  <si>
    <t>SLUDGE</t>
  </si>
  <si>
    <t>Volume - MG</t>
  </si>
  <si>
    <t>RETURN</t>
  </si>
  <si>
    <t>Temperature in Reactors</t>
  </si>
  <si>
    <t>Capacity Used</t>
  </si>
  <si>
    <t>Air Temperature (optional)</t>
  </si>
  <si>
    <t>Influent Flow Rate 
(if metered) MGD</t>
  </si>
  <si>
    <t>pH - daily low 
(or single sample)</t>
  </si>
  <si>
    <t>pH - daily high  
(if multiple samples)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</si>
  <si>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</si>
  <si>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VERTICAL LOOP REACTOR</t>
  </si>
  <si>
    <t>MONTHLY REPORT OF OPERATION</t>
  </si>
  <si>
    <t>WASTEWATER TREATMENT PLANT</t>
  </si>
  <si>
    <t xml:space="preserve">E-mail address: </t>
  </si>
  <si>
    <r>
      <t xml:space="preserve">Date </t>
    </r>
    <r>
      <rPr>
        <i/>
        <sz val="9"/>
        <rFont val="Arial Narrow"/>
        <family val="2"/>
      </rPr>
      <t>(month, day, year)</t>
    </r>
  </si>
  <si>
    <t>IDEM Office of Water Quality                                                                                                                  Ecoli 10% Worksheet</t>
  </si>
  <si>
    <t>.</t>
  </si>
  <si>
    <t>Ecoli</t>
  </si>
  <si>
    <t>Day of Month</t>
  </si>
  <si>
    <t>Example</t>
  </si>
  <si>
    <t>Jan</t>
  </si>
  <si>
    <t>Feb</t>
  </si>
  <si>
    <t>Mar</t>
  </si>
  <si>
    <t>Apr</t>
  </si>
  <si>
    <t>Jun</t>
  </si>
  <si>
    <t>Jul</t>
  </si>
  <si>
    <t>Aug</t>
  </si>
  <si>
    <t>Sep</t>
  </si>
  <si>
    <t>Oct</t>
  </si>
  <si>
    <t>Nov</t>
  </si>
  <si>
    <t>Dec</t>
  </si>
  <si>
    <t>NetDMR Paramter</t>
  </si>
  <si>
    <t>51041 1(CV2)</t>
  </si>
  <si>
    <t>GeoMean</t>
  </si>
  <si>
    <t>51041 1(CV3)</t>
  </si>
  <si>
    <t>Daily Max</t>
  </si>
  <si>
    <t>51041 Y(CV3)</t>
  </si>
  <si>
    <t>Maxinium Daily Sample Result</t>
  </si>
  <si>
    <t>51484 Y(QV2)</t>
  </si>
  <si>
    <t>Total Days Sampled</t>
  </si>
  <si>
    <t>51484 Y(CV3)</t>
  </si>
  <si>
    <t># of Days above 235</t>
  </si>
  <si>
    <t>Num &gt; 234</t>
  </si>
  <si>
    <t>Num &gt; 235</t>
  </si>
  <si>
    <t>&lt;10</t>
  </si>
  <si>
    <t>10-20</t>
  </si>
  <si>
    <t>20-30</t>
  </si>
  <si>
    <t>30, 31</t>
  </si>
  <si>
    <t>Case</t>
  </si>
  <si>
    <t>Total Num</t>
  </si>
  <si>
    <t>Num&gt; 235</t>
  </si>
  <si>
    <t>Formula</t>
  </si>
  <si>
    <t>&lt; 10</t>
  </si>
  <si>
    <t>----</t>
  </si>
  <si>
    <t>10 - 19</t>
  </si>
  <si>
    <t>&gt;=1</t>
  </si>
  <si>
    <t>20 - 29</t>
  </si>
  <si>
    <t>&gt;=2</t>
  </si>
  <si>
    <t>&gt;=3</t>
  </si>
  <si>
    <t># of Days   above 235</t>
  </si>
  <si>
    <t>Once completed, this form should be converted to a pdf document, named appropriately &amp; attached to the corresponding netDMR for submittal</t>
  </si>
  <si>
    <t>NetDMR NODI Codes - Indiana</t>
  </si>
  <si>
    <t>NODI Code</t>
  </si>
  <si>
    <t>Description</t>
  </si>
  <si>
    <t>Places Permit in Noncompliance Status</t>
  </si>
  <si>
    <t>YES</t>
  </si>
  <si>
    <t>NO</t>
  </si>
  <si>
    <t>Conditional Monitoring - Not Required This Period</t>
  </si>
  <si>
    <t>A</t>
  </si>
  <si>
    <t>C</t>
  </si>
  <si>
    <t>No Discharge</t>
  </si>
  <si>
    <t>E</t>
  </si>
  <si>
    <t>N</t>
  </si>
  <si>
    <t>Not Constructed</t>
  </si>
  <si>
    <t>Outfall</t>
  </si>
  <si>
    <t>Prepared by or under the direction of (Certified Operator):</t>
  </si>
  <si>
    <t>Signature of principal executive officer or authorized agent</t>
  </si>
  <si>
    <t>(or attested by NetDMR subscriber agreement)</t>
  </si>
  <si>
    <t>&lt;</t>
  </si>
  <si>
    <t>001</t>
  </si>
  <si>
    <t>Sanitary Sewer Overflow
("x" If Occurred)</t>
  </si>
  <si>
    <t xml:space="preserve">Final Effluent </t>
  </si>
  <si>
    <t>Total Nitrogen</t>
  </si>
  <si>
    <t>Phosphorus - lbs/day</t>
  </si>
  <si>
    <t>Total Nitrogen- mg/l</t>
  </si>
  <si>
    <t>Total Nitrogen- lbs/day</t>
  </si>
  <si>
    <t>Page 1 of 5</t>
  </si>
  <si>
    <t>Page 2 of 5</t>
  </si>
  <si>
    <t>Page 3 of 5</t>
  </si>
  <si>
    <t>Page 4 of 5</t>
  </si>
  <si>
    <t>Page 5 of 5</t>
  </si>
  <si>
    <r>
      <t xml:space="preserve">Below is a list of </t>
    </r>
    <r>
      <rPr>
        <b/>
        <sz val="14"/>
        <rFont val="Arial"/>
        <family val="2"/>
      </rPr>
      <t>No Discharge Indicator</t>
    </r>
    <r>
      <rPr>
        <sz val="14"/>
        <rFont val="Arial"/>
        <family val="2"/>
      </rPr>
      <t xml:space="preserve"> (NODI) codes that should be used to report missing measurement data on the netDMR if there is no measurement data for a parameter/outfall for an entire monitoring period.  For the majority of permits/outfalls/parameters this should be rare.  In order to maintain NPDES data integrity, reduce confusion, and prevent false violations, </t>
    </r>
    <r>
      <rPr>
        <u val="single"/>
        <sz val="14"/>
        <rFont val="Arial"/>
        <family val="2"/>
      </rPr>
      <t xml:space="preserve">IDEM recommends that the permittee uses the codes in </t>
    </r>
    <r>
      <rPr>
        <b/>
        <u val="single"/>
        <sz val="14"/>
        <rFont val="Arial"/>
        <family val="2"/>
      </rPr>
      <t>bold</t>
    </r>
    <r>
      <rPr>
        <u val="single"/>
        <sz val="14"/>
        <rFont val="Arial"/>
        <family val="2"/>
      </rPr>
      <t xml:space="preserve"> type and highlighted yellow on an Indiana NPDES netDMR </t>
    </r>
    <r>
      <rPr>
        <sz val="14"/>
        <rFont val="Arial"/>
        <family val="2"/>
      </rPr>
      <t>to help explain why there is no measurement data for a parameter (or an entire outfall) for an entire monitoring period (i.e., month).  Also, the table indicates if the code results in a non-receipt permit violation.  Except for the use of NODI code “C” (no discharge for entire monitoring period - for that outfall), the use of a NODI code should be explained in the NetDMR “Comments” field.</t>
    </r>
  </si>
  <si>
    <t>Operation Shutdown</t>
  </si>
  <si>
    <t>Special Report Attached</t>
  </si>
  <si>
    <t>No Influent</t>
  </si>
  <si>
    <t>General Permit Exemption</t>
  </si>
  <si>
    <t>B</t>
  </si>
  <si>
    <t>Below Detection Limit/No Detection</t>
  </si>
  <si>
    <t xml:space="preserve">Failed to Sample/Required Analysis Not Conducted </t>
  </si>
  <si>
    <t>F</t>
  </si>
  <si>
    <t>Insufficient Flow for Sampling</t>
  </si>
  <si>
    <t>I</t>
  </si>
  <si>
    <t>Land Applied</t>
  </si>
  <si>
    <t>P</t>
  </si>
  <si>
    <t>Laboratory Error or  Invalid Test</t>
  </si>
  <si>
    <t>Q</t>
  </si>
  <si>
    <t>Not Quantifiable</t>
  </si>
  <si>
    <t>T</t>
  </si>
  <si>
    <t>Environmental Conditions - Monitoring Not Possible</t>
  </si>
  <si>
    <t>W</t>
  </si>
  <si>
    <t>Dry Lysimeter / Well</t>
  </si>
  <si>
    <t>unknown</t>
  </si>
  <si>
    <t>Z</t>
  </si>
  <si>
    <t>COVID19 valid Mar-Aug 2020 monitoring</t>
  </si>
  <si>
    <t>Note: Use of any NODI code other than the ones highlighted above will require permission from the IDEM Compliance Data Section.</t>
  </si>
  <si>
    <t>State Form 53341 (R6 / 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</si>
</sst>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0"/>
      <name val="Arial"/>
      <family val="2"/>
    </font>
    <font>
      <b/>
      <sz val="12"/>
      <name val="Arial"/>
      <family val="2"/>
    </font>
    <font>
      <sz val="12"/>
      <name val="Arial"/>
      <family val="2"/>
    </font>
    <font>
      <sz val="6"/>
      <name val="Arial"/>
      <family val="2"/>
    </font>
    <font>
      <u val="single"/>
      <sz val="8"/>
      <name val="Arial"/>
      <family val="2"/>
    </font>
    <font>
      <u val="single"/>
      <sz val="10"/>
      <name val="Arial"/>
      <family val="2"/>
    </font>
    <font>
      <sz val="8"/>
      <name val="Arial"/>
      <family val="2"/>
    </font>
    <font>
      <b/>
      <sz val="10"/>
      <name val="Arial"/>
      <family val="2"/>
    </font>
    <font>
      <sz val="9"/>
      <name val="Arial"/>
      <family val="2"/>
    </font>
    <font>
      <sz val="7"/>
      <name val="Arial"/>
      <family val="2"/>
    </font>
    <font>
      <b/>
      <sz val="9"/>
      <name val="Arial"/>
      <family val="2"/>
    </font>
    <font>
      <sz val="9"/>
      <name val="Tahoma"/>
      <family val="2"/>
    </font>
    <font>
      <b/>
      <sz val="12"/>
      <color indexed="9"/>
      <name val="Arial"/>
      <family val="2"/>
    </font>
    <font>
      <b/>
      <sz val="20"/>
      <name val="Arial"/>
      <family val="2"/>
    </font>
    <font>
      <sz val="10"/>
      <name val="Tahoma"/>
      <family val="2"/>
    </font>
    <font>
      <sz val="11"/>
      <name val="Arial"/>
      <family val="2"/>
    </font>
    <font>
      <b/>
      <sz val="11"/>
      <name val="Arial"/>
      <family val="2"/>
    </font>
    <font>
      <sz val="9"/>
      <name val="Arial Narrow"/>
      <family val="2"/>
    </font>
    <font>
      <i/>
      <sz val="9"/>
      <name val="Arial Narrow"/>
      <family val="2"/>
    </font>
    <font>
      <b/>
      <sz val="12"/>
      <name val="Tahoma"/>
      <family val="2"/>
    </font>
    <font>
      <b/>
      <sz val="8"/>
      <name val="Tahoma"/>
      <family val="2"/>
    </font>
    <font>
      <b/>
      <sz val="9"/>
      <name val="Tahoma"/>
      <family val="2"/>
    </font>
    <font>
      <b/>
      <sz val="16"/>
      <name val="Arial"/>
      <family val="2"/>
    </font>
    <font>
      <sz val="16"/>
      <name val="Arial"/>
      <family val="2"/>
    </font>
    <font>
      <b/>
      <u val="single"/>
      <sz val="16"/>
      <name val="Arial"/>
      <family val="2"/>
    </font>
    <font>
      <sz val="14"/>
      <name val="Arial"/>
      <family val="2"/>
    </font>
    <font>
      <b/>
      <sz val="14"/>
      <name val="Arial"/>
      <family val="2"/>
    </font>
    <font>
      <u val="single"/>
      <sz val="14"/>
      <name val="Arial"/>
      <family val="2"/>
    </font>
    <font>
      <b/>
      <u val="single"/>
      <sz val="14"/>
      <name val="Arial"/>
      <family val="2"/>
    </font>
    <font>
      <b/>
      <sz val="11"/>
      <color theme="1"/>
      <name val="Calibri"/>
      <family val="2"/>
      <scheme val="minor"/>
    </font>
    <font>
      <b/>
      <u val="single"/>
      <sz val="11"/>
      <color theme="1"/>
      <name val="Calibri"/>
      <family val="2"/>
    </font>
    <font>
      <b/>
      <sz val="11"/>
      <color theme="1"/>
      <name val="Calibri"/>
      <family val="2"/>
    </font>
    <font>
      <b/>
      <i/>
      <sz val="11"/>
      <color theme="1"/>
      <name val="Calibri"/>
      <family val="2"/>
    </font>
    <font>
      <sz val="11"/>
      <color theme="1"/>
      <name val="Calibri"/>
      <family val="2"/>
    </font>
    <font>
      <u val="single"/>
      <sz val="11"/>
      <color theme="1"/>
      <name val="Calibri"/>
      <family val="2"/>
    </font>
    <font>
      <sz val="10"/>
      <color theme="1"/>
      <name val="Arial"/>
      <family val="2"/>
      <scheme val="minor"/>
    </font>
    <font>
      <i/>
      <sz val="11"/>
      <color theme="1"/>
      <name val="Calibri"/>
      <family val="2"/>
    </font>
    <font>
      <i/>
      <u val="single"/>
      <sz val="11"/>
      <color theme="1"/>
      <name val="Calibri"/>
      <family val="2"/>
    </font>
    <font>
      <b/>
      <sz val="8"/>
      <name val="Arial"/>
      <family val="2"/>
    </font>
  </fonts>
  <fills count="21">
    <fill>
      <patternFill/>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CC"/>
        <bgColor indexed="64"/>
      </patternFill>
    </fill>
    <fill>
      <patternFill patternType="solid">
        <fgColor theme="0"/>
        <bgColor indexed="64"/>
      </patternFill>
    </fill>
    <fill>
      <patternFill patternType="solid">
        <fgColor rgb="FF969696"/>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42"/>
        <bgColor indexed="64"/>
      </patternFill>
    </fill>
    <fill>
      <patternFill patternType="solid">
        <fgColor indexed="13"/>
        <bgColor indexed="64"/>
      </patternFill>
    </fill>
  </fills>
  <borders count="110">
    <border>
      <left/>
      <right/>
      <top/>
      <bottom/>
      <diagonal/>
    </border>
    <border>
      <left/>
      <right style="thin"/>
      <top/>
      <bottom style="thin"/>
    </border>
    <border>
      <left/>
      <right/>
      <top style="medium"/>
      <bottom/>
    </border>
    <border>
      <left style="medium"/>
      <right/>
      <top style="medium"/>
      <bottom/>
    </border>
    <border>
      <left/>
      <right style="medium"/>
      <top style="medium"/>
      <bottom/>
    </border>
    <border>
      <left/>
      <right/>
      <top style="medium"/>
      <bottom style="thin"/>
    </border>
    <border>
      <left/>
      <right style="medium"/>
      <top style="medium"/>
      <bottom style="thin"/>
    </border>
    <border>
      <left style="medium"/>
      <right/>
      <top style="medium"/>
      <bottom style="thin"/>
    </border>
    <border>
      <left/>
      <right/>
      <top/>
      <bottom style="thin"/>
    </border>
    <border>
      <left/>
      <right style="medium"/>
      <top/>
      <bottom style="thin"/>
    </border>
    <border>
      <left style="medium"/>
      <right/>
      <top/>
      <bottom style="thin"/>
    </border>
    <border>
      <left style="medium"/>
      <right style="thin"/>
      <top/>
      <bottom style="thin"/>
    </border>
    <border>
      <left style="thin"/>
      <right style="thin"/>
      <top/>
      <bottom style="thin"/>
    </border>
    <border>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bottom style="thin"/>
    </border>
    <border>
      <left style="thin"/>
      <right/>
      <top style="thin"/>
      <bottom style="thin"/>
    </border>
    <border>
      <left style="thin"/>
      <right/>
      <top/>
      <bottom style="thin"/>
    </border>
    <border>
      <left style="medium"/>
      <right/>
      <top style="thin"/>
      <bottom style="thin"/>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top style="thin"/>
      <bottom style="medium"/>
    </border>
    <border>
      <left style="thin"/>
      <right style="thin"/>
      <top/>
      <bottom style="medium"/>
    </border>
    <border>
      <left/>
      <right/>
      <top style="thin"/>
      <bottom style="thin"/>
    </border>
    <border>
      <left style="thin"/>
      <right style="thin"/>
      <top style="thin"/>
      <bottom/>
    </border>
    <border>
      <left style="thin"/>
      <right style="medium"/>
      <top style="thin"/>
      <bottom/>
    </border>
    <border>
      <left style="thin"/>
      <right/>
      <top style="thin"/>
      <bottom/>
    </border>
    <border>
      <left/>
      <right/>
      <top style="thin"/>
      <bottom style="medium"/>
    </border>
    <border>
      <left/>
      <right style="medium"/>
      <top style="thin"/>
      <bottom style="thin"/>
    </border>
    <border>
      <left/>
      <right style="medium"/>
      <top/>
      <bottom/>
    </border>
    <border>
      <left/>
      <right style="medium"/>
      <top style="thin"/>
      <bottom style="medium"/>
    </border>
    <border>
      <left style="medium"/>
      <right/>
      <top/>
      <bottom/>
    </border>
    <border>
      <left style="medium"/>
      <right style="medium"/>
      <top/>
      <bottom style="thin"/>
    </border>
    <border>
      <left style="thin"/>
      <right style="medium"/>
      <top/>
      <bottom style="medium"/>
    </border>
    <border>
      <left style="medium"/>
      <right style="medium"/>
      <top style="medium"/>
      <bottom/>
    </border>
    <border>
      <left style="medium"/>
      <right style="medium"/>
      <top/>
      <bottom/>
    </border>
    <border>
      <left/>
      <right/>
      <top style="thin"/>
      <bottom/>
    </border>
    <border>
      <left style="thin"/>
      <right style="thin"/>
      <top style="medium"/>
      <bottom style="thin"/>
    </border>
    <border>
      <left style="medium"/>
      <right style="medium"/>
      <top style="thin"/>
      <bottom style="thin"/>
    </border>
    <border>
      <left style="medium"/>
      <right/>
      <top style="thin"/>
      <bottom/>
    </border>
    <border>
      <left style="medium"/>
      <right style="medium"/>
      <top style="thin"/>
      <bottom/>
    </border>
    <border>
      <left style="medium"/>
      <right style="thin"/>
      <top style="thin"/>
      <bottom/>
    </border>
    <border>
      <left style="medium"/>
      <right style="medium"/>
      <top style="thin"/>
      <bottom style="medium"/>
    </border>
    <border>
      <left/>
      <right style="thin"/>
      <top style="thin"/>
      <bottom/>
    </border>
    <border>
      <left/>
      <right/>
      <top/>
      <bottom style="medium"/>
    </border>
    <border>
      <left style="medium"/>
      <right/>
      <top/>
      <bottom style="medium"/>
    </border>
    <border>
      <left/>
      <right style="medium"/>
      <top/>
      <bottom style="medium"/>
    </border>
    <border>
      <left/>
      <right style="thin"/>
      <top/>
      <bottom/>
    </border>
    <border>
      <left style="thin"/>
      <right/>
      <top style="medium"/>
      <bottom/>
    </border>
    <border>
      <left/>
      <right style="medium"/>
      <top style="thin"/>
      <bottom/>
    </border>
    <border>
      <left/>
      <right style="thin"/>
      <top style="medium"/>
      <bottom/>
    </border>
    <border>
      <left style="hair"/>
      <right style="hair"/>
      <top/>
      <bottom style="medium"/>
    </border>
    <border>
      <left/>
      <right style="thin"/>
      <top style="medium"/>
      <bottom style="thin"/>
    </border>
    <border>
      <left style="thin"/>
      <right style="medium"/>
      <top style="medium"/>
      <bottom style="thin"/>
    </border>
    <border>
      <left/>
      <right/>
      <top style="medium"/>
      <bottom style="medium"/>
    </border>
    <border>
      <left style="thin"/>
      <right style="thin"/>
      <top/>
      <bottom/>
    </border>
    <border>
      <left style="thin"/>
      <right style="medium"/>
      <top/>
      <bottom/>
    </border>
    <border>
      <left style="medium"/>
      <right style="thin"/>
      <top/>
      <bottom/>
    </border>
    <border>
      <left style="medium"/>
      <right style="thin"/>
      <top/>
      <bottom style="medium"/>
    </border>
    <border>
      <left/>
      <right style="thin"/>
      <top/>
      <bottom style="medium"/>
    </border>
    <border>
      <left style="thin"/>
      <right/>
      <top/>
      <bottom/>
    </border>
    <border>
      <left style="thin"/>
      <right/>
      <top/>
      <bottom style="medium"/>
    </border>
    <border>
      <left style="medium"/>
      <right style="medium"/>
      <top style="medium"/>
      <bottom style="thin"/>
    </border>
    <border>
      <left style="thin"/>
      <right style="medium"/>
      <top style="medium"/>
      <bottom/>
    </border>
    <border>
      <left/>
      <right/>
      <top/>
      <bottom style="thick"/>
    </border>
    <border>
      <left/>
      <right/>
      <top style="thick"/>
      <bottom/>
    </border>
    <border>
      <left style="medium"/>
      <right style="medium"/>
      <top/>
      <bottom style="medium"/>
    </border>
    <border>
      <left style="thick"/>
      <right/>
      <top style="thin"/>
      <bottom style="thin"/>
    </border>
    <border>
      <left style="thick"/>
      <right style="thick"/>
      <top style="thin"/>
      <bottom style="thin"/>
    </border>
    <border>
      <left style="thick"/>
      <right style="thick"/>
      <top style="thin"/>
      <bottom style="medium"/>
    </border>
    <border>
      <left style="medium"/>
      <right style="thin"/>
      <top style="medium"/>
      <bottom/>
    </border>
    <border>
      <left style="thin"/>
      <right style="thin"/>
      <top style="medium"/>
      <bottom/>
    </border>
    <border>
      <left style="thick"/>
      <right style="thick"/>
      <top style="thick"/>
      <bottom style="thick"/>
    </border>
    <border>
      <left style="thick"/>
      <right style="thick"/>
      <top style="medium"/>
      <bottom style="thick"/>
    </border>
    <border>
      <left style="medium"/>
      <right style="thick"/>
      <top style="thick"/>
      <bottom style="thin"/>
    </border>
    <border>
      <left style="thick"/>
      <right style="thick"/>
      <top style="thick"/>
      <bottom style="thin"/>
    </border>
    <border>
      <left/>
      <right style="thick"/>
      <top style="thick"/>
      <bottom/>
    </border>
    <border>
      <left style="thin"/>
      <right style="thin"/>
      <top style="thick"/>
      <bottom style="thin"/>
    </border>
    <border>
      <left style="thin"/>
      <right style="medium"/>
      <top style="thick"/>
      <bottom style="thin"/>
    </border>
    <border>
      <left style="medium"/>
      <right style="thin"/>
      <top style="thin"/>
      <bottom style="thick"/>
    </border>
    <border>
      <left style="thick"/>
      <right style="medium"/>
      <top style="thin"/>
      <bottom style="thin"/>
    </border>
    <border>
      <left style="medium"/>
      <right/>
      <top style="thick"/>
      <bottom/>
    </border>
    <border>
      <left style="thin"/>
      <right style="thick"/>
      <top style="thin"/>
      <bottom style="thin"/>
    </border>
    <border>
      <left style="thick"/>
      <right/>
      <top style="thick"/>
      <bottom/>
    </border>
    <border>
      <left style="thin"/>
      <right style="thick"/>
      <top style="thick"/>
      <bottom style="thin"/>
    </border>
    <border>
      <left/>
      <right style="thick"/>
      <top style="thick"/>
      <bottom style="thick"/>
    </border>
    <border>
      <left style="thick"/>
      <right/>
      <top style="thick"/>
      <bottom style="thick"/>
    </border>
    <border>
      <left style="thick"/>
      <right style="medium"/>
      <top style="medium"/>
      <bottom style="thin"/>
    </border>
    <border>
      <left style="medium"/>
      <right style="thin"/>
      <top style="medium"/>
      <bottom style="thin"/>
    </border>
    <border>
      <left style="medium"/>
      <right/>
      <top style="medium"/>
      <bottom style="medium"/>
    </border>
    <border>
      <left/>
      <right style="medium"/>
      <top style="medium"/>
      <bottom style="medium"/>
    </border>
    <border>
      <left style="medium"/>
      <right style="medium"/>
      <top style="medium"/>
      <bottom style="thick"/>
    </border>
    <border>
      <left style="thin"/>
      <right style="thin"/>
      <top style="medium"/>
      <bottom style="thick"/>
    </border>
    <border>
      <left style="medium"/>
      <right style="thin"/>
      <top style="medium"/>
      <bottom style="thick"/>
    </border>
    <border>
      <left/>
      <right style="medium"/>
      <top style="medium"/>
      <bottom style="thick"/>
    </border>
    <border>
      <left style="medium"/>
      <right style="thin"/>
      <top style="thick"/>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ck"/>
      <right/>
      <top style="thin"/>
      <bottom/>
    </border>
    <border>
      <left style="hair"/>
      <right/>
      <top/>
      <bottom style="medium"/>
    </border>
    <border>
      <left/>
      <right style="hair"/>
      <top/>
      <bottom style="medium"/>
    </border>
    <border>
      <left/>
      <right style="thick"/>
      <top style="medium"/>
      <bottom style="thin"/>
    </border>
    <border>
      <left style="medium"/>
      <right/>
      <top/>
      <bottom style="medium">
        <color indexed="8"/>
      </bottom>
    </border>
    <border>
      <left/>
      <right/>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5">
    <xf numFmtId="0" fontId="0" fillId="0" borderId="0" xfId="0"/>
    <xf numFmtId="0" fontId="6" fillId="0" borderId="0" xfId="0" applyFont="1"/>
    <xf numFmtId="0" fontId="0" fillId="0" borderId="0" xfId="0" applyAlignment="1">
      <alignment vertical="top"/>
    </xf>
    <xf numFmtId="0" fontId="0" fillId="2" borderId="1" xfId="0" applyFill="1" applyBorder="1"/>
    <xf numFmtId="0" fontId="7" fillId="0" borderId="0" xfId="0" applyFont="1"/>
    <xf numFmtId="0" fontId="7" fillId="0" borderId="2" xfId="0" applyFont="1" applyBorder="1" applyAlignment="1" applyProtection="1">
      <alignment horizontal="centerContinuous"/>
      <protection locked="0"/>
    </xf>
    <xf numFmtId="0" fontId="7" fillId="0" borderId="3" xfId="0" applyFont="1" applyBorder="1" applyAlignment="1" applyProtection="1">
      <alignment horizontal="centerContinuous"/>
      <protection locked="0"/>
    </xf>
    <xf numFmtId="0" fontId="7" fillId="0" borderId="4" xfId="0" applyFont="1" applyBorder="1" applyAlignment="1" applyProtection="1">
      <alignment horizontal="centerContinuous"/>
      <protection locked="0"/>
    </xf>
    <xf numFmtId="0" fontId="7" fillId="0" borderId="5" xfId="0" applyFont="1" applyBorder="1" applyAlignment="1" applyProtection="1">
      <alignment horizontal="centerContinuous"/>
      <protection locked="0"/>
    </xf>
    <xf numFmtId="0" fontId="7" fillId="0" borderId="6" xfId="0" applyFont="1" applyBorder="1" applyAlignment="1" applyProtection="1">
      <alignment horizontal="centerContinuous"/>
      <protection locked="0"/>
    </xf>
    <xf numFmtId="0" fontId="7" fillId="0" borderId="7" xfId="0" applyFont="1" applyBorder="1" applyAlignment="1" applyProtection="1">
      <alignment horizontal="centerContinuous"/>
      <protection locked="0"/>
    </xf>
    <xf numFmtId="0" fontId="7" fillId="0" borderId="8" xfId="0" applyFont="1" applyBorder="1" applyAlignment="1" applyProtection="1">
      <alignment horizontal="centerContinuous"/>
      <protection locked="0"/>
    </xf>
    <xf numFmtId="0" fontId="7" fillId="0" borderId="9" xfId="0" applyFont="1" applyBorder="1" applyAlignment="1" applyProtection="1">
      <alignment horizontal="centerContinuous"/>
      <protection locked="0"/>
    </xf>
    <xf numFmtId="0" fontId="0" fillId="0" borderId="0" xfId="0" applyProtection="1">
      <protection locked="0"/>
    </xf>
    <xf numFmtId="0" fontId="7" fillId="0" borderId="10" xfId="0" applyFont="1" applyBorder="1" applyAlignment="1" applyProtection="1">
      <alignment horizontal="centerContinuous"/>
      <protection locked="0"/>
    </xf>
    <xf numFmtId="0" fontId="7" fillId="0" borderId="1" xfId="0" applyFont="1" applyBorder="1" applyAlignment="1" applyProtection="1">
      <alignment horizontal="centerContinuous"/>
      <protection locked="0"/>
    </xf>
    <xf numFmtId="0" fontId="0" fillId="0" borderId="11" xfId="0" applyBorder="1" applyAlignment="1" applyProtection="1">
      <alignment horizontal="center" textRotation="90" wrapText="1"/>
      <protection locked="0"/>
    </xf>
    <xf numFmtId="0" fontId="0" fillId="0" borderId="12" xfId="0" applyBorder="1" applyAlignment="1" applyProtection="1">
      <alignment horizontal="center" textRotation="90" wrapText="1"/>
      <protection locked="0"/>
    </xf>
    <xf numFmtId="0" fontId="0" fillId="0" borderId="13" xfId="0" applyBorder="1" applyAlignment="1" applyProtection="1">
      <alignment horizontal="center" textRotation="90"/>
      <protection locked="0"/>
    </xf>
    <xf numFmtId="0" fontId="0" fillId="0" borderId="14" xfId="0" applyBorder="1" applyAlignment="1" applyProtection="1">
      <alignment horizontal="center" textRotation="90" wrapText="1"/>
      <protection locked="0"/>
    </xf>
    <xf numFmtId="0" fontId="0" fillId="0" borderId="15" xfId="0" applyBorder="1" applyAlignment="1" applyProtection="1">
      <alignment horizontal="center" textRotation="90" wrapText="1"/>
      <protection locked="0"/>
    </xf>
    <xf numFmtId="0" fontId="0" fillId="0" borderId="16" xfId="0" applyBorder="1" applyAlignment="1" applyProtection="1">
      <alignment horizontal="center" textRotation="90" wrapText="1"/>
      <protection locked="0"/>
    </xf>
    <xf numFmtId="0" fontId="8" fillId="0" borderId="14" xfId="0" applyFont="1" applyBorder="1" applyAlignment="1" applyProtection="1">
      <alignment horizontal="center" textRotation="90" wrapText="1"/>
      <protection locked="0"/>
    </xf>
    <xf numFmtId="0" fontId="0" fillId="0" borderId="17" xfId="0" applyBorder="1" applyAlignment="1" applyProtection="1">
      <alignment horizontal="center" textRotation="90" wrapText="1"/>
      <protection locked="0"/>
    </xf>
    <xf numFmtId="0" fontId="8" fillId="0" borderId="0" xfId="0" applyFont="1" applyAlignment="1" applyProtection="1">
      <alignment horizontal="center"/>
      <protection locked="0"/>
    </xf>
    <xf numFmtId="0" fontId="0" fillId="0" borderId="0" xfId="0" applyAlignment="1" applyProtection="1">
      <alignment textRotation="90" wrapText="1"/>
      <protection locked="0"/>
    </xf>
    <xf numFmtId="0" fontId="0" fillId="0" borderId="13" xfId="0" applyFont="1" applyBorder="1" applyAlignment="1" applyProtection="1">
      <alignment horizontal="center" textRotation="90" wrapText="1"/>
      <protection locked="0"/>
    </xf>
    <xf numFmtId="0" fontId="0" fillId="0" borderId="14" xfId="0" applyFont="1" applyBorder="1" applyAlignment="1" applyProtection="1">
      <alignment horizontal="center" textRotation="90" wrapText="1"/>
      <protection locked="0"/>
    </xf>
    <xf numFmtId="0" fontId="0" fillId="0" borderId="18" xfId="0" applyBorder="1" applyAlignment="1" applyProtection="1">
      <alignment horizontal="center" textRotation="90" wrapText="1"/>
      <protection locked="0"/>
    </xf>
    <xf numFmtId="0" fontId="0" fillId="0" borderId="1" xfId="0" applyFont="1" applyBorder="1" applyProtection="1">
      <protection locked="0"/>
    </xf>
    <xf numFmtId="0" fontId="0" fillId="0" borderId="8" xfId="0" applyFont="1" applyBorder="1" applyProtection="1">
      <protection locked="0"/>
    </xf>
    <xf numFmtId="0" fontId="0" fillId="0" borderId="19" xfId="0" applyBorder="1" applyProtection="1">
      <protection locked="0"/>
    </xf>
    <xf numFmtId="0" fontId="0" fillId="0" borderId="1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 xfId="0" applyBorder="1" applyProtection="1">
      <protection locked="0"/>
    </xf>
    <xf numFmtId="0" fontId="0" fillId="0" borderId="12" xfId="0" applyBorder="1" applyProtection="1">
      <protection locked="0"/>
    </xf>
    <xf numFmtId="0" fontId="0" fillId="0" borderId="11" xfId="0" applyBorder="1" applyProtection="1">
      <protection locked="0"/>
    </xf>
    <xf numFmtId="0" fontId="0" fillId="0" borderId="17" xfId="0" applyBorder="1" applyProtection="1">
      <protection locked="0"/>
    </xf>
    <xf numFmtId="0" fontId="0" fillId="2" borderId="11" xfId="0" applyFill="1" applyBorder="1"/>
    <xf numFmtId="0" fontId="0" fillId="2" borderId="12" xfId="0" applyFill="1" applyBorder="1"/>
    <xf numFmtId="0" fontId="0" fillId="2" borderId="16" xfId="0" applyFill="1" applyBorder="1"/>
    <xf numFmtId="0" fontId="0" fillId="2" borderId="1" xfId="0" applyFont="1" applyFill="1" applyBorder="1"/>
    <xf numFmtId="0" fontId="0" fillId="2" borderId="12" xfId="0" applyFont="1" applyFill="1" applyBorder="1"/>
    <xf numFmtId="0" fontId="0" fillId="0" borderId="14" xfId="0" applyBorder="1" applyProtection="1">
      <protection locked="0"/>
    </xf>
    <xf numFmtId="0" fontId="0" fillId="0" borderId="18" xfId="0" applyBorder="1" applyProtection="1">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2" borderId="15" xfId="0" applyFill="1" applyBorder="1"/>
    <xf numFmtId="0" fontId="0" fillId="2" borderId="20" xfId="0" applyFill="1" applyBorder="1"/>
    <xf numFmtId="0" fontId="0" fillId="2" borderId="17" xfId="0" applyFill="1" applyBorder="1"/>
    <xf numFmtId="0" fontId="0" fillId="0" borderId="21" xfId="0" applyBorder="1" applyProtection="1">
      <protection locked="0"/>
    </xf>
    <xf numFmtId="0" fontId="0" fillId="0" borderId="22" xfId="0" applyBorder="1" applyProtection="1">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2" borderId="23" xfId="0" applyFill="1" applyBorder="1"/>
    <xf numFmtId="0" fontId="0" fillId="2" borderId="21" xfId="0" applyFill="1" applyBorder="1"/>
    <xf numFmtId="0" fontId="0" fillId="2" borderId="26" xfId="0" applyFill="1" applyBorder="1"/>
    <xf numFmtId="0" fontId="0" fillId="2" borderId="24" xfId="0" applyFill="1" applyBorder="1"/>
    <xf numFmtId="0" fontId="0" fillId="2" borderId="21" xfId="0" applyFont="1" applyFill="1" applyBorder="1"/>
    <xf numFmtId="0" fontId="0" fillId="2" borderId="19" xfId="0" applyFill="1" applyBorder="1"/>
    <xf numFmtId="0" fontId="0" fillId="2" borderId="14" xfId="0" applyFill="1" applyBorder="1"/>
    <xf numFmtId="0" fontId="0" fillId="2" borderId="18" xfId="0" applyFill="1" applyBorder="1"/>
    <xf numFmtId="0" fontId="0" fillId="2" borderId="22" xfId="0" applyFill="1" applyBorder="1"/>
    <xf numFmtId="0" fontId="0" fillId="2" borderId="27" xfId="0" applyFill="1" applyBorder="1"/>
    <xf numFmtId="0" fontId="0" fillId="0" borderId="8" xfId="0" applyBorder="1" applyProtection="1">
      <protection locked="0"/>
    </xf>
    <xf numFmtId="0" fontId="0" fillId="3" borderId="11" xfId="0" applyFill="1" applyBorder="1" applyProtection="1">
      <protection locked="0"/>
    </xf>
    <xf numFmtId="0" fontId="0" fillId="3" borderId="17" xfId="0" applyFill="1" applyBorder="1" applyProtection="1">
      <protection locked="0"/>
    </xf>
    <xf numFmtId="0" fontId="0" fillId="3" borderId="11" xfId="0" applyFill="1" applyBorder="1"/>
    <xf numFmtId="0" fontId="0" fillId="3" borderId="17" xfId="0" applyFill="1" applyBorder="1"/>
    <xf numFmtId="0" fontId="0" fillId="0" borderId="20" xfId="0" applyBorder="1"/>
    <xf numFmtId="0" fontId="0" fillId="0" borderId="28" xfId="0" applyBorder="1"/>
    <xf numFmtId="0" fontId="0" fillId="0" borderId="13" xfId="0" applyBorder="1"/>
    <xf numFmtId="0" fontId="0" fillId="3" borderId="15" xfId="0" applyFill="1" applyBorder="1" applyProtection="1">
      <protection locked="0"/>
    </xf>
    <xf numFmtId="0" fontId="0" fillId="3" borderId="16" xfId="0" applyFill="1" applyBorder="1" applyProtection="1">
      <protection locked="0"/>
    </xf>
    <xf numFmtId="0" fontId="0" fillId="2" borderId="13" xfId="0" applyFill="1" applyBorder="1"/>
    <xf numFmtId="0" fontId="0" fillId="2" borderId="29" xfId="0" applyFill="1" applyBorder="1"/>
    <xf numFmtId="0" fontId="0" fillId="2" borderId="30" xfId="0" applyFill="1" applyBorder="1"/>
    <xf numFmtId="0" fontId="0" fillId="2" borderId="31" xfId="0" applyFill="1" applyBorder="1"/>
    <xf numFmtId="0" fontId="0" fillId="2" borderId="25" xfId="0" applyFont="1" applyFill="1" applyBorder="1"/>
    <xf numFmtId="0" fontId="0" fillId="0" borderId="26" xfId="0" applyBorder="1"/>
    <xf numFmtId="0" fontId="0" fillId="0" borderId="32" xfId="0" applyBorder="1"/>
    <xf numFmtId="0" fontId="0" fillId="0" borderId="25" xfId="0" applyBorder="1"/>
    <xf numFmtId="0" fontId="8" fillId="0" borderId="0" xfId="0" applyFont="1"/>
    <xf numFmtId="0" fontId="7" fillId="4" borderId="7" xfId="0" applyFont="1" applyFill="1" applyBorder="1" applyAlignment="1">
      <alignment horizontal="centerContinuous"/>
    </xf>
    <xf numFmtId="0" fontId="0" fillId="4" borderId="5" xfId="0" applyFill="1" applyBorder="1" applyAlignment="1">
      <alignment horizontal="centerContinuous"/>
    </xf>
    <xf numFmtId="0" fontId="0" fillId="4" borderId="6" xfId="0" applyFill="1" applyBorder="1" applyAlignment="1">
      <alignment horizontal="centerContinuous"/>
    </xf>
    <xf numFmtId="0" fontId="8" fillId="0" borderId="20" xfId="0" applyFont="1" applyBorder="1"/>
    <xf numFmtId="0" fontId="0" fillId="0" borderId="18" xfId="0" applyBorder="1" applyAlignment="1">
      <alignment horizontal="centerContinuous"/>
    </xf>
    <xf numFmtId="0" fontId="0" fillId="0" borderId="13" xfId="0" applyBorder="1" applyAlignment="1">
      <alignment horizontal="centerContinuous"/>
    </xf>
    <xf numFmtId="0" fontId="0" fillId="0" borderId="18" xfId="0" applyFont="1" applyBorder="1" applyAlignment="1">
      <alignment horizontal="centerContinuous"/>
    </xf>
    <xf numFmtId="0" fontId="0" fillId="0" borderId="13" xfId="0" applyFont="1" applyBorder="1" applyAlignment="1">
      <alignment horizontal="centerContinuous"/>
    </xf>
    <xf numFmtId="0" fontId="0" fillId="0" borderId="33" xfId="0" applyFont="1" applyBorder="1" applyAlignment="1">
      <alignment horizontal="centerContinuous"/>
    </xf>
    <xf numFmtId="0" fontId="0" fillId="2" borderId="34" xfId="0" applyFill="1" applyBorder="1" applyProtection="1">
      <protection locked="0"/>
    </xf>
    <xf numFmtId="9" fontId="0" fillId="2" borderId="34" xfId="0" applyNumberFormat="1" applyFill="1" applyBorder="1"/>
    <xf numFmtId="0" fontId="8" fillId="0" borderId="26" xfId="0" applyFont="1" applyBorder="1"/>
    <xf numFmtId="0" fontId="8" fillId="0" borderId="32" xfId="0" applyFont="1" applyBorder="1"/>
    <xf numFmtId="0" fontId="8" fillId="0" borderId="25" xfId="0" applyFont="1" applyBorder="1"/>
    <xf numFmtId="164" fontId="0" fillId="2" borderId="35" xfId="0" applyNumberFormat="1" applyFill="1" applyBorder="1" applyAlignment="1">
      <alignment horizontal="centerContinuous"/>
    </xf>
    <xf numFmtId="0" fontId="0" fillId="0" borderId="3" xfId="0" applyBorder="1" applyProtection="1">
      <protection locked="0"/>
    </xf>
    <xf numFmtId="0" fontId="0" fillId="0" borderId="36" xfId="0" applyBorder="1" applyProtection="1">
      <protection locked="0"/>
    </xf>
    <xf numFmtId="0" fontId="0" fillId="0" borderId="10" xfId="0" applyBorder="1" applyAlignment="1" applyProtection="1">
      <alignment horizontal="center" textRotation="90" wrapText="1"/>
      <protection locked="0"/>
    </xf>
    <xf numFmtId="0" fontId="0" fillId="0" borderId="4" xfId="0" applyBorder="1" applyAlignment="1">
      <alignment horizontal="centerContinuous"/>
    </xf>
    <xf numFmtId="0" fontId="0" fillId="0" borderId="37" xfId="0" applyBorder="1" applyAlignment="1" applyProtection="1">
      <alignment textRotation="90" wrapText="1"/>
      <protection locked="0"/>
    </xf>
    <xf numFmtId="0" fontId="7" fillId="0" borderId="20" xfId="0" applyFont="1" applyBorder="1" applyAlignment="1" applyProtection="1">
      <alignment horizontal="centerContinuous"/>
      <protection locked="0"/>
    </xf>
    <xf numFmtId="0" fontId="0" fillId="0" borderId="33" xfId="0" applyBorder="1" applyAlignment="1" applyProtection="1">
      <alignment horizontal="centerContinuous"/>
      <protection locked="0"/>
    </xf>
    <xf numFmtId="0" fontId="7" fillId="0" borderId="28" xfId="0" applyFont="1" applyBorder="1" applyAlignment="1" applyProtection="1">
      <alignment horizontal="centerContinuous"/>
      <protection locked="0"/>
    </xf>
    <xf numFmtId="0" fontId="0" fillId="2" borderId="38" xfId="0" applyFill="1" applyBorder="1"/>
    <xf numFmtId="0" fontId="7" fillId="0" borderId="33" xfId="0" applyFont="1" applyBorder="1" applyAlignment="1" applyProtection="1">
      <alignment horizontal="centerContinuous"/>
      <protection locked="0"/>
    </xf>
    <xf numFmtId="0" fontId="0" fillId="0" borderId="39" xfId="0" applyBorder="1"/>
    <xf numFmtId="0" fontId="1" fillId="0" borderId="0" xfId="0" applyFont="1" applyAlignment="1">
      <alignment horizontal="left"/>
    </xf>
    <xf numFmtId="0" fontId="2" fillId="0" borderId="0" xfId="0" applyFont="1" applyAlignment="1">
      <alignment horizontal="left"/>
    </xf>
    <xf numFmtId="0" fontId="7" fillId="0" borderId="40" xfId="0" applyFont="1" applyBorder="1" applyProtection="1">
      <protection locked="0"/>
    </xf>
    <xf numFmtId="0" fontId="0" fillId="0" borderId="17" xfId="0" applyBorder="1"/>
    <xf numFmtId="0" fontId="0" fillId="0" borderId="41" xfId="0" applyBorder="1"/>
    <xf numFmtId="0" fontId="0" fillId="0" borderId="30" xfId="0" applyBorder="1"/>
    <xf numFmtId="0" fontId="0" fillId="0" borderId="16" xfId="0" applyBorder="1"/>
    <xf numFmtId="0" fontId="0" fillId="2" borderId="17" xfId="0" applyFill="1" applyBorder="1" applyProtection="1">
      <protection locked="0"/>
    </xf>
    <xf numFmtId="0" fontId="0" fillId="2" borderId="16" xfId="0" applyFill="1" applyBorder="1" applyProtection="1">
      <protection locked="0"/>
    </xf>
    <xf numFmtId="0" fontId="0" fillId="2" borderId="24" xfId="0" applyFill="1" applyBorder="1" applyProtection="1">
      <protection locked="0"/>
    </xf>
    <xf numFmtId="0" fontId="0" fillId="2" borderId="12" xfId="0" applyFill="1" applyBorder="1" applyProtection="1">
      <protection locked="0"/>
    </xf>
    <xf numFmtId="0" fontId="0" fillId="2" borderId="14" xfId="0" applyFill="1" applyBorder="1" applyProtection="1">
      <protection locked="0"/>
    </xf>
    <xf numFmtId="0" fontId="0" fillId="2" borderId="21" xfId="0" applyFill="1" applyBorder="1" applyProtection="1">
      <protection locked="0"/>
    </xf>
    <xf numFmtId="0" fontId="0" fillId="2" borderId="14" xfId="0" applyFont="1" applyFill="1" applyBorder="1"/>
    <xf numFmtId="0" fontId="0" fillId="2" borderId="42" xfId="0" applyFont="1" applyFill="1" applyBorder="1"/>
    <xf numFmtId="0" fontId="0" fillId="2" borderId="19" xfId="0" applyFill="1" applyBorder="1" applyProtection="1">
      <protection locked="0"/>
    </xf>
    <xf numFmtId="0" fontId="7" fillId="0" borderId="7"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4" fillId="0" borderId="0" xfId="0" applyFont="1" applyProtection="1">
      <protection locked="0"/>
    </xf>
    <xf numFmtId="0" fontId="5" fillId="0" borderId="0" xfId="0" applyFont="1" applyProtection="1">
      <protection locked="0"/>
    </xf>
    <xf numFmtId="0" fontId="1" fillId="0" borderId="0" xfId="0" applyFont="1" applyAlignment="1" applyProtection="1">
      <alignment horizontal="left"/>
      <protection locked="0"/>
    </xf>
    <xf numFmtId="0" fontId="0" fillId="0" borderId="0" xfId="0" applyAlignment="1" applyProtection="1">
      <alignment vertical="top"/>
      <protection locked="0"/>
    </xf>
    <xf numFmtId="0" fontId="6" fillId="0" borderId="0" xfId="0" applyFont="1" applyProtection="1">
      <protection locked="0"/>
    </xf>
    <xf numFmtId="0" fontId="6" fillId="0" borderId="0" xfId="0" applyFont="1" applyAlignment="1" applyProtection="1">
      <alignment horizontal="center"/>
      <protection locked="0"/>
    </xf>
    <xf numFmtId="0" fontId="3" fillId="0" borderId="0" xfId="0" applyFont="1" applyAlignment="1">
      <alignment vertical="top"/>
    </xf>
    <xf numFmtId="0" fontId="0" fillId="0" borderId="0" xfId="0" applyAlignment="1">
      <alignment horizontal="left"/>
    </xf>
    <xf numFmtId="0" fontId="3" fillId="0" borderId="0" xfId="0" applyFont="1" applyAlignment="1" applyProtection="1">
      <alignment vertical="top"/>
      <protection locked="0"/>
    </xf>
    <xf numFmtId="0" fontId="0" fillId="0" borderId="0" xfId="0" applyAlignment="1" applyProtection="1">
      <alignment horizontal="center"/>
      <protection locked="0"/>
    </xf>
    <xf numFmtId="0" fontId="7" fillId="0" borderId="0" xfId="0" applyFont="1" applyProtection="1">
      <protection locked="0"/>
    </xf>
    <xf numFmtId="0" fontId="6" fillId="0" borderId="0" xfId="0" applyFont="1" applyAlignment="1" applyProtection="1">
      <alignment horizontal="left"/>
      <protection locked="0"/>
    </xf>
    <xf numFmtId="0" fontId="0" fillId="0" borderId="3" xfId="0" applyBorder="1" applyAlignment="1" applyProtection="1">
      <alignment horizontal="center"/>
      <protection locked="0"/>
    </xf>
    <xf numFmtId="0" fontId="0" fillId="0" borderId="0" xfId="0" applyAlignment="1" applyProtection="1">
      <alignment horizontal="center" textRotation="90"/>
      <protection locked="0"/>
    </xf>
    <xf numFmtId="0" fontId="0" fillId="0" borderId="36" xfId="0" applyBorder="1" applyAlignment="1" applyProtection="1">
      <alignment horizontal="center"/>
      <protection locked="0"/>
    </xf>
    <xf numFmtId="0" fontId="8" fillId="0" borderId="0" xfId="0" applyFont="1" applyAlignment="1" applyProtection="1">
      <alignment horizontal="center" textRotation="90"/>
      <protection locked="0"/>
    </xf>
    <xf numFmtId="0" fontId="0" fillId="0" borderId="43" xfId="0" applyBorder="1"/>
    <xf numFmtId="0" fontId="0" fillId="5" borderId="37" xfId="0" applyFill="1" applyBorder="1" applyProtection="1">
      <protection locked="0"/>
    </xf>
    <xf numFmtId="0" fontId="0" fillId="5" borderId="15" xfId="0" applyFill="1" applyBorder="1" applyProtection="1">
      <protection locked="0"/>
    </xf>
    <xf numFmtId="0" fontId="0" fillId="5" borderId="16" xfId="0" applyFill="1" applyBorder="1" applyProtection="1">
      <protection locked="0"/>
    </xf>
    <xf numFmtId="0" fontId="0" fillId="0" borderId="11" xfId="0" applyBorder="1"/>
    <xf numFmtId="0" fontId="0" fillId="0" borderId="12" xfId="0" applyBorder="1"/>
    <xf numFmtId="0" fontId="0" fillId="5" borderId="12" xfId="0" applyFill="1" applyBorder="1"/>
    <xf numFmtId="0" fontId="0" fillId="0" borderId="15" xfId="0" applyBorder="1"/>
    <xf numFmtId="0" fontId="0" fillId="5" borderId="43" xfId="0" applyFill="1" applyBorder="1"/>
    <xf numFmtId="0" fontId="0" fillId="0" borderId="14" xfId="0" applyBorder="1"/>
    <xf numFmtId="0" fontId="0" fillId="0" borderId="29" xfId="0" applyBorder="1"/>
    <xf numFmtId="0" fontId="0" fillId="5" borderId="43" xfId="0" applyFill="1" applyBorder="1" applyProtection="1">
      <protection locked="0"/>
    </xf>
    <xf numFmtId="0" fontId="0" fillId="0" borderId="44" xfId="0" applyBorder="1"/>
    <xf numFmtId="0" fontId="0" fillId="0" borderId="45" xfId="0" applyBorder="1"/>
    <xf numFmtId="0" fontId="0" fillId="0" borderId="46" xfId="0" applyBorder="1"/>
    <xf numFmtId="0" fontId="0" fillId="5" borderId="29" xfId="0" applyFill="1" applyBorder="1"/>
    <xf numFmtId="0" fontId="0" fillId="5" borderId="30" xfId="0" applyFill="1" applyBorder="1"/>
    <xf numFmtId="0" fontId="0" fillId="5" borderId="46" xfId="0" applyFill="1" applyBorder="1"/>
    <xf numFmtId="0" fontId="0" fillId="5" borderId="47" xfId="0" applyFill="1" applyBorder="1"/>
    <xf numFmtId="0" fontId="0" fillId="0" borderId="47" xfId="0" applyBorder="1"/>
    <xf numFmtId="0" fontId="0" fillId="5" borderId="23" xfId="0" applyFill="1" applyBorder="1"/>
    <xf numFmtId="0" fontId="0" fillId="5" borderId="24" xfId="0" applyFill="1" applyBorder="1"/>
    <xf numFmtId="0" fontId="0" fillId="0" borderId="23" xfId="0" applyBorder="1"/>
    <xf numFmtId="0" fontId="0" fillId="0" borderId="21" xfId="0" applyBorder="1"/>
    <xf numFmtId="0" fontId="0" fillId="0" borderId="24" xfId="0" applyBorder="1"/>
    <xf numFmtId="0" fontId="8" fillId="0" borderId="0" xfId="0" applyFont="1" applyProtection="1">
      <protection locked="0"/>
    </xf>
    <xf numFmtId="0" fontId="0" fillId="0" borderId="39" xfId="0" applyFont="1" applyBorder="1" applyAlignment="1" applyProtection="1">
      <alignment horizontal="center" textRotation="90" wrapText="1"/>
      <protection locked="0"/>
    </xf>
    <xf numFmtId="0" fontId="0" fillId="0" borderId="0" xfId="0" applyFont="1"/>
    <xf numFmtId="0" fontId="0" fillId="0" borderId="40" xfId="0" applyFont="1" applyBorder="1" applyAlignment="1">
      <alignment textRotation="90" wrapText="1"/>
    </xf>
    <xf numFmtId="0" fontId="0" fillId="0" borderId="37" xfId="0" applyFont="1" applyBorder="1" applyAlignment="1">
      <alignment textRotation="90" wrapText="1"/>
    </xf>
    <xf numFmtId="0" fontId="0" fillId="0" borderId="1" xfId="0" applyBorder="1" applyAlignment="1" applyProtection="1">
      <alignment horizontal="center" textRotation="90" wrapText="1"/>
      <protection locked="0"/>
    </xf>
    <xf numFmtId="0" fontId="0" fillId="0" borderId="1" xfId="0" applyBorder="1"/>
    <xf numFmtId="0" fontId="0" fillId="5" borderId="17" xfId="0" applyFill="1" applyBorder="1"/>
    <xf numFmtId="0" fontId="0" fillId="0" borderId="1" xfId="0" applyFont="1" applyBorder="1"/>
    <xf numFmtId="0" fontId="0" fillId="0" borderId="12" xfId="0" applyFont="1" applyBorder="1"/>
    <xf numFmtId="0" fontId="0" fillId="5" borderId="19" xfId="0" applyFill="1" applyBorder="1"/>
    <xf numFmtId="0" fontId="0" fillId="0" borderId="48" xfId="0" applyFont="1" applyBorder="1"/>
    <xf numFmtId="0" fontId="0" fillId="0" borderId="29" xfId="0" applyFont="1" applyBorder="1"/>
    <xf numFmtId="0" fontId="0" fillId="0" borderId="31" xfId="0" applyBorder="1"/>
    <xf numFmtId="0" fontId="0" fillId="0" borderId="14" xfId="0" applyFont="1" applyBorder="1"/>
    <xf numFmtId="0" fontId="0" fillId="5" borderId="45" xfId="0" applyFill="1" applyBorder="1"/>
    <xf numFmtId="0" fontId="0" fillId="5" borderId="48" xfId="0" applyFill="1" applyBorder="1"/>
    <xf numFmtId="0" fontId="0" fillId="5" borderId="16" xfId="0" applyFill="1" applyBorder="1"/>
    <xf numFmtId="0" fontId="0" fillId="5" borderId="15" xfId="0" applyFill="1" applyBorder="1"/>
    <xf numFmtId="0" fontId="0" fillId="5" borderId="14" xfId="0" applyFill="1" applyBorder="1"/>
    <xf numFmtId="0" fontId="0" fillId="5" borderId="14" xfId="0" applyFont="1" applyFill="1" applyBorder="1"/>
    <xf numFmtId="0" fontId="0" fillId="5" borderId="11" xfId="0" applyFill="1" applyBorder="1"/>
    <xf numFmtId="0" fontId="0" fillId="0" borderId="0" xfId="0" applyAlignment="1" applyProtection="1">
      <alignment textRotation="90"/>
      <protection locked="0"/>
    </xf>
    <xf numFmtId="0" fontId="0" fillId="6" borderId="0" xfId="0" applyFill="1"/>
    <xf numFmtId="0" fontId="1" fillId="6" borderId="0" xfId="0" applyFont="1" applyFill="1" applyAlignment="1">
      <alignment horizontal="left"/>
    </xf>
    <xf numFmtId="14" fontId="12" fillId="6" borderId="0" xfId="0" applyNumberFormat="1" applyFont="1" applyFill="1" applyAlignment="1">
      <alignment horizontal="left"/>
    </xf>
    <xf numFmtId="0" fontId="6" fillId="6" borderId="0" xfId="0" applyFont="1" applyFill="1" applyAlignment="1">
      <alignment horizontal="left"/>
    </xf>
    <xf numFmtId="0" fontId="0" fillId="6" borderId="0" xfId="0" applyFill="1" applyAlignment="1">
      <alignment horizontal="left"/>
    </xf>
    <xf numFmtId="0" fontId="7" fillId="6" borderId="0" xfId="0" applyFont="1" applyFill="1"/>
    <xf numFmtId="0" fontId="0" fillId="6" borderId="2" xfId="0" applyFill="1" applyBorder="1" applyAlignment="1">
      <alignment vertical="top"/>
    </xf>
    <xf numFmtId="0" fontId="0" fillId="6" borderId="2" xfId="0" applyFill="1" applyBorder="1"/>
    <xf numFmtId="0" fontId="0" fillId="6" borderId="4" xfId="0" applyFill="1" applyBorder="1" applyAlignment="1">
      <alignment vertical="top"/>
    </xf>
    <xf numFmtId="0" fontId="0" fillId="6" borderId="34" xfId="0" applyFill="1" applyBorder="1" applyAlignment="1">
      <alignment vertical="top"/>
    </xf>
    <xf numFmtId="0" fontId="0" fillId="6" borderId="9" xfId="0" applyFill="1" applyBorder="1" applyAlignment="1">
      <alignment vertical="top"/>
    </xf>
    <xf numFmtId="0" fontId="0" fillId="6" borderId="0" xfId="0" applyFill="1" applyAlignment="1">
      <alignment vertical="top"/>
    </xf>
    <xf numFmtId="0" fontId="0" fillId="6" borderId="11" xfId="0" applyFill="1" applyBorder="1"/>
    <xf numFmtId="0" fontId="6" fillId="6" borderId="14" xfId="0" applyFont="1" applyFill="1" applyBorder="1" applyAlignment="1">
      <alignment horizontal="center"/>
    </xf>
    <xf numFmtId="0" fontId="0" fillId="6" borderId="15" xfId="0" applyFill="1" applyBorder="1"/>
    <xf numFmtId="0" fontId="0" fillId="6" borderId="23" xfId="0" applyFill="1" applyBorder="1"/>
    <xf numFmtId="0" fontId="6" fillId="6" borderId="21" xfId="0" applyFont="1" applyFill="1" applyBorder="1" applyAlignment="1">
      <alignment horizontal="center"/>
    </xf>
    <xf numFmtId="0" fontId="6" fillId="6" borderId="12" xfId="0" applyFont="1" applyFill="1" applyBorder="1" applyAlignment="1">
      <alignment horizontal="center"/>
    </xf>
    <xf numFmtId="0" fontId="0" fillId="6" borderId="10" xfId="0" applyFill="1" applyBorder="1"/>
    <xf numFmtId="0" fontId="0" fillId="6" borderId="8" xfId="0" applyFill="1" applyBorder="1"/>
    <xf numFmtId="0" fontId="0" fillId="6" borderId="20" xfId="0" applyFill="1" applyBorder="1"/>
    <xf numFmtId="0" fontId="0" fillId="6" borderId="28" xfId="0" applyFill="1" applyBorder="1"/>
    <xf numFmtId="0" fontId="0" fillId="6" borderId="26" xfId="0" applyFill="1" applyBorder="1"/>
    <xf numFmtId="0" fontId="0" fillId="6" borderId="32" xfId="0" applyFill="1" applyBorder="1"/>
    <xf numFmtId="0" fontId="0" fillId="6" borderId="41" xfId="0" applyFill="1" applyBorder="1"/>
    <xf numFmtId="0" fontId="0" fillId="6" borderId="8" xfId="0" applyFill="1" applyBorder="1" applyAlignment="1">
      <alignment vertical="top"/>
    </xf>
    <xf numFmtId="0" fontId="0" fillId="6" borderId="1" xfId="0" applyFill="1" applyBorder="1" applyAlignment="1">
      <alignment vertical="top"/>
    </xf>
    <xf numFmtId="0" fontId="0" fillId="6" borderId="19" xfId="0" applyFont="1" applyFill="1" applyBorder="1" applyAlignment="1">
      <alignment vertical="top"/>
    </xf>
    <xf numFmtId="0" fontId="0" fillId="6" borderId="1" xfId="0" applyFill="1" applyBorder="1"/>
    <xf numFmtId="17" fontId="0" fillId="6" borderId="19" xfId="0" applyNumberFormat="1" applyFill="1" applyBorder="1" applyAlignment="1">
      <alignment vertical="top"/>
    </xf>
    <xf numFmtId="0" fontId="0" fillId="6" borderId="19" xfId="0" applyFill="1" applyBorder="1" applyAlignment="1">
      <alignment vertical="top"/>
    </xf>
    <xf numFmtId="0" fontId="0" fillId="6" borderId="49" xfId="0" applyFill="1" applyBorder="1"/>
    <xf numFmtId="0" fontId="0" fillId="6" borderId="4" xfId="0" applyFill="1" applyBorder="1"/>
    <xf numFmtId="0" fontId="0" fillId="6" borderId="9" xfId="0" applyFill="1" applyBorder="1"/>
    <xf numFmtId="0" fontId="6" fillId="6" borderId="0" xfId="0" applyFont="1" applyFill="1"/>
    <xf numFmtId="0" fontId="6" fillId="6" borderId="0" xfId="0" applyFont="1" applyFill="1" applyAlignment="1">
      <alignment horizontal="center"/>
    </xf>
    <xf numFmtId="0" fontId="0" fillId="6" borderId="34" xfId="0" applyFill="1" applyBorder="1"/>
    <xf numFmtId="0" fontId="0" fillId="6" borderId="50" xfId="0" applyFill="1" applyBorder="1"/>
    <xf numFmtId="0" fontId="0" fillId="6" borderId="49" xfId="0" applyFill="1" applyBorder="1" applyAlignment="1">
      <alignment vertical="top"/>
    </xf>
    <xf numFmtId="0" fontId="0" fillId="6" borderId="51" xfId="0" applyFill="1" applyBorder="1"/>
    <xf numFmtId="0" fontId="0" fillId="6" borderId="37" xfId="0" applyFill="1" applyBorder="1"/>
    <xf numFmtId="0" fontId="0" fillId="6" borderId="43" xfId="0" applyFill="1" applyBorder="1"/>
    <xf numFmtId="0" fontId="0" fillId="6" borderId="47" xfId="0" applyFill="1" applyBorder="1"/>
    <xf numFmtId="0" fontId="8" fillId="6" borderId="26" xfId="0" applyFont="1" applyFill="1" applyBorder="1"/>
    <xf numFmtId="0" fontId="0" fillId="6" borderId="39" xfId="0" applyFill="1" applyBorder="1"/>
    <xf numFmtId="0" fontId="7" fillId="6" borderId="40" xfId="0" applyFont="1" applyFill="1" applyBorder="1" applyProtection="1">
      <protection locked="0"/>
    </xf>
    <xf numFmtId="0" fontId="0" fillId="6" borderId="37" xfId="0" applyFill="1" applyBorder="1" applyAlignment="1" applyProtection="1">
      <alignment textRotation="90" wrapText="1"/>
      <protection locked="0"/>
    </xf>
    <xf numFmtId="0" fontId="8" fillId="6" borderId="20" xfId="0" applyFont="1" applyFill="1" applyBorder="1"/>
    <xf numFmtId="0" fontId="0" fillId="6" borderId="13" xfId="0" applyFill="1" applyBorder="1"/>
    <xf numFmtId="0" fontId="8" fillId="6" borderId="32" xfId="0" applyFont="1" applyFill="1" applyBorder="1"/>
    <xf numFmtId="0" fontId="8" fillId="6" borderId="25" xfId="0" applyFont="1" applyFill="1" applyBorder="1"/>
    <xf numFmtId="0" fontId="0" fillId="6" borderId="18" xfId="0" applyFill="1" applyBorder="1" applyAlignment="1">
      <alignment horizontal="centerContinuous"/>
    </xf>
    <xf numFmtId="0" fontId="0" fillId="6" borderId="13" xfId="0" applyFill="1" applyBorder="1" applyAlignment="1">
      <alignment horizontal="centerContinuous"/>
    </xf>
    <xf numFmtId="0" fontId="0" fillId="6" borderId="18" xfId="0" applyFont="1" applyFill="1" applyBorder="1" applyAlignment="1">
      <alignment horizontal="centerContinuous"/>
    </xf>
    <xf numFmtId="0" fontId="0" fillId="6" borderId="13" xfId="0" applyFont="1" applyFill="1" applyBorder="1" applyAlignment="1">
      <alignment horizontal="centerContinuous"/>
    </xf>
    <xf numFmtId="0" fontId="0" fillId="6" borderId="33" xfId="0" applyFont="1" applyFill="1" applyBorder="1" applyAlignment="1">
      <alignment horizontal="centerContinuous"/>
    </xf>
    <xf numFmtId="0" fontId="0" fillId="6" borderId="52" xfId="0" applyFill="1" applyBorder="1"/>
    <xf numFmtId="0" fontId="6" fillId="2" borderId="53" xfId="0" applyFont="1" applyFill="1" applyBorder="1" applyAlignment="1">
      <alignment horizontal="center"/>
    </xf>
    <xf numFmtId="0" fontId="6" fillId="2" borderId="17" xfId="0" applyFont="1" applyFill="1" applyBorder="1" applyAlignment="1">
      <alignment horizontal="center"/>
    </xf>
    <xf numFmtId="0" fontId="0" fillId="6" borderId="3" xfId="0" applyFill="1" applyBorder="1" applyProtection="1">
      <protection locked="0"/>
    </xf>
    <xf numFmtId="0" fontId="0" fillId="6" borderId="36" xfId="0" applyFill="1" applyBorder="1" applyProtection="1">
      <protection locked="0"/>
    </xf>
    <xf numFmtId="0" fontId="0" fillId="6" borderId="10" xfId="0" applyFill="1" applyBorder="1" applyAlignment="1" applyProtection="1">
      <alignment horizontal="center" textRotation="90" wrapText="1"/>
      <protection locked="0"/>
    </xf>
    <xf numFmtId="0" fontId="8" fillId="0" borderId="15" xfId="0" applyFont="1" applyBorder="1" applyAlignment="1" applyProtection="1">
      <alignment horizontal="center" textRotation="90" wrapText="1"/>
      <protection locked="0"/>
    </xf>
    <xf numFmtId="0" fontId="0" fillId="6" borderId="49" xfId="0" applyFill="1" applyBorder="1" applyAlignment="1">
      <alignment horizontal="center"/>
    </xf>
    <xf numFmtId="0" fontId="8" fillId="0" borderId="2" xfId="0" applyFont="1" applyBorder="1"/>
    <xf numFmtId="164" fontId="0" fillId="0" borderId="2" xfId="0" applyNumberFormat="1" applyBorder="1" applyAlignment="1">
      <alignment horizontal="centerContinuous"/>
    </xf>
    <xf numFmtId="164" fontId="0" fillId="0" borderId="0" xfId="0" applyNumberFormat="1" applyAlignment="1">
      <alignment horizontal="centerContinuous"/>
    </xf>
    <xf numFmtId="0" fontId="0" fillId="0" borderId="33" xfId="0" applyBorder="1"/>
    <xf numFmtId="0" fontId="0" fillId="0" borderId="54" xfId="0" applyBorder="1"/>
    <xf numFmtId="0" fontId="6" fillId="0" borderId="10" xfId="0" applyFont="1" applyBorder="1" applyProtection="1">
      <protection locked="0"/>
    </xf>
    <xf numFmtId="0" fontId="0" fillId="0" borderId="9" xfId="0" applyFont="1" applyBorder="1" applyProtection="1">
      <protection locked="0"/>
    </xf>
    <xf numFmtId="164" fontId="0" fillId="0" borderId="12" xfId="0" applyNumberFormat="1" applyBorder="1" applyProtection="1">
      <protection locked="0"/>
    </xf>
    <xf numFmtId="164" fontId="0" fillId="0" borderId="14" xfId="0" applyNumberFormat="1" applyBorder="1" applyProtection="1">
      <protection locked="0"/>
    </xf>
    <xf numFmtId="164" fontId="0" fillId="0" borderId="21" xfId="0" applyNumberFormat="1" applyBorder="1" applyProtection="1">
      <protection locked="0"/>
    </xf>
    <xf numFmtId="164" fontId="0" fillId="3" borderId="12" xfId="0" applyNumberFormat="1" applyFill="1" applyBorder="1"/>
    <xf numFmtId="164" fontId="0" fillId="2" borderId="14" xfId="0" applyNumberFormat="1" applyFill="1" applyBorder="1"/>
    <xf numFmtId="164" fontId="0" fillId="0" borderId="14" xfId="0" applyNumberFormat="1" applyBorder="1"/>
    <xf numFmtId="0" fontId="9" fillId="6" borderId="3" xfId="0" applyFont="1" applyFill="1" applyBorder="1" applyAlignment="1">
      <alignment vertical="top"/>
    </xf>
    <xf numFmtId="0" fontId="9" fillId="6" borderId="2" xfId="0" applyFont="1" applyFill="1" applyBorder="1" applyAlignment="1">
      <alignment vertical="top"/>
    </xf>
    <xf numFmtId="0" fontId="9" fillId="6" borderId="2" xfId="0" applyFont="1" applyFill="1" applyBorder="1"/>
    <xf numFmtId="0" fontId="9" fillId="6" borderId="55" xfId="0" applyFont="1" applyFill="1" applyBorder="1" applyAlignment="1">
      <alignment vertical="top"/>
    </xf>
    <xf numFmtId="0" fontId="9" fillId="6" borderId="53" xfId="0" applyFont="1" applyFill="1" applyBorder="1" applyAlignment="1">
      <alignment vertical="top"/>
    </xf>
    <xf numFmtId="0" fontId="9" fillId="6" borderId="44" xfId="0" applyFont="1" applyFill="1" applyBorder="1" applyAlignment="1">
      <alignment vertical="top"/>
    </xf>
    <xf numFmtId="0" fontId="9" fillId="6" borderId="41" xfId="0" applyFont="1" applyFill="1" applyBorder="1" applyAlignment="1">
      <alignment vertical="top"/>
    </xf>
    <xf numFmtId="0" fontId="9" fillId="6" borderId="31" xfId="0" applyFont="1" applyFill="1" applyBorder="1" applyAlignment="1">
      <alignment vertical="top"/>
    </xf>
    <xf numFmtId="0" fontId="9" fillId="6" borderId="48" xfId="0" applyFont="1" applyFill="1" applyBorder="1"/>
    <xf numFmtId="0" fontId="9" fillId="7" borderId="0" xfId="0" applyFont="1" applyFill="1" applyAlignment="1">
      <alignment vertical="top"/>
    </xf>
    <xf numFmtId="0" fontId="0" fillId="6" borderId="36" xfId="0" applyFill="1" applyBorder="1" applyAlignment="1">
      <alignment horizontal="left" vertical="center"/>
    </xf>
    <xf numFmtId="0" fontId="0" fillId="6" borderId="0" xfId="0" applyFill="1" applyAlignment="1">
      <alignment horizontal="left" vertical="center"/>
    </xf>
    <xf numFmtId="0" fontId="9" fillId="6" borderId="2" xfId="0" applyFont="1" applyFill="1" applyBorder="1" applyAlignment="1">
      <alignment horizontal="center" vertical="top"/>
    </xf>
    <xf numFmtId="0" fontId="0" fillId="6" borderId="10" xfId="0" applyFill="1" applyBorder="1" applyAlignment="1">
      <alignment horizontal="left" vertical="center"/>
    </xf>
    <xf numFmtId="0" fontId="0" fillId="6" borderId="8" xfId="0" applyFill="1" applyBorder="1" applyAlignment="1">
      <alignment horizontal="left" vertical="center"/>
    </xf>
    <xf numFmtId="0" fontId="0" fillId="6" borderId="19" xfId="0" applyFont="1" applyFill="1" applyBorder="1" applyAlignment="1">
      <alignment horizontal="left" vertical="center"/>
    </xf>
    <xf numFmtId="0" fontId="0" fillId="6" borderId="1" xfId="0" applyFont="1" applyFill="1" applyBorder="1" applyAlignment="1">
      <alignment horizontal="left" vertical="center"/>
    </xf>
    <xf numFmtId="0" fontId="0" fillId="6" borderId="1" xfId="0" applyFill="1" applyBorder="1" applyAlignment="1">
      <alignment vertical="center"/>
    </xf>
    <xf numFmtId="0" fontId="0" fillId="6" borderId="56" xfId="0" applyFill="1" applyBorder="1" applyAlignment="1" applyProtection="1">
      <alignment horizontal="center"/>
      <protection locked="0"/>
    </xf>
    <xf numFmtId="0" fontId="0" fillId="0" borderId="7" xfId="0" applyBorder="1"/>
    <xf numFmtId="0" fontId="0" fillId="0" borderId="5" xfId="0" applyBorder="1"/>
    <xf numFmtId="0" fontId="0" fillId="0" borderId="57" xfId="0" applyBorder="1"/>
    <xf numFmtId="0" fontId="0" fillId="0" borderId="58" xfId="0" applyBorder="1"/>
    <xf numFmtId="9" fontId="0" fillId="0" borderId="24" xfId="0" applyNumberFormat="1" applyBorder="1"/>
    <xf numFmtId="0" fontId="0" fillId="6" borderId="0" xfId="0" applyFill="1" applyAlignment="1">
      <alignment horizontal="center"/>
    </xf>
    <xf numFmtId="0" fontId="8" fillId="6" borderId="3" xfId="0" applyFont="1" applyFill="1" applyBorder="1"/>
    <xf numFmtId="0" fontId="0" fillId="6" borderId="2" xfId="0" applyFill="1" applyBorder="1" applyProtection="1">
      <protection locked="0"/>
    </xf>
    <xf numFmtId="0" fontId="0" fillId="6" borderId="4" xfId="0" applyFill="1" applyBorder="1" applyProtection="1">
      <protection locked="0"/>
    </xf>
    <xf numFmtId="0" fontId="0" fillId="6" borderId="3" xfId="0" applyFont="1" applyFill="1" applyBorder="1"/>
    <xf numFmtId="0" fontId="8" fillId="6" borderId="36" xfId="0" applyFont="1" applyFill="1" applyBorder="1"/>
    <xf numFmtId="0" fontId="9" fillId="6" borderId="36" xfId="0" applyFont="1" applyFill="1" applyBorder="1"/>
    <xf numFmtId="1" fontId="0" fillId="2" borderId="12" xfId="0" applyNumberFormat="1" applyFill="1" applyBorder="1"/>
    <xf numFmtId="1" fontId="0" fillId="2" borderId="11" xfId="0" applyNumberFormat="1" applyFill="1" applyBorder="1"/>
    <xf numFmtId="1" fontId="0" fillId="0" borderId="12" xfId="0" applyNumberFormat="1" applyBorder="1"/>
    <xf numFmtId="1" fontId="0" fillId="0" borderId="15" xfId="0" applyNumberFormat="1" applyBorder="1"/>
    <xf numFmtId="9" fontId="0" fillId="0" borderId="25" xfId="0" applyNumberFormat="1" applyBorder="1" applyAlignment="1">
      <alignment horizontal="centerContinuous"/>
    </xf>
    <xf numFmtId="9" fontId="0" fillId="0" borderId="35" xfId="0" applyNumberFormat="1" applyBorder="1" applyAlignment="1">
      <alignment horizontal="centerContinuous"/>
    </xf>
    <xf numFmtId="164" fontId="0" fillId="0" borderId="43" xfId="0" applyNumberFormat="1" applyBorder="1"/>
    <xf numFmtId="164" fontId="0" fillId="0" borderId="11" xfId="0" applyNumberFormat="1" applyBorder="1"/>
    <xf numFmtId="164" fontId="0" fillId="0" borderId="17" xfId="0" applyNumberFormat="1" applyBorder="1"/>
    <xf numFmtId="164" fontId="0" fillId="0" borderId="12" xfId="0" applyNumberFormat="1" applyBorder="1"/>
    <xf numFmtId="0" fontId="6" fillId="6" borderId="8" xfId="0" applyFont="1" applyFill="1" applyBorder="1" applyAlignment="1">
      <alignment vertical="top"/>
    </xf>
    <xf numFmtId="0" fontId="0" fillId="0" borderId="59" xfId="0" applyBorder="1"/>
    <xf numFmtId="0" fontId="8" fillId="0" borderId="50" xfId="0" applyFont="1" applyBorder="1"/>
    <xf numFmtId="3" fontId="8" fillId="0" borderId="27" xfId="0" applyNumberFormat="1" applyFont="1" applyBorder="1"/>
    <xf numFmtId="0" fontId="0" fillId="0" borderId="36" xfId="0" applyBorder="1"/>
    <xf numFmtId="3" fontId="8" fillId="0" borderId="41" xfId="0" applyNumberFormat="1" applyFont="1" applyBorder="1"/>
    <xf numFmtId="0" fontId="0" fillId="0" borderId="50" xfId="0" applyFont="1" applyBorder="1"/>
    <xf numFmtId="3" fontId="8" fillId="0" borderId="23" xfId="0" applyNumberFormat="1" applyFont="1" applyBorder="1"/>
    <xf numFmtId="0" fontId="0" fillId="5" borderId="49" xfId="0" applyFill="1" applyBorder="1"/>
    <xf numFmtId="0" fontId="0" fillId="5" borderId="38" xfId="0" applyFill="1" applyBorder="1"/>
    <xf numFmtId="0" fontId="0" fillId="5" borderId="50" xfId="0" applyFill="1" applyBorder="1"/>
    <xf numFmtId="164" fontId="0" fillId="2" borderId="22" xfId="0" applyNumberFormat="1" applyFill="1" applyBorder="1" applyAlignment="1">
      <alignment horizontal="centerContinuous"/>
    </xf>
    <xf numFmtId="1" fontId="0" fillId="0" borderId="25" xfId="0" applyNumberFormat="1" applyBorder="1" applyAlignment="1">
      <alignment horizontal="centerContinuous"/>
    </xf>
    <xf numFmtId="1" fontId="0" fillId="2" borderId="22" xfId="0" applyNumberFormat="1" applyFill="1" applyBorder="1" applyAlignment="1">
      <alignment horizontal="centerContinuous"/>
    </xf>
    <xf numFmtId="1" fontId="0" fillId="2" borderId="25" xfId="0" applyNumberFormat="1" applyFill="1" applyBorder="1" applyAlignment="1">
      <alignment horizontal="centerContinuous"/>
    </xf>
    <xf numFmtId="0" fontId="9" fillId="6" borderId="11" xfId="0" applyFont="1" applyFill="1" applyBorder="1" applyAlignment="1">
      <alignment vertical="center"/>
    </xf>
    <xf numFmtId="0" fontId="9" fillId="6" borderId="12" xfId="0" applyFont="1" applyFill="1" applyBorder="1" applyAlignment="1">
      <alignment horizontal="center" vertical="center"/>
    </xf>
    <xf numFmtId="0" fontId="9" fillId="0" borderId="11" xfId="0" applyFont="1" applyBorder="1" applyAlignment="1" applyProtection="1">
      <alignment vertical="center"/>
      <protection locked="0"/>
    </xf>
    <xf numFmtId="0" fontId="9" fillId="2" borderId="12" xfId="0" applyFont="1" applyFill="1" applyBorder="1"/>
    <xf numFmtId="0" fontId="0" fillId="8" borderId="12" xfId="0" applyFont="1" applyFill="1" applyBorder="1" applyAlignment="1">
      <alignment horizontal="center" wrapText="1"/>
    </xf>
    <xf numFmtId="0" fontId="0" fillId="8" borderId="12" xfId="0" applyFill="1" applyBorder="1" applyAlignment="1">
      <alignment horizontal="center" wrapText="1"/>
    </xf>
    <xf numFmtId="0" fontId="8" fillId="8" borderId="17" xfId="0" applyFont="1" applyFill="1" applyBorder="1" applyAlignment="1" applyProtection="1">
      <alignment horizontal="center"/>
      <protection locked="0"/>
    </xf>
    <xf numFmtId="0" fontId="8" fillId="0" borderId="17" xfId="0" applyFont="1" applyBorder="1" applyAlignment="1" applyProtection="1">
      <alignment horizontal="center"/>
      <protection locked="0"/>
    </xf>
    <xf numFmtId="0" fontId="0" fillId="0" borderId="60" xfId="0" applyBorder="1" applyProtection="1">
      <protection locked="0"/>
    </xf>
    <xf numFmtId="0" fontId="0" fillId="0" borderId="61" xfId="0" applyBorder="1" applyProtection="1">
      <protection locked="0"/>
    </xf>
    <xf numFmtId="0" fontId="0" fillId="0" borderId="27" xfId="0" applyBorder="1" applyProtection="1">
      <protection locked="0"/>
    </xf>
    <xf numFmtId="0" fontId="0" fillId="0" borderId="38" xfId="0" applyBorder="1" applyProtection="1">
      <protection locked="0"/>
    </xf>
    <xf numFmtId="0" fontId="9" fillId="6" borderId="15" xfId="0" applyFont="1" applyFill="1" applyBorder="1"/>
    <xf numFmtId="0" fontId="9" fillId="6" borderId="14" xfId="0" applyFont="1" applyFill="1" applyBorder="1" applyAlignment="1">
      <alignment horizontal="center"/>
    </xf>
    <xf numFmtId="0" fontId="9" fillId="6" borderId="23" xfId="0" applyFont="1" applyFill="1" applyBorder="1"/>
    <xf numFmtId="0" fontId="9" fillId="6" borderId="21" xfId="0" applyFont="1" applyFill="1" applyBorder="1" applyAlignment="1">
      <alignment horizontal="center"/>
    </xf>
    <xf numFmtId="0" fontId="0" fillId="8" borderId="60" xfId="0" applyFill="1" applyBorder="1"/>
    <xf numFmtId="0" fontId="0" fillId="8" borderId="27" xfId="0" applyFill="1" applyBorder="1"/>
    <xf numFmtId="0" fontId="9" fillId="0" borderId="10" xfId="0" applyFont="1" applyBorder="1" applyProtection="1">
      <protection locked="0"/>
    </xf>
    <xf numFmtId="0" fontId="9" fillId="0" borderId="20" xfId="0" applyFont="1" applyBorder="1" applyProtection="1">
      <protection locked="0"/>
    </xf>
    <xf numFmtId="0" fontId="9" fillId="0" borderId="26" xfId="0" applyFont="1" applyBorder="1" applyProtection="1">
      <protection locked="0"/>
    </xf>
    <xf numFmtId="0" fontId="9" fillId="0" borderId="8" xfId="0" applyFont="1" applyBorder="1" applyProtection="1">
      <protection locked="0"/>
    </xf>
    <xf numFmtId="0" fontId="9" fillId="0" borderId="28" xfId="0" applyFont="1" applyBorder="1" applyProtection="1">
      <protection locked="0"/>
    </xf>
    <xf numFmtId="0" fontId="9" fillId="0" borderId="32" xfId="0" applyFont="1" applyBorder="1" applyProtection="1">
      <protection locked="0"/>
    </xf>
    <xf numFmtId="0" fontId="9" fillId="2" borderId="1" xfId="0" applyFont="1" applyFill="1" applyBorder="1"/>
    <xf numFmtId="0" fontId="9" fillId="2" borderId="25" xfId="0" applyFont="1" applyFill="1" applyBorder="1"/>
    <xf numFmtId="0" fontId="9" fillId="2" borderId="21" xfId="0" applyFont="1" applyFill="1" applyBorder="1"/>
    <xf numFmtId="0" fontId="9" fillId="0" borderId="62" xfId="0" applyFont="1" applyBorder="1" applyProtection="1">
      <protection locked="0"/>
    </xf>
    <xf numFmtId="0" fontId="9" fillId="0" borderId="63" xfId="0" applyFont="1" applyBorder="1" applyProtection="1">
      <protection locked="0"/>
    </xf>
    <xf numFmtId="0" fontId="9" fillId="0" borderId="15" xfId="0" applyFont="1" applyBorder="1" applyProtection="1">
      <protection locked="0"/>
    </xf>
    <xf numFmtId="0" fontId="0" fillId="0" borderId="62" xfId="0" applyBorder="1" applyProtection="1">
      <protection locked="0"/>
    </xf>
    <xf numFmtId="0" fontId="0" fillId="0" borderId="63" xfId="0" applyBorder="1" applyProtection="1">
      <protection locked="0"/>
    </xf>
    <xf numFmtId="0" fontId="9" fillId="8" borderId="36" xfId="0" applyFont="1" applyFill="1" applyBorder="1"/>
    <xf numFmtId="0" fontId="0" fillId="8" borderId="62" xfId="0" applyFill="1" applyBorder="1"/>
    <xf numFmtId="0" fontId="0" fillId="8" borderId="61" xfId="0" applyFill="1" applyBorder="1"/>
    <xf numFmtId="164" fontId="0" fillId="8" borderId="52" xfId="0" applyNumberFormat="1" applyFill="1" applyBorder="1"/>
    <xf numFmtId="0" fontId="9" fillId="8" borderId="50" xfId="0" applyFont="1" applyFill="1" applyBorder="1"/>
    <xf numFmtId="0" fontId="0" fillId="8" borderId="63" xfId="0" applyFill="1" applyBorder="1"/>
    <xf numFmtId="0" fontId="0" fillId="8" borderId="38" xfId="0" applyFill="1" applyBorder="1"/>
    <xf numFmtId="164" fontId="0" fillId="8" borderId="64" xfId="0" applyNumberFormat="1" applyFill="1" applyBorder="1"/>
    <xf numFmtId="0" fontId="0" fillId="8" borderId="65" xfId="0" applyFill="1" applyBorder="1"/>
    <xf numFmtId="0" fontId="0" fillId="8" borderId="66" xfId="0" applyFill="1" applyBorder="1"/>
    <xf numFmtId="0" fontId="6" fillId="8" borderId="61" xfId="0" applyFont="1" applyFill="1" applyBorder="1"/>
    <xf numFmtId="0" fontId="6" fillId="8" borderId="38" xfId="0" applyFont="1" applyFill="1" applyBorder="1"/>
    <xf numFmtId="164" fontId="0" fillId="8" borderId="60" xfId="0" applyNumberFormat="1" applyFill="1" applyBorder="1"/>
    <xf numFmtId="0" fontId="0" fillId="8" borderId="36" xfId="0" applyFill="1" applyBorder="1"/>
    <xf numFmtId="164" fontId="0" fillId="8" borderId="65" xfId="0" applyNumberFormat="1" applyFill="1" applyBorder="1"/>
    <xf numFmtId="164" fontId="0" fillId="8" borderId="27" xfId="0" applyNumberFormat="1" applyFill="1" applyBorder="1"/>
    <xf numFmtId="0" fontId="0" fillId="8" borderId="50" xfId="0" applyFill="1" applyBorder="1"/>
    <xf numFmtId="164" fontId="0" fillId="8" borderId="66" xfId="0" applyNumberFormat="1" applyFill="1" applyBorder="1"/>
    <xf numFmtId="0" fontId="0" fillId="0" borderId="49" xfId="0" applyBorder="1"/>
    <xf numFmtId="0" fontId="9" fillId="8" borderId="12" xfId="0" applyFont="1" applyFill="1" applyBorder="1" applyAlignment="1">
      <alignment vertical="center"/>
    </xf>
    <xf numFmtId="0" fontId="9" fillId="8" borderId="17" xfId="0" applyFont="1" applyFill="1" applyBorder="1" applyAlignment="1">
      <alignment vertical="center"/>
    </xf>
    <xf numFmtId="0" fontId="0" fillId="8" borderId="10" xfId="0" applyFill="1" applyBorder="1" applyAlignment="1">
      <alignment horizontal="center" textRotation="90" wrapText="1"/>
    </xf>
    <xf numFmtId="0" fontId="0" fillId="8" borderId="11" xfId="0" applyFill="1" applyBorder="1" applyAlignment="1">
      <alignment horizontal="center" textRotation="90" wrapText="1"/>
    </xf>
    <xf numFmtId="0" fontId="0" fillId="8" borderId="12" xfId="0" applyFill="1" applyBorder="1" applyAlignment="1">
      <alignment horizontal="center" textRotation="90" wrapText="1"/>
    </xf>
    <xf numFmtId="0" fontId="0" fillId="8" borderId="17" xfId="0" applyFill="1" applyBorder="1"/>
    <xf numFmtId="0" fontId="0" fillId="8" borderId="16" xfId="0" applyFill="1" applyBorder="1"/>
    <xf numFmtId="0" fontId="0" fillId="8" borderId="17" xfId="0" applyFill="1" applyBorder="1" applyAlignment="1">
      <alignment horizontal="center" textRotation="90" wrapText="1"/>
    </xf>
    <xf numFmtId="0" fontId="0" fillId="8" borderId="12" xfId="0" applyFill="1" applyBorder="1"/>
    <xf numFmtId="0" fontId="0" fillId="8" borderId="14" xfId="0" applyFill="1" applyBorder="1"/>
    <xf numFmtId="0" fontId="0" fillId="2" borderId="42" xfId="0" applyFill="1" applyBorder="1"/>
    <xf numFmtId="1" fontId="0" fillId="2" borderId="14" xfId="0" applyNumberFormat="1" applyFill="1" applyBorder="1"/>
    <xf numFmtId="1" fontId="0" fillId="2" borderId="21" xfId="0" applyNumberFormat="1" applyFill="1" applyBorder="1"/>
    <xf numFmtId="1" fontId="0" fillId="0" borderId="14" xfId="0" applyNumberFormat="1" applyBorder="1"/>
    <xf numFmtId="1" fontId="0" fillId="8" borderId="60" xfId="0" applyNumberFormat="1" applyFill="1" applyBorder="1"/>
    <xf numFmtId="1" fontId="0" fillId="8" borderId="27" xfId="0" applyNumberFormat="1" applyFill="1" applyBorder="1"/>
    <xf numFmtId="164" fontId="0" fillId="0" borderId="17" xfId="0" applyNumberFormat="1" applyBorder="1" applyProtection="1">
      <protection locked="0"/>
    </xf>
    <xf numFmtId="164" fontId="0" fillId="0" borderId="16" xfId="0" applyNumberFormat="1" applyBorder="1" applyProtection="1">
      <protection locked="0"/>
    </xf>
    <xf numFmtId="164" fontId="0" fillId="0" borderId="24" xfId="0" applyNumberFormat="1" applyBorder="1" applyProtection="1">
      <protection locked="0"/>
    </xf>
    <xf numFmtId="0" fontId="8" fillId="6" borderId="2" xfId="0" applyFont="1" applyFill="1" applyBorder="1"/>
    <xf numFmtId="0" fontId="0" fillId="2" borderId="10" xfId="0" applyFill="1" applyBorder="1"/>
    <xf numFmtId="0" fontId="0" fillId="8" borderId="10" xfId="0" applyFill="1" applyBorder="1" applyAlignment="1" applyProtection="1">
      <alignment horizontal="center" textRotation="90" wrapText="1"/>
      <protection locked="0"/>
    </xf>
    <xf numFmtId="0" fontId="0" fillId="6" borderId="10" xfId="0" applyFill="1" applyBorder="1" applyProtection="1">
      <protection locked="0"/>
    </xf>
    <xf numFmtId="0" fontId="0" fillId="6" borderId="20" xfId="0" applyFill="1" applyBorder="1" applyProtection="1">
      <protection locked="0"/>
    </xf>
    <xf numFmtId="0" fontId="0" fillId="6" borderId="26" xfId="0" applyFill="1" applyBorder="1" applyProtection="1">
      <protection locked="0"/>
    </xf>
    <xf numFmtId="0" fontId="6" fillId="6" borderId="10" xfId="0" applyFont="1" applyFill="1" applyBorder="1" applyAlignment="1">
      <alignment vertical="top"/>
    </xf>
    <xf numFmtId="0" fontId="0" fillId="0" borderId="37" xfId="0" applyBorder="1" applyProtection="1">
      <protection locked="0"/>
    </xf>
    <xf numFmtId="0" fontId="0" fillId="0" borderId="43" xfId="0" applyBorder="1" applyProtection="1">
      <protection locked="0"/>
    </xf>
    <xf numFmtId="0" fontId="0" fillId="0" borderId="47" xfId="0" applyBorder="1" applyProtection="1">
      <protection locked="0"/>
    </xf>
    <xf numFmtId="0" fontId="0" fillId="2" borderId="37" xfId="0" applyFill="1" applyBorder="1"/>
    <xf numFmtId="0" fontId="0" fillId="2" borderId="43" xfId="0" applyFill="1" applyBorder="1"/>
    <xf numFmtId="0" fontId="0" fillId="2" borderId="47" xfId="0" applyFill="1" applyBorder="1"/>
    <xf numFmtId="0" fontId="7" fillId="6" borderId="50" xfId="0" applyFont="1" applyFill="1" applyBorder="1"/>
    <xf numFmtId="0" fontId="6" fillId="6" borderId="49" xfId="0" applyFont="1" applyFill="1" applyBorder="1" applyAlignment="1">
      <alignment horizontal="left"/>
    </xf>
    <xf numFmtId="0" fontId="0" fillId="6" borderId="35" xfId="0" applyFill="1" applyBorder="1" applyAlignment="1">
      <alignment vertical="top"/>
    </xf>
    <xf numFmtId="0" fontId="2" fillId="6" borderId="0" xfId="0" applyFont="1" applyFill="1" applyAlignment="1">
      <alignment horizontal="centerContinuous"/>
    </xf>
    <xf numFmtId="164" fontId="0" fillId="8" borderId="61" xfId="0" applyNumberFormat="1" applyFill="1" applyBorder="1"/>
    <xf numFmtId="164" fontId="0" fillId="8" borderId="38" xfId="0" applyNumberFormat="1" applyFill="1" applyBorder="1"/>
    <xf numFmtId="0" fontId="0" fillId="6" borderId="44" xfId="0" applyFont="1" applyFill="1" applyBorder="1"/>
    <xf numFmtId="0" fontId="0" fillId="6" borderId="54" xfId="0" applyFill="1" applyBorder="1"/>
    <xf numFmtId="164" fontId="0" fillId="0" borderId="22" xfId="0" applyNumberFormat="1" applyBorder="1" applyAlignment="1">
      <alignment horizontal="centerContinuous"/>
    </xf>
    <xf numFmtId="0" fontId="9" fillId="6" borderId="8" xfId="0" applyFont="1" applyFill="1" applyBorder="1" applyAlignment="1">
      <alignment vertical="top"/>
    </xf>
    <xf numFmtId="0" fontId="9" fillId="8" borderId="19" xfId="0" applyFont="1" applyFill="1" applyBorder="1" applyAlignment="1">
      <alignment vertical="center"/>
    </xf>
    <xf numFmtId="164" fontId="0" fillId="0" borderId="19" xfId="0" applyNumberFormat="1" applyBorder="1" applyProtection="1">
      <protection locked="0"/>
    </xf>
    <xf numFmtId="164" fontId="0" fillId="0" borderId="18" xfId="0" applyNumberFormat="1" applyBorder="1" applyProtection="1">
      <protection locked="0"/>
    </xf>
    <xf numFmtId="164" fontId="0" fillId="0" borderId="22" xfId="0" applyNumberFormat="1" applyBorder="1" applyProtection="1">
      <protection locked="0"/>
    </xf>
    <xf numFmtId="0" fontId="9" fillId="6" borderId="11" xfId="0" applyFont="1" applyFill="1" applyBorder="1"/>
    <xf numFmtId="0" fontId="9" fillId="6" borderId="17" xfId="0" applyFont="1" applyFill="1" applyBorder="1"/>
    <xf numFmtId="0" fontId="9" fillId="6" borderId="24" xfId="0" applyFont="1" applyFill="1" applyBorder="1"/>
    <xf numFmtId="0" fontId="7" fillId="6" borderId="49" xfId="0" applyFont="1" applyFill="1" applyBorder="1"/>
    <xf numFmtId="0" fontId="6" fillId="6" borderId="15" xfId="0" applyFont="1" applyFill="1" applyBorder="1"/>
    <xf numFmtId="0" fontId="6" fillId="6" borderId="23" xfId="0" applyFont="1" applyFill="1" applyBorder="1"/>
    <xf numFmtId="0" fontId="0" fillId="2" borderId="67" xfId="0" applyFill="1" applyBorder="1"/>
    <xf numFmtId="0" fontId="9" fillId="6" borderId="10" xfId="0" applyFont="1" applyFill="1" applyBorder="1" applyAlignment="1">
      <alignment vertical="top"/>
    </xf>
    <xf numFmtId="0" fontId="0" fillId="0" borderId="51" xfId="0" applyBorder="1"/>
    <xf numFmtId="0" fontId="0" fillId="6" borderId="49" xfId="0" applyFill="1" applyBorder="1" applyAlignment="1">
      <alignment wrapText="1"/>
    </xf>
    <xf numFmtId="0" fontId="4" fillId="6" borderId="0" xfId="0" applyFont="1" applyFill="1"/>
    <xf numFmtId="0" fontId="5" fillId="6" borderId="0" xfId="0" applyFont="1" applyFill="1"/>
    <xf numFmtId="0" fontId="0" fillId="0" borderId="2" xfId="0" applyBorder="1"/>
    <xf numFmtId="0" fontId="0" fillId="6" borderId="44" xfId="0" applyFill="1" applyBorder="1"/>
    <xf numFmtId="0" fontId="0" fillId="0" borderId="48" xfId="0" applyBorder="1"/>
    <xf numFmtId="0" fontId="0" fillId="0" borderId="46" xfId="0" applyBorder="1" applyProtection="1">
      <protection locked="0"/>
    </xf>
    <xf numFmtId="0" fontId="0" fillId="0" borderId="30" xfId="0" applyBorder="1" applyProtection="1">
      <protection locked="0"/>
    </xf>
    <xf numFmtId="0" fontId="0" fillId="2" borderId="46" xfId="0" applyFill="1" applyBorder="1"/>
    <xf numFmtId="0" fontId="0" fillId="6" borderId="17" xfId="0" applyFill="1" applyBorder="1" applyAlignment="1">
      <alignment vertical="top"/>
    </xf>
    <xf numFmtId="0" fontId="7" fillId="6" borderId="26" xfId="0" applyFont="1" applyFill="1" applyBorder="1"/>
    <xf numFmtId="0" fontId="16" fillId="6" borderId="0" xfId="0" applyFont="1" applyFill="1" applyAlignment="1">
      <alignment horizontal="left"/>
    </xf>
    <xf numFmtId="0" fontId="3" fillId="6" borderId="3" xfId="0" applyFont="1" applyFill="1" applyBorder="1" applyAlignment="1">
      <alignment vertical="top"/>
    </xf>
    <xf numFmtId="0" fontId="3" fillId="6" borderId="2" xfId="0" applyFont="1" applyFill="1" applyBorder="1" applyAlignment="1">
      <alignment vertical="top"/>
    </xf>
    <xf numFmtId="0" fontId="3" fillId="6" borderId="53" xfId="0" applyFont="1" applyFill="1" applyBorder="1" applyAlignment="1">
      <alignment vertical="top"/>
    </xf>
    <xf numFmtId="0" fontId="3" fillId="6" borderId="68" xfId="0" applyFont="1" applyFill="1" applyBorder="1" applyAlignment="1">
      <alignment vertical="top"/>
    </xf>
    <xf numFmtId="0" fontId="0" fillId="6" borderId="51" xfId="0" applyFill="1" applyBorder="1" applyAlignment="1">
      <alignment vertical="top"/>
    </xf>
    <xf numFmtId="0" fontId="0" fillId="0" borderId="55" xfId="0" applyBorder="1"/>
    <xf numFmtId="0" fontId="0" fillId="6" borderId="55" xfId="0" applyFill="1" applyBorder="1" applyAlignment="1">
      <alignment vertical="top"/>
    </xf>
    <xf numFmtId="0" fontId="0" fillId="6" borderId="55" xfId="0" applyFill="1" applyBorder="1"/>
    <xf numFmtId="0" fontId="17" fillId="0" borderId="3" xfId="0" applyFont="1" applyBorder="1"/>
    <xf numFmtId="0" fontId="17" fillId="6" borderId="55" xfId="0" applyFont="1" applyFill="1" applyBorder="1" applyAlignment="1">
      <alignment horizontal="center"/>
    </xf>
    <xf numFmtId="0" fontId="17" fillId="6" borderId="53" xfId="0" applyFont="1" applyFill="1" applyBorder="1" applyAlignment="1">
      <alignment horizontal="left"/>
    </xf>
    <xf numFmtId="0" fontId="6" fillId="6" borderId="65" xfId="0" applyFont="1" applyFill="1" applyBorder="1" applyAlignment="1">
      <alignment horizontal="center"/>
    </xf>
    <xf numFmtId="0" fontId="6" fillId="6" borderId="2" xfId="0" applyFont="1" applyFill="1" applyBorder="1"/>
    <xf numFmtId="0" fontId="0" fillId="6" borderId="2" xfId="0" applyFill="1" applyBorder="1" applyAlignment="1">
      <alignment horizontal="center"/>
    </xf>
    <xf numFmtId="0" fontId="17" fillId="0" borderId="36" xfId="0" applyFont="1" applyBorder="1" applyAlignment="1">
      <alignment vertical="top"/>
    </xf>
    <xf numFmtId="0" fontId="0" fillId="6" borderId="66" xfId="0" applyFill="1" applyBorder="1"/>
    <xf numFmtId="0" fontId="3" fillId="6" borderId="36" xfId="0" applyFont="1" applyFill="1" applyBorder="1" applyAlignment="1">
      <alignment vertical="top"/>
    </xf>
    <xf numFmtId="0" fontId="3" fillId="6" borderId="0" xfId="0" applyFont="1" applyFill="1" applyAlignment="1">
      <alignment vertical="top"/>
    </xf>
    <xf numFmtId="0" fontId="3" fillId="6" borderId="65" xfId="0" applyFont="1" applyFill="1" applyBorder="1" applyAlignment="1">
      <alignment vertical="top"/>
    </xf>
    <xf numFmtId="0" fontId="3" fillId="6" borderId="61" xfId="0" applyFont="1" applyFill="1" applyBorder="1" applyAlignment="1">
      <alignment vertical="top"/>
    </xf>
    <xf numFmtId="0" fontId="1" fillId="6" borderId="49" xfId="0" applyFont="1" applyFill="1" applyBorder="1" applyAlignment="1">
      <alignment horizontal="left"/>
    </xf>
    <xf numFmtId="0" fontId="0" fillId="0" borderId="52" xfId="0" applyBorder="1"/>
    <xf numFmtId="0" fontId="0" fillId="6" borderId="52" xfId="0" applyFill="1" applyBorder="1" applyAlignment="1">
      <alignment vertical="top"/>
    </xf>
    <xf numFmtId="0" fontId="9" fillId="6" borderId="3" xfId="0" applyFont="1" applyFill="1" applyBorder="1" applyAlignment="1">
      <alignment horizontal="left" vertical="top"/>
    </xf>
    <xf numFmtId="0" fontId="9" fillId="6" borderId="2" xfId="0" applyFont="1" applyFill="1" applyBorder="1" applyAlignment="1">
      <alignment horizontal="left" vertical="top"/>
    </xf>
    <xf numFmtId="0" fontId="9" fillId="6" borderId="2" xfId="0" applyFont="1" applyFill="1" applyBorder="1" applyAlignment="1">
      <alignment horizontal="left"/>
    </xf>
    <xf numFmtId="0" fontId="9" fillId="6" borderId="55" xfId="0" applyFont="1" applyFill="1" applyBorder="1" applyAlignment="1">
      <alignment horizontal="left" vertical="top"/>
    </xf>
    <xf numFmtId="0" fontId="9" fillId="6" borderId="53" xfId="0" applyFont="1" applyFill="1" applyBorder="1" applyAlignment="1">
      <alignment horizontal="left" vertical="top"/>
    </xf>
    <xf numFmtId="0" fontId="0" fillId="6" borderId="2" xfId="0" applyFill="1" applyBorder="1" applyAlignment="1">
      <alignment horizontal="left" vertical="top"/>
    </xf>
    <xf numFmtId="0" fontId="0" fillId="6" borderId="4" xfId="0" applyFill="1" applyBorder="1" applyAlignment="1">
      <alignment horizontal="left" vertical="top"/>
    </xf>
    <xf numFmtId="0" fontId="0" fillId="6" borderId="9" xfId="0" applyFill="1" applyBorder="1" applyAlignment="1">
      <alignment horizontal="left" vertical="top"/>
    </xf>
    <xf numFmtId="0" fontId="9" fillId="6" borderId="44" xfId="0" applyFont="1" applyFill="1" applyBorder="1" applyAlignment="1">
      <alignment horizontal="left" vertical="top"/>
    </xf>
    <xf numFmtId="0" fontId="9" fillId="6" borderId="41" xfId="0" applyFont="1" applyFill="1" applyBorder="1" applyAlignment="1">
      <alignment horizontal="left" vertical="top"/>
    </xf>
    <xf numFmtId="0" fontId="9" fillId="6" borderId="31" xfId="0" applyFont="1" applyFill="1" applyBorder="1" applyAlignment="1">
      <alignment horizontal="left" vertical="top"/>
    </xf>
    <xf numFmtId="0" fontId="9" fillId="6" borderId="48" xfId="0" applyFont="1" applyFill="1" applyBorder="1" applyAlignment="1">
      <alignment horizontal="left"/>
    </xf>
    <xf numFmtId="0" fontId="9" fillId="7" borderId="31" xfId="0" applyFont="1" applyFill="1" applyBorder="1" applyAlignment="1">
      <alignment horizontal="left" vertical="top"/>
    </xf>
    <xf numFmtId="0" fontId="9" fillId="7" borderId="48" xfId="0" applyFont="1" applyFill="1" applyBorder="1" applyAlignment="1">
      <alignment horizontal="left"/>
    </xf>
    <xf numFmtId="0" fontId="9" fillId="7" borderId="0" xfId="0" applyFont="1" applyFill="1" applyAlignment="1">
      <alignment horizontal="left" vertical="top"/>
    </xf>
    <xf numFmtId="0" fontId="0" fillId="6" borderId="0" xfId="0" applyFill="1" applyAlignment="1">
      <alignment horizontal="left" vertical="top"/>
    </xf>
    <xf numFmtId="0" fontId="0" fillId="6" borderId="34" xfId="0" applyFill="1" applyBorder="1" applyAlignment="1">
      <alignment horizontal="left" vertical="top"/>
    </xf>
    <xf numFmtId="0" fontId="0" fillId="0" borderId="65" xfId="0" applyFont="1" applyBorder="1" applyAlignment="1" applyProtection="1" quotePrefix="1">
      <alignment horizontal="left" vertical="center"/>
      <protection locked="0"/>
    </xf>
    <xf numFmtId="0" fontId="0" fillId="6" borderId="52" xfId="0" applyFill="1" applyBorder="1" applyAlignment="1">
      <alignment horizontal="left" vertical="center"/>
    </xf>
    <xf numFmtId="0" fontId="0" fillId="0" borderId="56" xfId="0" applyBorder="1" applyAlignment="1" applyProtection="1">
      <alignment horizontal="left"/>
      <protection locked="0"/>
    </xf>
    <xf numFmtId="0" fontId="6" fillId="6" borderId="49" xfId="0" applyFont="1" applyFill="1" applyBorder="1"/>
    <xf numFmtId="0" fontId="6" fillId="6" borderId="32" xfId="0" applyFont="1" applyFill="1" applyBorder="1" applyAlignment="1">
      <alignment horizontal="left"/>
    </xf>
    <xf numFmtId="0" fontId="0" fillId="0" borderId="14" xfId="0" applyBorder="1" applyAlignment="1" applyProtection="1">
      <alignment horizontal="left"/>
      <protection locked="0"/>
    </xf>
    <xf numFmtId="0" fontId="0" fillId="6" borderId="1" xfId="0" applyFill="1" applyBorder="1" applyAlignment="1">
      <alignment horizontal="left" vertical="center"/>
    </xf>
    <xf numFmtId="164" fontId="0" fillId="3" borderId="17" xfId="0" applyNumberFormat="1" applyFill="1" applyBorder="1"/>
    <xf numFmtId="0" fontId="0" fillId="0" borderId="0" xfId="0" applyAlignment="1">
      <alignment horizontal="center"/>
    </xf>
    <xf numFmtId="0" fontId="29" fillId="0" borderId="0" xfId="0" applyFont="1" applyAlignment="1">
      <alignment horizontal="center"/>
    </xf>
    <xf numFmtId="0" fontId="0" fillId="0" borderId="0" xfId="0" applyAlignment="1">
      <alignment horizontal="left" indent="17"/>
    </xf>
    <xf numFmtId="0" fontId="0" fillId="0" borderId="40" xfId="0" applyBorder="1" applyAlignment="1">
      <alignment horizontal="center"/>
    </xf>
    <xf numFmtId="0" fontId="0" fillId="0" borderId="0" xfId="0" applyAlignment="1">
      <alignment horizontal="left" indent="16"/>
    </xf>
    <xf numFmtId="0" fontId="0" fillId="0" borderId="69" xfId="0" applyBorder="1" applyAlignment="1">
      <alignment horizontal="left" indent="16"/>
    </xf>
    <xf numFmtId="0" fontId="0" fillId="0" borderId="70" xfId="0" applyBorder="1"/>
    <xf numFmtId="1" fontId="29" fillId="9" borderId="67" xfId="0" applyNumberFormat="1" applyFont="1" applyFill="1" applyBorder="1" applyAlignment="1">
      <alignment horizontal="center"/>
    </xf>
    <xf numFmtId="0" fontId="0" fillId="0" borderId="70" xfId="0" applyBorder="1" applyAlignment="1">
      <alignment horizontal="center"/>
    </xf>
    <xf numFmtId="1" fontId="29" fillId="9" borderId="13" xfId="0" applyNumberFormat="1" applyFont="1" applyFill="1" applyBorder="1" applyAlignment="1">
      <alignment horizontal="center"/>
    </xf>
    <xf numFmtId="1" fontId="29" fillId="9" borderId="14" xfId="0" applyNumberFormat="1" applyFont="1" applyFill="1" applyBorder="1" applyAlignment="1">
      <alignment horizontal="center"/>
    </xf>
    <xf numFmtId="1" fontId="29" fillId="9" borderId="43" xfId="0" applyNumberFormat="1" applyFont="1" applyFill="1" applyBorder="1" applyAlignment="1">
      <alignment horizontal="center"/>
    </xf>
    <xf numFmtId="0" fontId="29" fillId="9" borderId="43" xfId="0" applyFont="1" applyFill="1" applyBorder="1" applyAlignment="1">
      <alignment horizontal="center"/>
    </xf>
    <xf numFmtId="0" fontId="29" fillId="9" borderId="13" xfId="0" applyFont="1" applyFill="1" applyBorder="1" applyAlignment="1">
      <alignment horizontal="center"/>
    </xf>
    <xf numFmtId="0" fontId="29" fillId="9" borderId="14" xfId="0" applyFont="1" applyFill="1" applyBorder="1" applyAlignment="1">
      <alignment horizontal="center"/>
    </xf>
    <xf numFmtId="1" fontId="29" fillId="9" borderId="47" xfId="0" applyNumberFormat="1" applyFont="1" applyFill="1" applyBorder="1" applyAlignment="1" quotePrefix="1">
      <alignment horizontal="center"/>
    </xf>
    <xf numFmtId="1" fontId="29" fillId="9" borderId="13" xfId="0" applyNumberFormat="1" applyFont="1" applyFill="1" applyBorder="1" applyAlignment="1" quotePrefix="1">
      <alignment horizontal="center"/>
    </xf>
    <xf numFmtId="1" fontId="29" fillId="9" borderId="14" xfId="0" applyNumberFormat="1" applyFont="1" applyFill="1" applyBorder="1" applyAlignment="1" quotePrefix="1">
      <alignment horizontal="center"/>
    </xf>
    <xf numFmtId="0" fontId="0" fillId="0" borderId="0" xfId="0" applyProtection="1">
      <protection hidden="1" locked="0"/>
    </xf>
    <xf numFmtId="0" fontId="0" fillId="10" borderId="12" xfId="0" applyFill="1" applyBorder="1" applyProtection="1">
      <protection hidden="1" locked="0"/>
    </xf>
    <xf numFmtId="0" fontId="0" fillId="10" borderId="14" xfId="0" applyFill="1" applyBorder="1" applyProtection="1">
      <protection hidden="1" locked="0"/>
    </xf>
    <xf numFmtId="0" fontId="0" fillId="10" borderId="1" xfId="0" applyFill="1" applyBorder="1" applyProtection="1">
      <protection hidden="1" locked="0"/>
    </xf>
    <xf numFmtId="0" fontId="0" fillId="0" borderId="0" xfId="0" applyAlignment="1" applyProtection="1">
      <alignment horizontal="center"/>
      <protection hidden="1" locked="0"/>
    </xf>
    <xf numFmtId="1" fontId="0" fillId="10" borderId="14" xfId="0" applyNumberFormat="1" applyFill="1" applyBorder="1" applyAlignment="1" applyProtection="1">
      <alignment horizontal="center"/>
      <protection hidden="1" locked="0"/>
    </xf>
    <xf numFmtId="0" fontId="0" fillId="11" borderId="18" xfId="0" applyFill="1" applyBorder="1" applyProtection="1">
      <protection hidden="1" locked="0"/>
    </xf>
    <xf numFmtId="0" fontId="0" fillId="11" borderId="14" xfId="0" applyFill="1" applyBorder="1" applyAlignment="1" applyProtection="1">
      <alignment horizontal="center"/>
      <protection hidden="1" locked="0"/>
    </xf>
    <xf numFmtId="0" fontId="0" fillId="11" borderId="13" xfId="0" applyFill="1" applyBorder="1" applyAlignment="1" applyProtection="1">
      <alignment horizontal="center"/>
      <protection hidden="1" locked="0"/>
    </xf>
    <xf numFmtId="0" fontId="0" fillId="11" borderId="18" xfId="0" applyFill="1" applyBorder="1" applyProtection="1" quotePrefix="1">
      <protection hidden="1" locked="0"/>
    </xf>
    <xf numFmtId="0" fontId="0" fillId="0" borderId="18" xfId="0" applyBorder="1" applyAlignment="1" applyProtection="1">
      <alignment horizontal="center"/>
      <protection hidden="1" locked="0"/>
    </xf>
    <xf numFmtId="0" fontId="0" fillId="0" borderId="28" xfId="0" applyBorder="1" applyAlignment="1" applyProtection="1">
      <alignment horizontal="center"/>
      <protection hidden="1" locked="0"/>
    </xf>
    <xf numFmtId="0" fontId="0" fillId="0" borderId="14" xfId="0" applyBorder="1" applyAlignment="1" applyProtection="1">
      <alignment horizontal="center"/>
      <protection hidden="1" locked="0"/>
    </xf>
    <xf numFmtId="0" fontId="0" fillId="0" borderId="13" xfId="0" applyBorder="1" applyAlignment="1" applyProtection="1">
      <alignment horizontal="center"/>
      <protection hidden="1" locked="0"/>
    </xf>
    <xf numFmtId="0" fontId="29" fillId="0" borderId="18" xfId="0" applyFont="1" applyBorder="1" applyAlignment="1" applyProtection="1">
      <alignment horizontal="center"/>
      <protection hidden="1" locked="0"/>
    </xf>
    <xf numFmtId="0" fontId="29" fillId="0" borderId="28" xfId="0" applyFont="1" applyBorder="1" applyAlignment="1" applyProtection="1">
      <alignment horizontal="center"/>
      <protection hidden="1" locked="0"/>
    </xf>
    <xf numFmtId="0" fontId="29" fillId="0" borderId="28" xfId="0" applyFont="1" applyBorder="1" applyAlignment="1" applyProtection="1" quotePrefix="1">
      <alignment horizontal="center"/>
      <protection hidden="1" locked="0"/>
    </xf>
    <xf numFmtId="0" fontId="29" fillId="0" borderId="14" xfId="0" applyFont="1" applyBorder="1" applyAlignment="1" applyProtection="1">
      <alignment horizontal="center"/>
      <protection hidden="1" locked="0"/>
    </xf>
    <xf numFmtId="0" fontId="29" fillId="0" borderId="65" xfId="0" applyFont="1" applyBorder="1" applyAlignment="1" applyProtection="1">
      <alignment horizontal="center"/>
      <protection hidden="1" locked="0"/>
    </xf>
    <xf numFmtId="0" fontId="29" fillId="0" borderId="0" xfId="0" applyFont="1" applyAlignment="1" applyProtection="1" quotePrefix="1">
      <alignment horizontal="center"/>
      <protection hidden="1" locked="0"/>
    </xf>
    <xf numFmtId="0" fontId="29" fillId="0" borderId="0" xfId="0" applyFont="1" applyAlignment="1" applyProtection="1">
      <alignment horizontal="center"/>
      <protection hidden="1" locked="0"/>
    </xf>
    <xf numFmtId="0" fontId="29" fillId="0" borderId="52" xfId="0" applyFont="1" applyBorder="1" applyAlignment="1" applyProtection="1">
      <alignment horizontal="center"/>
      <protection hidden="1" locked="0"/>
    </xf>
    <xf numFmtId="0" fontId="0" fillId="0" borderId="19" xfId="0" applyBorder="1" applyAlignment="1" applyProtection="1">
      <alignment horizontal="center"/>
      <protection hidden="1" locked="0"/>
    </xf>
    <xf numFmtId="0" fontId="0" fillId="0" borderId="8" xfId="0" applyBorder="1" applyAlignment="1" applyProtection="1" quotePrefix="1">
      <alignment horizontal="center"/>
      <protection hidden="1" locked="0"/>
    </xf>
    <xf numFmtId="0" fontId="0" fillId="0" borderId="8" xfId="0" applyBorder="1" applyAlignment="1" applyProtection="1">
      <alignment horizontal="center"/>
      <protection hidden="1" locked="0"/>
    </xf>
    <xf numFmtId="0" fontId="0" fillId="0" borderId="1" xfId="0" applyBorder="1" applyAlignment="1" applyProtection="1">
      <alignment horizontal="center"/>
      <protection hidden="1" locked="0"/>
    </xf>
    <xf numFmtId="0" fontId="0" fillId="0" borderId="65" xfId="0" applyBorder="1" applyAlignment="1" applyProtection="1">
      <alignment horizontal="center"/>
      <protection hidden="1" locked="0"/>
    </xf>
    <xf numFmtId="0" fontId="0" fillId="0" borderId="0" xfId="0" applyAlignment="1" applyProtection="1" quotePrefix="1">
      <alignment horizontal="center"/>
      <protection hidden="1" locked="0"/>
    </xf>
    <xf numFmtId="0" fontId="0" fillId="0" borderId="52" xfId="0" applyBorder="1" applyAlignment="1" applyProtection="1">
      <alignment horizontal="center"/>
      <protection hidden="1" locked="0"/>
    </xf>
    <xf numFmtId="0" fontId="29" fillId="0" borderId="19" xfId="0" applyFont="1" applyBorder="1" applyAlignment="1" applyProtection="1">
      <alignment horizontal="center"/>
      <protection hidden="1" locked="0"/>
    </xf>
    <xf numFmtId="0" fontId="29" fillId="0" borderId="8" xfId="0" applyFont="1" applyBorder="1" applyAlignment="1" applyProtection="1" quotePrefix="1">
      <alignment horizontal="center"/>
      <protection hidden="1" locked="0"/>
    </xf>
    <xf numFmtId="0" fontId="29" fillId="0" borderId="8" xfId="0" applyFont="1" applyBorder="1" applyAlignment="1" applyProtection="1">
      <alignment horizontal="center"/>
      <protection hidden="1" locked="0"/>
    </xf>
    <xf numFmtId="0" fontId="29" fillId="0" borderId="1" xfId="0" applyFont="1" applyBorder="1" applyAlignment="1" applyProtection="1">
      <alignment horizontal="center"/>
      <protection hidden="1" locked="0"/>
    </xf>
    <xf numFmtId="0" fontId="0" fillId="12" borderId="14" xfId="0" applyFill="1" applyBorder="1" applyAlignment="1" applyProtection="1">
      <alignment vertical="center"/>
      <protection hidden="1" locked="0"/>
    </xf>
    <xf numFmtId="0" fontId="0" fillId="12" borderId="13" xfId="0" applyFill="1" applyBorder="1" applyAlignment="1" applyProtection="1">
      <alignment vertical="center"/>
      <protection hidden="1" locked="0"/>
    </xf>
    <xf numFmtId="0" fontId="0" fillId="0" borderId="31" xfId="0" applyBorder="1" applyProtection="1">
      <protection locked="0"/>
    </xf>
    <xf numFmtId="0" fontId="0" fillId="3" borderId="46" xfId="0" applyFill="1" applyBorder="1" applyProtection="1">
      <protection locked="0"/>
    </xf>
    <xf numFmtId="0" fontId="0" fillId="3" borderId="30" xfId="0" applyFill="1" applyBorder="1" applyProtection="1">
      <protection locked="0"/>
    </xf>
    <xf numFmtId="0" fontId="0" fillId="2" borderId="44" xfId="0" applyFill="1" applyBorder="1"/>
    <xf numFmtId="0" fontId="0" fillId="2" borderId="41" xfId="0" applyFill="1" applyBorder="1"/>
    <xf numFmtId="164" fontId="0" fillId="2" borderId="29" xfId="0" applyNumberFormat="1" applyFill="1" applyBorder="1"/>
    <xf numFmtId="1" fontId="0" fillId="2" borderId="29" xfId="0" applyNumberFormat="1" applyFill="1" applyBorder="1"/>
    <xf numFmtId="0" fontId="0" fillId="2" borderId="61" xfId="0" applyFill="1" applyBorder="1"/>
    <xf numFmtId="0" fontId="0" fillId="2" borderId="60" xfId="0" applyFill="1" applyBorder="1"/>
    <xf numFmtId="0" fontId="0" fillId="2" borderId="45" xfId="0" applyFill="1" applyBorder="1"/>
    <xf numFmtId="0" fontId="0" fillId="13" borderId="41" xfId="0" applyFill="1" applyBorder="1"/>
    <xf numFmtId="0" fontId="0" fillId="2" borderId="48" xfId="0" applyFill="1" applyBorder="1"/>
    <xf numFmtId="0" fontId="0" fillId="2" borderId="65" xfId="0" applyFill="1" applyBorder="1"/>
    <xf numFmtId="0" fontId="0" fillId="2" borderId="62" xfId="0" applyFill="1" applyBorder="1"/>
    <xf numFmtId="0" fontId="0" fillId="2" borderId="50" xfId="0" applyFill="1" applyBorder="1"/>
    <xf numFmtId="0" fontId="0" fillId="2" borderId="63" xfId="0" applyFill="1" applyBorder="1"/>
    <xf numFmtId="1" fontId="0" fillId="2" borderId="27" xfId="0" applyNumberFormat="1" applyFill="1" applyBorder="1"/>
    <xf numFmtId="0" fontId="0" fillId="13" borderId="41" xfId="0" applyFill="1" applyBorder="1" applyProtection="1">
      <protection locked="0"/>
    </xf>
    <xf numFmtId="164" fontId="0" fillId="13" borderId="41" xfId="0" applyNumberFormat="1" applyFill="1" applyBorder="1"/>
    <xf numFmtId="1" fontId="0" fillId="13" borderId="41" xfId="0" applyNumberFormat="1" applyFill="1" applyBorder="1"/>
    <xf numFmtId="0" fontId="0" fillId="13" borderId="48" xfId="0" applyFill="1" applyBorder="1"/>
    <xf numFmtId="0" fontId="0" fillId="13" borderId="8" xfId="0" applyFill="1" applyBorder="1" applyProtection="1">
      <protection locked="0"/>
    </xf>
    <xf numFmtId="0" fontId="0" fillId="13" borderId="8" xfId="0" applyFill="1" applyBorder="1"/>
    <xf numFmtId="164" fontId="0" fillId="13" borderId="8" xfId="0" applyNumberFormat="1" applyFill="1" applyBorder="1"/>
    <xf numFmtId="1" fontId="0" fillId="13" borderId="8" xfId="0" applyNumberFormat="1" applyFill="1" applyBorder="1"/>
    <xf numFmtId="0" fontId="0" fillId="13" borderId="1" xfId="0" applyFill="1" applyBorder="1"/>
    <xf numFmtId="164" fontId="0" fillId="13" borderId="31" xfId="0" applyNumberFormat="1" applyFill="1" applyBorder="1" applyAlignment="1">
      <alignment horizontal="center"/>
    </xf>
    <xf numFmtId="0" fontId="8" fillId="6" borderId="50" xfId="0" applyFont="1" applyFill="1" applyBorder="1"/>
    <xf numFmtId="0" fontId="0" fillId="2" borderId="71" xfId="0" applyFill="1" applyBorder="1"/>
    <xf numFmtId="0" fontId="0" fillId="13" borderId="41" xfId="0" applyFont="1" applyFill="1" applyBorder="1"/>
    <xf numFmtId="164" fontId="0" fillId="13" borderId="19" xfId="0" applyNumberFormat="1" applyFill="1" applyBorder="1" applyAlignment="1">
      <alignment horizontal="center"/>
    </xf>
    <xf numFmtId="0" fontId="0" fillId="13" borderId="8" xfId="0" applyFont="1" applyFill="1" applyBorder="1"/>
    <xf numFmtId="0" fontId="0" fillId="13" borderId="44" xfId="0" applyFill="1" applyBorder="1"/>
    <xf numFmtId="0" fontId="0" fillId="13" borderId="54" xfId="0" applyFill="1" applyBorder="1" applyProtection="1">
      <protection locked="0"/>
    </xf>
    <xf numFmtId="0" fontId="0" fillId="13" borderId="44" xfId="0" applyFill="1" applyBorder="1" applyProtection="1">
      <protection locked="0"/>
    </xf>
    <xf numFmtId="0" fontId="0" fillId="13" borderId="54" xfId="0" applyFill="1" applyBorder="1"/>
    <xf numFmtId="0" fontId="0" fillId="13" borderId="10" xfId="0" applyFont="1" applyFill="1" applyBorder="1"/>
    <xf numFmtId="0" fontId="0" fillId="13" borderId="9" xfId="0" applyFill="1" applyBorder="1" applyProtection="1">
      <protection locked="0"/>
    </xf>
    <xf numFmtId="0" fontId="0" fillId="13" borderId="9" xfId="0" applyFill="1" applyBorder="1"/>
    <xf numFmtId="0" fontId="0" fillId="2" borderId="64" xfId="0" applyFill="1" applyBorder="1"/>
    <xf numFmtId="1" fontId="0" fillId="13" borderId="54" xfId="0" applyNumberFormat="1" applyFill="1" applyBorder="1"/>
    <xf numFmtId="1" fontId="0" fillId="13" borderId="9" xfId="0" applyNumberFormat="1" applyFill="1" applyBorder="1"/>
    <xf numFmtId="0" fontId="0" fillId="13" borderId="54" xfId="0" applyFill="1" applyBorder="1" applyAlignment="1">
      <alignment horizontal="center"/>
    </xf>
    <xf numFmtId="0" fontId="0" fillId="13" borderId="9" xfId="0" applyFill="1" applyBorder="1" applyAlignment="1">
      <alignment horizontal="center"/>
    </xf>
    <xf numFmtId="0" fontId="0" fillId="2" borderId="51" xfId="0" applyFill="1" applyBorder="1"/>
    <xf numFmtId="0" fontId="0" fillId="13" borderId="45" xfId="0" applyFill="1" applyBorder="1"/>
    <xf numFmtId="0" fontId="0" fillId="13" borderId="37" xfId="0" applyFill="1" applyBorder="1"/>
    <xf numFmtId="0" fontId="0" fillId="2" borderId="54" xfId="0" applyFill="1" applyBorder="1"/>
    <xf numFmtId="164" fontId="0" fillId="3" borderId="1" xfId="0" applyNumberFormat="1" applyFill="1" applyBorder="1"/>
    <xf numFmtId="0" fontId="0" fillId="14" borderId="28" xfId="0" applyFill="1" applyBorder="1" applyProtection="1">
      <protection locked="0"/>
    </xf>
    <xf numFmtId="0" fontId="0" fillId="14" borderId="72" xfId="0" applyFill="1" applyBorder="1" applyProtection="1">
      <protection locked="0"/>
    </xf>
    <xf numFmtId="0" fontId="0" fillId="14" borderId="73" xfId="0" applyFill="1" applyBorder="1" applyProtection="1">
      <protection locked="0"/>
    </xf>
    <xf numFmtId="0" fontId="0" fillId="14" borderId="74" xfId="0" applyFill="1" applyBorder="1" applyProtection="1">
      <protection locked="0"/>
    </xf>
    <xf numFmtId="0" fontId="0" fillId="6" borderId="75" xfId="0" applyFill="1" applyBorder="1" applyAlignment="1">
      <alignment horizontal="center"/>
    </xf>
    <xf numFmtId="0" fontId="0" fillId="6" borderId="76" xfId="0" applyFill="1" applyBorder="1" applyAlignment="1">
      <alignment horizontal="center"/>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centerContinuous"/>
    </xf>
    <xf numFmtId="0" fontId="0" fillId="6" borderId="3" xfId="0" applyFill="1" applyBorder="1"/>
    <xf numFmtId="0" fontId="7" fillId="0" borderId="36" xfId="0" applyFont="1" applyBorder="1" applyAlignment="1">
      <alignment horizontal="centerContinuous"/>
    </xf>
    <xf numFmtId="0" fontId="7" fillId="0" borderId="0" xfId="0" applyFont="1" applyAlignment="1">
      <alignment horizontal="centerContinuous"/>
    </xf>
    <xf numFmtId="0" fontId="7" fillId="0" borderId="34" xfId="0" applyFont="1" applyBorder="1" applyAlignment="1">
      <alignment horizontal="centerContinuous"/>
    </xf>
    <xf numFmtId="0" fontId="0" fillId="0" borderId="34" xfId="0" applyBorder="1" applyAlignment="1">
      <alignment horizontal="centerContinuous"/>
    </xf>
    <xf numFmtId="0" fontId="0" fillId="0" borderId="0" xfId="0" applyAlignment="1">
      <alignment horizontal="centerContinuous"/>
    </xf>
    <xf numFmtId="0" fontId="0" fillId="6" borderId="75" xfId="0" applyFill="1" applyBorder="1"/>
    <xf numFmtId="0" fontId="0" fillId="6" borderId="68" xfId="0" applyFill="1" applyBorder="1"/>
    <xf numFmtId="0" fontId="7" fillId="0" borderId="5" xfId="0" applyFont="1" applyBorder="1" applyAlignment="1">
      <alignment horizontal="centerContinuous"/>
    </xf>
    <xf numFmtId="0" fontId="7" fillId="0" borderId="8" xfId="0" applyFont="1" applyBorder="1" applyAlignment="1">
      <alignment horizontal="centerContinuous"/>
    </xf>
    <xf numFmtId="0" fontId="7" fillId="0" borderId="9" xfId="0" applyFont="1" applyBorder="1" applyAlignment="1">
      <alignment horizontal="centerContinuous"/>
    </xf>
    <xf numFmtId="0" fontId="0" fillId="6" borderId="62" xfId="0" applyFill="1" applyBorder="1" applyAlignment="1">
      <alignment horizontal="center"/>
    </xf>
    <xf numFmtId="0" fontId="0" fillId="6" borderId="60" xfId="0" applyFill="1" applyBorder="1" applyAlignment="1">
      <alignment horizontal="center"/>
    </xf>
    <xf numFmtId="0" fontId="7" fillId="0" borderId="10" xfId="0" applyFont="1" applyBorder="1" applyAlignment="1">
      <alignment horizontal="centerContinuous"/>
    </xf>
    <xf numFmtId="0" fontId="0" fillId="6" borderId="36" xfId="0" applyFill="1" applyBorder="1"/>
    <xf numFmtId="0" fontId="6" fillId="0" borderId="10" xfId="0" applyFont="1" applyBorder="1" applyAlignment="1">
      <alignment horizontal="centerContinuous"/>
    </xf>
    <xf numFmtId="0" fontId="0" fillId="0" borderId="8" xfId="0" applyFont="1" applyBorder="1" applyAlignment="1">
      <alignment horizontal="centerContinuous"/>
    </xf>
    <xf numFmtId="0" fontId="0" fillId="0" borderId="9" xfId="0" applyFont="1" applyBorder="1" applyAlignment="1">
      <alignment horizontal="centerContinuous"/>
    </xf>
    <xf numFmtId="0" fontId="7" fillId="6" borderId="62" xfId="0" applyFont="1" applyFill="1" applyBorder="1"/>
    <xf numFmtId="0" fontId="7" fillId="6" borderId="61" xfId="0" applyFont="1" applyFill="1" applyBorder="1"/>
    <xf numFmtId="0" fontId="7" fillId="0" borderId="20" xfId="0" applyFont="1" applyBorder="1" applyAlignment="1">
      <alignment horizontal="centerContinuous"/>
    </xf>
    <xf numFmtId="0" fontId="0" fillId="0" borderId="33" xfId="0" applyBorder="1" applyAlignment="1">
      <alignment horizontal="centerContinuous"/>
    </xf>
    <xf numFmtId="0" fontId="7" fillId="0" borderId="28" xfId="0" applyFont="1" applyBorder="1" applyAlignment="1">
      <alignment horizontal="centerContinuous"/>
    </xf>
    <xf numFmtId="0" fontId="7" fillId="0" borderId="33" xfId="0" applyFont="1" applyBorder="1" applyAlignment="1">
      <alignment horizontal="centerContinuous"/>
    </xf>
    <xf numFmtId="0" fontId="7" fillId="6" borderId="40" xfId="0" applyFont="1" applyFill="1" applyBorder="1"/>
    <xf numFmtId="0" fontId="7" fillId="0" borderId="1" xfId="0" applyFont="1" applyBorder="1" applyAlignment="1">
      <alignment horizontal="centerContinuous"/>
    </xf>
    <xf numFmtId="0" fontId="0" fillId="6" borderId="11" xfId="0" applyFill="1" applyBorder="1" applyAlignment="1">
      <alignment horizontal="center" textRotation="90" wrapText="1"/>
    </xf>
    <xf numFmtId="0" fontId="0" fillId="6" borderId="12" xfId="0" applyFill="1" applyBorder="1" applyAlignment="1">
      <alignment horizontal="center" textRotation="90" wrapText="1"/>
    </xf>
    <xf numFmtId="0" fontId="0" fillId="0" borderId="19" xfId="0" applyFont="1" applyBorder="1" applyAlignment="1">
      <alignment horizontal="center" textRotation="90" wrapText="1"/>
    </xf>
    <xf numFmtId="0" fontId="0" fillId="0" borderId="13" xfId="0" applyBorder="1" applyAlignment="1">
      <alignment horizontal="center" textRotation="90"/>
    </xf>
    <xf numFmtId="0" fontId="0" fillId="0" borderId="14" xfId="0" applyBorder="1" applyAlignment="1">
      <alignment horizontal="center" vertical="top" textRotation="90" wrapText="1"/>
    </xf>
    <xf numFmtId="0" fontId="0" fillId="0" borderId="15" xfId="0" applyBorder="1" applyAlignment="1">
      <alignment horizontal="center" textRotation="90" wrapText="1"/>
    </xf>
    <xf numFmtId="0" fontId="0" fillId="0" borderId="14" xfId="0" applyBorder="1" applyAlignment="1">
      <alignment horizontal="center" textRotation="90" wrapText="1"/>
    </xf>
    <xf numFmtId="0" fontId="0" fillId="0" borderId="12" xfId="0" applyBorder="1" applyAlignment="1">
      <alignment horizontal="center" textRotation="90" wrapText="1"/>
    </xf>
    <xf numFmtId="0" fontId="0" fillId="0" borderId="16" xfId="0" applyBorder="1" applyAlignment="1">
      <alignment horizontal="center" textRotation="90" wrapText="1"/>
    </xf>
    <xf numFmtId="0" fontId="0" fillId="6" borderId="10" xfId="0" applyFill="1" applyBorder="1" applyAlignment="1">
      <alignment horizontal="center" textRotation="90" wrapText="1"/>
    </xf>
    <xf numFmtId="0" fontId="8" fillId="0" borderId="15" xfId="0" applyFont="1" applyBorder="1" applyAlignment="1">
      <alignment horizontal="center" textRotation="90" wrapText="1"/>
    </xf>
    <xf numFmtId="0" fontId="8" fillId="0" borderId="14" xfId="0" applyFont="1" applyBorder="1" applyAlignment="1">
      <alignment horizontal="center" textRotation="90" wrapText="1"/>
    </xf>
    <xf numFmtId="0" fontId="0" fillId="0" borderId="11" xfId="0" applyBorder="1" applyAlignment="1">
      <alignment horizontal="center" textRotation="90" wrapText="1"/>
    </xf>
    <xf numFmtId="0" fontId="0" fillId="0" borderId="19" xfId="0" applyBorder="1" applyAlignment="1">
      <alignment horizontal="center" textRotation="90" wrapText="1"/>
    </xf>
    <xf numFmtId="0" fontId="0" fillId="6" borderId="11" xfId="0" applyFill="1" applyBorder="1" applyAlignment="1">
      <alignment textRotation="90" wrapText="1"/>
    </xf>
    <xf numFmtId="0" fontId="0" fillId="6" borderId="17" xfId="0" applyFill="1" applyBorder="1" applyAlignment="1">
      <alignment textRotation="90" wrapText="1"/>
    </xf>
    <xf numFmtId="0" fontId="0" fillId="0" borderId="17" xfId="0" applyBorder="1" applyAlignment="1">
      <alignment horizontal="center" textRotation="90" wrapText="1"/>
    </xf>
    <xf numFmtId="0" fontId="0" fillId="0" borderId="13" xfId="0" applyFont="1" applyBorder="1" applyAlignment="1">
      <alignment horizontal="center" textRotation="90" wrapText="1"/>
    </xf>
    <xf numFmtId="0" fontId="0" fillId="0" borderId="14" xfId="0" applyFont="1" applyBorder="1" applyAlignment="1">
      <alignment horizontal="center" textRotation="90" wrapText="1"/>
    </xf>
    <xf numFmtId="0" fontId="0" fillId="0" borderId="18" xfId="0" applyBorder="1" applyAlignment="1">
      <alignment horizontal="center" textRotation="90" wrapText="1"/>
    </xf>
    <xf numFmtId="0" fontId="0" fillId="6" borderId="37" xfId="0" applyFill="1" applyBorder="1" applyAlignment="1">
      <alignment textRotation="90" wrapText="1"/>
    </xf>
    <xf numFmtId="0" fontId="0" fillId="0" borderId="8" xfId="0" applyBorder="1" applyAlignment="1">
      <alignment horizontal="centerContinuous"/>
    </xf>
    <xf numFmtId="0" fontId="0" fillId="0" borderId="12" xfId="0" applyBorder="1" applyAlignment="1" applyProtection="1">
      <alignment horizontal="center" wrapText="1"/>
      <protection locked="0"/>
    </xf>
    <xf numFmtId="0" fontId="0" fillId="8" borderId="1" xfId="0" applyFill="1" applyBorder="1" applyAlignment="1">
      <alignment horizontal="center" textRotation="90" wrapText="1"/>
    </xf>
    <xf numFmtId="0" fontId="0" fillId="8" borderId="43" xfId="0" applyFill="1" applyBorder="1" applyAlignment="1">
      <alignment horizontal="center" textRotation="90" wrapText="1"/>
    </xf>
    <xf numFmtId="0" fontId="0" fillId="8" borderId="37" xfId="0" applyFill="1" applyBorder="1" applyAlignment="1">
      <alignment textRotation="90" wrapText="1"/>
    </xf>
    <xf numFmtId="0" fontId="0" fillId="8" borderId="37" xfId="0" applyFill="1" applyBorder="1" applyAlignment="1">
      <alignment horizontal="center" textRotation="90" wrapText="1"/>
    </xf>
    <xf numFmtId="0" fontId="0" fillId="0" borderId="1" xfId="0" applyBorder="1" applyAlignment="1">
      <alignment horizontal="center" textRotation="90"/>
    </xf>
    <xf numFmtId="0" fontId="0" fillId="0" borderId="12" xfId="0" applyBorder="1" applyAlignment="1">
      <alignment horizontal="center" vertical="top" textRotation="90" wrapText="1"/>
    </xf>
    <xf numFmtId="0" fontId="0" fillId="0" borderId="14" xfId="0" applyBorder="1" applyAlignment="1" applyProtection="1">
      <alignment vertical="center"/>
      <protection locked="0"/>
    </xf>
    <xf numFmtId="49" fontId="0" fillId="0" borderId="14" xfId="0" applyNumberFormat="1" applyBorder="1" applyAlignment="1" applyProtection="1">
      <alignment vertical="center"/>
      <protection locked="0"/>
    </xf>
    <xf numFmtId="0" fontId="0" fillId="2" borderId="77" xfId="0" applyFont="1" applyFill="1" applyBorder="1"/>
    <xf numFmtId="0" fontId="0" fillId="3" borderId="0" xfId="0" applyFill="1"/>
    <xf numFmtId="0" fontId="0" fillId="2" borderId="77" xfId="0" applyFill="1" applyBorder="1"/>
    <xf numFmtId="0" fontId="0" fillId="13" borderId="0" xfId="0" applyFill="1"/>
    <xf numFmtId="0" fontId="0" fillId="13" borderId="11" xfId="0" applyFill="1" applyBorder="1" applyAlignment="1">
      <alignment horizontal="center" textRotation="90" wrapText="1"/>
    </xf>
    <xf numFmtId="0" fontId="0" fillId="13" borderId="11" xfId="0" applyFill="1" applyBorder="1" applyProtection="1">
      <protection locked="0"/>
    </xf>
    <xf numFmtId="0" fontId="0" fillId="13" borderId="23" xfId="0" applyFill="1" applyBorder="1" applyProtection="1">
      <protection locked="0"/>
    </xf>
    <xf numFmtId="0" fontId="0" fillId="13" borderId="11" xfId="0" applyFill="1" applyBorder="1"/>
    <xf numFmtId="0" fontId="0" fillId="13" borderId="15" xfId="0" applyFill="1" applyBorder="1"/>
    <xf numFmtId="0" fontId="0" fillId="13" borderId="46" xfId="0" applyFill="1" applyBorder="1"/>
    <xf numFmtId="0" fontId="0" fillId="13" borderId="63" xfId="0" applyFill="1" applyBorder="1"/>
    <xf numFmtId="0" fontId="0" fillId="0" borderId="1" xfId="0" applyBorder="1" applyAlignment="1">
      <alignment horizontal="center" textRotation="90" wrapText="1"/>
    </xf>
    <xf numFmtId="0" fontId="0" fillId="2" borderId="25" xfId="0" applyFill="1" applyBorder="1"/>
    <xf numFmtId="0" fontId="0" fillId="13" borderId="23" xfId="0" applyFill="1" applyBorder="1"/>
    <xf numFmtId="0" fontId="0" fillId="13" borderId="15" xfId="0" applyFill="1" applyBorder="1" applyAlignment="1">
      <alignment horizontal="center" textRotation="90" wrapText="1"/>
    </xf>
    <xf numFmtId="0" fontId="0" fillId="13" borderId="10" xfId="0" applyFill="1" applyBorder="1" applyAlignment="1">
      <alignment horizontal="center" textRotation="90" wrapText="1"/>
    </xf>
    <xf numFmtId="0" fontId="0" fillId="13" borderId="10" xfId="0" applyFont="1" applyFill="1" applyBorder="1" applyAlignment="1">
      <alignment horizontal="center" textRotation="90" wrapText="1"/>
    </xf>
    <xf numFmtId="0" fontId="0" fillId="8" borderId="52" xfId="0" applyFill="1" applyBorder="1"/>
    <xf numFmtId="0" fontId="0" fillId="8" borderId="64" xfId="0" applyFill="1" applyBorder="1"/>
    <xf numFmtId="0" fontId="0" fillId="13" borderId="62" xfId="0" applyFill="1" applyBorder="1"/>
    <xf numFmtId="0" fontId="0" fillId="0" borderId="16" xfId="0" applyBorder="1" applyAlignment="1" applyProtection="1">
      <alignment vertical="top" textRotation="90" wrapText="1"/>
      <protection locked="0"/>
    </xf>
    <xf numFmtId="0" fontId="0" fillId="0" borderId="14" xfId="0" applyBorder="1" applyAlignment="1" applyProtection="1">
      <alignment vertical="top" textRotation="90" wrapText="1"/>
      <protection locked="0"/>
    </xf>
    <xf numFmtId="164" fontId="0" fillId="2" borderId="77" xfId="0" applyNumberFormat="1" applyFill="1" applyBorder="1"/>
    <xf numFmtId="0" fontId="0" fillId="3" borderId="78" xfId="0" applyFill="1" applyBorder="1"/>
    <xf numFmtId="0" fontId="0" fillId="2" borderId="79" xfId="0" applyFill="1" applyBorder="1"/>
    <xf numFmtId="0" fontId="0" fillId="2" borderId="80" xfId="0" applyFont="1" applyFill="1" applyBorder="1"/>
    <xf numFmtId="0" fontId="0" fillId="2" borderId="80" xfId="0" applyFill="1" applyBorder="1"/>
    <xf numFmtId="0" fontId="0" fillId="2" borderId="81" xfId="0" applyFill="1" applyBorder="1"/>
    <xf numFmtId="0" fontId="0" fillId="13" borderId="82" xfId="0" applyFill="1" applyBorder="1"/>
    <xf numFmtId="0" fontId="0" fillId="13" borderId="29" xfId="0" applyFont="1" applyFill="1" applyBorder="1"/>
    <xf numFmtId="0" fontId="0" fillId="13" borderId="83" xfId="0" applyFill="1" applyBorder="1"/>
    <xf numFmtId="0" fontId="0" fillId="13" borderId="82" xfId="0" applyFont="1" applyFill="1" applyBorder="1"/>
    <xf numFmtId="0" fontId="0" fillId="13" borderId="29" xfId="0" applyFill="1" applyBorder="1"/>
    <xf numFmtId="0" fontId="0" fillId="13" borderId="30" xfId="0" applyFill="1" applyBorder="1"/>
    <xf numFmtId="0" fontId="0" fillId="13" borderId="12" xfId="0" applyFill="1" applyBorder="1"/>
    <xf numFmtId="0" fontId="0" fillId="13" borderId="84" xfId="0" applyFill="1" applyBorder="1"/>
    <xf numFmtId="0" fontId="0" fillId="2" borderId="85" xfId="0" applyFill="1" applyBorder="1"/>
    <xf numFmtId="0" fontId="0" fillId="13" borderId="86" xfId="0" applyFill="1" applyBorder="1"/>
    <xf numFmtId="0" fontId="0" fillId="13" borderId="87" xfId="0" applyFill="1" applyBorder="1"/>
    <xf numFmtId="0" fontId="0" fillId="13" borderId="55" xfId="0" applyFill="1" applyBorder="1"/>
    <xf numFmtId="0" fontId="0" fillId="2" borderId="88" xfId="0" applyFill="1" applyBorder="1"/>
    <xf numFmtId="0" fontId="0" fillId="13" borderId="89" xfId="0" applyFill="1" applyBorder="1"/>
    <xf numFmtId="0" fontId="0" fillId="2" borderId="90" xfId="0" applyFill="1" applyBorder="1"/>
    <xf numFmtId="0" fontId="0" fillId="2" borderId="91" xfId="0" applyFill="1" applyBorder="1"/>
    <xf numFmtId="0" fontId="0" fillId="3" borderId="92" xfId="0" applyFill="1" applyBorder="1"/>
    <xf numFmtId="0" fontId="15" fillId="0" borderId="4" xfId="0" applyFont="1" applyBorder="1"/>
    <xf numFmtId="0" fontId="0" fillId="0" borderId="36" xfId="0" applyFont="1" applyBorder="1" applyAlignment="1">
      <alignment vertical="center"/>
    </xf>
    <xf numFmtId="0" fontId="0" fillId="0" borderId="0" xfId="0" applyFont="1" applyAlignment="1">
      <alignment vertical="center"/>
    </xf>
    <xf numFmtId="0" fontId="15" fillId="0" borderId="34" xfId="0" applyFont="1" applyBorder="1"/>
    <xf numFmtId="0" fontId="7" fillId="0" borderId="36" xfId="0" applyFont="1" applyBorder="1" applyAlignment="1">
      <alignment vertical="center"/>
    </xf>
    <xf numFmtId="0" fontId="0" fillId="0" borderId="36" xfId="0" applyFont="1" applyBorder="1" applyAlignment="1">
      <alignment vertical="center" wrapText="1"/>
    </xf>
    <xf numFmtId="0" fontId="0" fillId="0" borderId="0" xfId="0" applyFont="1" applyAlignment="1">
      <alignment vertical="center" wrapText="1"/>
    </xf>
    <xf numFmtId="0" fontId="15" fillId="0" borderId="34" xfId="0" applyFont="1" applyBorder="1" applyAlignment="1">
      <alignment wrapText="1"/>
    </xf>
    <xf numFmtId="0" fontId="7" fillId="0" borderId="36" xfId="0" applyFont="1" applyBorder="1"/>
    <xf numFmtId="0" fontId="0" fillId="0" borderId="0" xfId="0" applyFont="1" applyAlignment="1">
      <alignment vertical="top"/>
    </xf>
    <xf numFmtId="0" fontId="0" fillId="0" borderId="36" xfId="0" applyFont="1" applyBorder="1" applyAlignment="1">
      <alignment vertical="top"/>
    </xf>
    <xf numFmtId="0" fontId="0" fillId="0" borderId="36" xfId="0" applyFont="1" applyBorder="1"/>
    <xf numFmtId="0" fontId="0" fillId="0" borderId="36" xfId="0" applyFont="1" applyBorder="1" applyAlignment="1">
      <alignment wrapText="1"/>
    </xf>
    <xf numFmtId="0" fontId="0" fillId="0" borderId="0" xfId="0" applyFont="1" applyAlignment="1">
      <alignment wrapText="1"/>
    </xf>
    <xf numFmtId="0" fontId="0" fillId="0" borderId="36" xfId="0" applyFont="1" applyBorder="1" applyAlignment="1">
      <alignment vertical="top" wrapText="1"/>
    </xf>
    <xf numFmtId="0" fontId="0" fillId="0" borderId="0" xfId="0" applyFont="1" applyAlignment="1">
      <alignment vertical="top" wrapText="1"/>
    </xf>
    <xf numFmtId="0" fontId="7" fillId="0" borderId="0" xfId="0" applyFont="1" applyAlignment="1">
      <alignment vertical="top"/>
    </xf>
    <xf numFmtId="0" fontId="0" fillId="0" borderId="34" xfId="0" applyBorder="1" applyAlignment="1">
      <alignment vertical="top"/>
    </xf>
    <xf numFmtId="0" fontId="0" fillId="0" borderId="34" xfId="0" applyBorder="1"/>
    <xf numFmtId="0" fontId="0" fillId="0" borderId="34" xfId="0" applyFont="1" applyBorder="1" applyAlignment="1">
      <alignment vertical="top"/>
    </xf>
    <xf numFmtId="0" fontId="0" fillId="0" borderId="36" xfId="0" applyBorder="1" applyAlignment="1">
      <alignment vertical="top"/>
    </xf>
    <xf numFmtId="0" fontId="0" fillId="0" borderId="50" xfId="0" applyBorder="1"/>
    <xf numFmtId="0" fontId="22" fillId="0" borderId="0" xfId="0" applyFont="1" applyAlignment="1">
      <alignment horizontal="center"/>
    </xf>
    <xf numFmtId="0" fontId="23" fillId="0" borderId="0" xfId="0" applyFont="1" applyAlignment="1">
      <alignment horizontal="center"/>
    </xf>
    <xf numFmtId="0" fontId="23" fillId="0" borderId="0" xfId="0" applyFont="1"/>
    <xf numFmtId="0" fontId="22" fillId="0" borderId="0" xfId="0" applyFont="1"/>
    <xf numFmtId="0" fontId="0" fillId="13" borderId="62" xfId="0" applyFill="1" applyBorder="1" applyProtection="1">
      <protection locked="0"/>
    </xf>
    <xf numFmtId="0" fontId="0" fillId="13" borderId="93" xfId="0" applyFill="1" applyBorder="1" applyProtection="1">
      <protection locked="0"/>
    </xf>
    <xf numFmtId="0" fontId="7" fillId="15" borderId="3" xfId="0" applyFont="1" applyFill="1" applyBorder="1" applyAlignment="1">
      <alignment horizontal="centerContinuous"/>
    </xf>
    <xf numFmtId="0" fontId="0" fillId="0" borderId="2" xfId="0" applyBorder="1" applyAlignment="1">
      <alignment horizontal="centerContinuous"/>
    </xf>
    <xf numFmtId="0" fontId="7" fillId="15" borderId="10" xfId="0" applyFont="1" applyFill="1" applyBorder="1"/>
    <xf numFmtId="0" fontId="7" fillId="0" borderId="8" xfId="0" applyFont="1" applyBorder="1"/>
    <xf numFmtId="0" fontId="7" fillId="0" borderId="9" xfId="0" applyFont="1" applyBorder="1"/>
    <xf numFmtId="0" fontId="0" fillId="0" borderId="3" xfId="0" applyBorder="1"/>
    <xf numFmtId="0" fontId="0" fillId="0" borderId="4" xfId="0" applyBorder="1"/>
    <xf numFmtId="49" fontId="0" fillId="0" borderId="29" xfId="0" applyNumberFormat="1" applyBorder="1"/>
    <xf numFmtId="0" fontId="9" fillId="7" borderId="31" xfId="0" applyFont="1" applyFill="1" applyBorder="1" applyAlignment="1">
      <alignment vertical="top"/>
    </xf>
    <xf numFmtId="0" fontId="9" fillId="7" borderId="48" xfId="0" applyFont="1" applyFill="1" applyBorder="1"/>
    <xf numFmtId="0" fontId="0" fillId="6" borderId="19" xfId="0" applyFill="1" applyBorder="1" applyAlignment="1" quotePrefix="1">
      <alignment horizontal="right" vertical="center"/>
    </xf>
    <xf numFmtId="0" fontId="0" fillId="6" borderId="19" xfId="0" applyFill="1" applyBorder="1" applyAlignment="1" quotePrefix="1">
      <alignment horizontal="left" vertical="center"/>
    </xf>
    <xf numFmtId="0" fontId="7" fillId="0" borderId="94" xfId="0" applyFont="1" applyBorder="1" applyAlignment="1">
      <alignment horizontal="centerContinuous" wrapText="1"/>
    </xf>
    <xf numFmtId="0" fontId="10" fillId="0" borderId="95" xfId="0" applyFont="1" applyBorder="1" applyAlignment="1">
      <alignment horizontal="centerContinuous" wrapText="1"/>
    </xf>
    <xf numFmtId="0" fontId="0" fillId="0" borderId="96" xfId="0" applyBorder="1" applyAlignment="1">
      <alignment horizontal="center" textRotation="90" wrapText="1"/>
    </xf>
    <xf numFmtId="0" fontId="0" fillId="0" borderId="97" xfId="0" applyFont="1" applyBorder="1" applyAlignment="1">
      <alignment horizontal="center" textRotation="90" wrapText="1"/>
    </xf>
    <xf numFmtId="0" fontId="0" fillId="0" borderId="98" xfId="0" applyBorder="1" applyAlignment="1">
      <alignment textRotation="90" wrapText="1"/>
    </xf>
    <xf numFmtId="0" fontId="0" fillId="0" borderId="99" xfId="0" applyBorder="1" applyAlignment="1">
      <alignment textRotation="90" wrapText="1"/>
    </xf>
    <xf numFmtId="0" fontId="0" fillId="16" borderId="100" xfId="0" applyFill="1" applyBorder="1" applyAlignment="1">
      <alignment horizontal="center" wrapText="1"/>
    </xf>
    <xf numFmtId="0" fontId="0" fillId="16" borderId="12" xfId="0" applyFill="1" applyBorder="1" applyAlignment="1">
      <alignment horizontal="center" wrapText="1"/>
    </xf>
    <xf numFmtId="0" fontId="8" fillId="16" borderId="17" xfId="0" applyFont="1" applyFill="1" applyBorder="1" applyAlignment="1" applyProtection="1">
      <alignment horizontal="center"/>
      <protection locked="0"/>
    </xf>
    <xf numFmtId="0" fontId="0" fillId="2" borderId="58" xfId="0" applyFill="1" applyBorder="1"/>
    <xf numFmtId="0" fontId="0" fillId="0" borderId="101" xfId="0" applyBorder="1" applyAlignment="1">
      <alignment horizontal="center" textRotation="90" wrapText="1"/>
    </xf>
    <xf numFmtId="0" fontId="0" fillId="2" borderId="66" xfId="0" applyFill="1" applyBorder="1"/>
    <xf numFmtId="0" fontId="3" fillId="6" borderId="4" xfId="0" applyFont="1" applyFill="1" applyBorder="1" applyAlignment="1">
      <alignment vertical="top"/>
    </xf>
    <xf numFmtId="0" fontId="0" fillId="0" borderId="14" xfId="0" applyFont="1" applyBorder="1" applyProtection="1">
      <protection locked="0"/>
    </xf>
    <xf numFmtId="0" fontId="0" fillId="0" borderId="21" xfId="0" applyFont="1" applyBorder="1" applyProtection="1">
      <protection locked="0"/>
    </xf>
    <xf numFmtId="0" fontId="0" fillId="0" borderId="12" xfId="0" applyFont="1" applyBorder="1" applyProtection="1">
      <protection locked="0"/>
    </xf>
    <xf numFmtId="0" fontId="0" fillId="0" borderId="25" xfId="0" applyFont="1" applyBorder="1" applyProtection="1">
      <protection locked="0"/>
    </xf>
    <xf numFmtId="0" fontId="0" fillId="0" borderId="42" xfId="0" applyFont="1" applyBorder="1" applyProtection="1">
      <protection locked="0"/>
    </xf>
    <xf numFmtId="0" fontId="0" fillId="2" borderId="48" xfId="0" applyFont="1" applyFill="1" applyBorder="1"/>
    <xf numFmtId="0" fontId="0" fillId="2" borderId="29" xfId="0" applyFont="1" applyFill="1" applyBorder="1"/>
    <xf numFmtId="0" fontId="0" fillId="13" borderId="2" xfId="0" applyFill="1" applyBorder="1"/>
    <xf numFmtId="0" fontId="0" fillId="13" borderId="49" xfId="0" applyFill="1" applyBorder="1"/>
    <xf numFmtId="0" fontId="9" fillId="16" borderId="1" xfId="0" applyFont="1" applyFill="1" applyBorder="1" applyAlignment="1" applyProtection="1">
      <alignment horizontal="center" wrapText="1"/>
      <protection locked="0"/>
    </xf>
    <xf numFmtId="0" fontId="9" fillId="16" borderId="12" xfId="0" applyFont="1" applyFill="1" applyBorder="1" applyAlignment="1" applyProtection="1">
      <alignment horizontal="center" wrapText="1"/>
      <protection locked="0"/>
    </xf>
    <xf numFmtId="0" fontId="0" fillId="13" borderId="36" xfId="0" applyFill="1" applyBorder="1"/>
    <xf numFmtId="0" fontId="0" fillId="13" borderId="34" xfId="0" applyFill="1" applyBorder="1"/>
    <xf numFmtId="0" fontId="0" fillId="13" borderId="25" xfId="0" applyFill="1" applyBorder="1"/>
    <xf numFmtId="0" fontId="0" fillId="13" borderId="50" xfId="0" applyFill="1" applyBorder="1"/>
    <xf numFmtId="0" fontId="0" fillId="13" borderId="51" xfId="0" applyFill="1" applyBorder="1"/>
    <xf numFmtId="0" fontId="0" fillId="0" borderId="32" xfId="0" applyBorder="1" applyProtection="1">
      <protection locked="0"/>
    </xf>
    <xf numFmtId="0" fontId="0" fillId="2" borderId="102" xfId="0" applyFill="1" applyBorder="1"/>
    <xf numFmtId="0" fontId="0" fillId="6" borderId="40" xfId="0" applyFill="1" applyBorder="1"/>
    <xf numFmtId="0" fontId="0" fillId="6" borderId="67" xfId="0" applyFill="1" applyBorder="1"/>
    <xf numFmtId="0" fontId="0" fillId="6" borderId="71" xfId="0" applyFill="1" applyBorder="1" applyAlignment="1">
      <alignment textRotation="90" wrapText="1"/>
    </xf>
    <xf numFmtId="0" fontId="0" fillId="0" borderId="93" xfId="0" applyBorder="1" applyProtection="1">
      <protection locked="0"/>
    </xf>
    <xf numFmtId="0" fontId="0" fillId="6" borderId="45" xfId="0" applyFill="1" applyBorder="1"/>
    <xf numFmtId="0" fontId="0" fillId="2" borderId="57" xfId="0" applyFill="1" applyBorder="1"/>
    <xf numFmtId="0" fontId="8" fillId="6" borderId="71" xfId="0" applyFont="1" applyFill="1" applyBorder="1"/>
    <xf numFmtId="0" fontId="0" fillId="13" borderId="71" xfId="0" applyFill="1" applyBorder="1"/>
    <xf numFmtId="0" fontId="0" fillId="0" borderId="16" xfId="0" applyFont="1" applyBorder="1" applyProtection="1">
      <protection locked="0"/>
    </xf>
    <xf numFmtId="0" fontId="0" fillId="0" borderId="24" xfId="0" applyFont="1" applyBorder="1" applyProtection="1">
      <protection locked="0"/>
    </xf>
    <xf numFmtId="0" fontId="0" fillId="0" borderId="17" xfId="0" applyFont="1" applyBorder="1" applyProtection="1">
      <protection locked="0"/>
    </xf>
    <xf numFmtId="0" fontId="0" fillId="0" borderId="33" xfId="0" applyFont="1" applyBorder="1" applyProtection="1">
      <protection locked="0"/>
    </xf>
    <xf numFmtId="0" fontId="0" fillId="0" borderId="35" xfId="0" applyFont="1" applyBorder="1" applyProtection="1">
      <protection locked="0"/>
    </xf>
    <xf numFmtId="0" fontId="0" fillId="2" borderId="9" xfId="0" applyFont="1" applyFill="1" applyBorder="1"/>
    <xf numFmtId="0" fontId="0" fillId="2" borderId="54" xfId="0" applyFont="1" applyFill="1" applyBorder="1"/>
    <xf numFmtId="0" fontId="0" fillId="13" borderId="30" xfId="0" applyFont="1" applyFill="1" applyBorder="1"/>
    <xf numFmtId="0" fontId="0" fillId="13" borderId="4" xfId="0" applyFill="1" applyBorder="1"/>
    <xf numFmtId="0" fontId="0" fillId="0" borderId="95" xfId="0" applyBorder="1" applyAlignment="1">
      <alignment horizontal="center" textRotation="90" wrapText="1"/>
    </xf>
    <xf numFmtId="0" fontId="9" fillId="6" borderId="43" xfId="0" applyFont="1" applyFill="1" applyBorder="1"/>
    <xf numFmtId="0" fontId="9" fillId="6" borderId="47" xfId="0" applyFont="1" applyFill="1" applyBorder="1"/>
    <xf numFmtId="0" fontId="9" fillId="6" borderId="67" xfId="0" applyFont="1" applyFill="1" applyBorder="1"/>
    <xf numFmtId="0" fontId="0" fillId="17" borderId="48" xfId="0" applyFill="1" applyBorder="1" applyProtection="1">
      <protection locked="0"/>
    </xf>
    <xf numFmtId="0" fontId="9" fillId="17" borderId="17" xfId="0" applyFont="1" applyFill="1" applyBorder="1" applyAlignment="1">
      <alignment vertical="center"/>
    </xf>
    <xf numFmtId="0" fontId="0" fillId="17" borderId="14" xfId="0" applyFill="1" applyBorder="1" applyProtection="1">
      <protection locked="0"/>
    </xf>
    <xf numFmtId="0" fontId="0" fillId="17" borderId="61" xfId="0" applyFont="1" applyFill="1" applyBorder="1" applyAlignment="1">
      <alignment vertical="center"/>
    </xf>
    <xf numFmtId="0" fontId="0" fillId="17" borderId="12" xfId="0" applyFill="1" applyBorder="1" applyProtection="1">
      <protection locked="0"/>
    </xf>
    <xf numFmtId="0" fontId="0" fillId="17" borderId="13" xfId="0" applyFont="1" applyFill="1" applyBorder="1" applyProtection="1">
      <protection locked="0"/>
    </xf>
    <xf numFmtId="0" fontId="0" fillId="17" borderId="13" xfId="0" applyFill="1" applyBorder="1" applyProtection="1">
      <protection locked="0"/>
    </xf>
    <xf numFmtId="0" fontId="0" fillId="17" borderId="14" xfId="0" applyFont="1" applyFill="1" applyBorder="1" applyProtection="1">
      <protection locked="0"/>
    </xf>
    <xf numFmtId="0" fontId="0" fillId="17" borderId="33" xfId="0" applyFont="1" applyFill="1" applyBorder="1" applyProtection="1">
      <protection locked="0"/>
    </xf>
    <xf numFmtId="0" fontId="0" fillId="17" borderId="60" xfId="0" applyFill="1" applyBorder="1" applyProtection="1">
      <protection locked="0"/>
    </xf>
    <xf numFmtId="0" fontId="0" fillId="17" borderId="30" xfId="0" applyFont="1" applyFill="1" applyBorder="1" applyAlignment="1">
      <alignment vertical="center"/>
    </xf>
    <xf numFmtId="0" fontId="0" fillId="17" borderId="52" xfId="0" applyFont="1" applyFill="1" applyBorder="1" applyProtection="1">
      <protection locked="0"/>
    </xf>
    <xf numFmtId="0" fontId="0" fillId="17" borderId="52" xfId="0" applyFill="1" applyBorder="1" applyProtection="1">
      <protection locked="0"/>
    </xf>
    <xf numFmtId="0" fontId="0" fillId="17" borderId="34" xfId="0" applyFont="1" applyFill="1" applyBorder="1" applyProtection="1">
      <protection locked="0"/>
    </xf>
    <xf numFmtId="0" fontId="0" fillId="17" borderId="23" xfId="0" applyFill="1" applyBorder="1" applyProtection="1">
      <protection locked="0"/>
    </xf>
    <xf numFmtId="0" fontId="9" fillId="17" borderId="38" xfId="0" applyFont="1" applyFill="1" applyBorder="1" applyAlignment="1">
      <alignment vertical="center"/>
    </xf>
    <xf numFmtId="0" fontId="0" fillId="17" borderId="21" xfId="0" applyFill="1" applyBorder="1" applyProtection="1">
      <protection locked="0"/>
    </xf>
    <xf numFmtId="0" fontId="0" fillId="17" borderId="24" xfId="0" applyFont="1" applyFill="1" applyBorder="1" applyAlignment="1">
      <alignment vertical="center"/>
    </xf>
    <xf numFmtId="0" fontId="0" fillId="17" borderId="25" xfId="0" applyFont="1" applyFill="1" applyBorder="1" applyProtection="1">
      <protection locked="0"/>
    </xf>
    <xf numFmtId="0" fontId="0" fillId="17" borderId="25" xfId="0" applyFill="1" applyBorder="1" applyProtection="1">
      <protection locked="0"/>
    </xf>
    <xf numFmtId="0" fontId="0" fillId="17" borderId="35" xfId="0" applyFont="1" applyFill="1" applyBorder="1" applyProtection="1">
      <protection locked="0"/>
    </xf>
    <xf numFmtId="0" fontId="0" fillId="16" borderId="1" xfId="0" applyFill="1" applyBorder="1" applyAlignment="1">
      <alignment horizontal="center" wrapText="1"/>
    </xf>
    <xf numFmtId="0" fontId="0" fillId="16" borderId="83" xfId="0" applyFill="1" applyBorder="1" applyAlignment="1">
      <alignment horizontal="center" wrapText="1"/>
    </xf>
    <xf numFmtId="0" fontId="0" fillId="16" borderId="17" xfId="0" applyFill="1" applyBorder="1" applyAlignment="1">
      <alignment horizontal="center" wrapText="1"/>
    </xf>
    <xf numFmtId="0" fontId="0" fillId="14" borderId="58" xfId="0" applyFill="1" applyBorder="1"/>
    <xf numFmtId="0" fontId="0" fillId="2" borderId="103" xfId="0" applyFill="1" applyBorder="1"/>
    <xf numFmtId="0" fontId="0" fillId="8" borderId="67" xfId="0" applyFill="1" applyBorder="1" applyAlignment="1">
      <alignment textRotation="90" wrapText="1"/>
    </xf>
    <xf numFmtId="0" fontId="0" fillId="14" borderId="17" xfId="0" applyFill="1" applyBorder="1"/>
    <xf numFmtId="0" fontId="0" fillId="14" borderId="24" xfId="0" applyFill="1" applyBorder="1"/>
    <xf numFmtId="0" fontId="0" fillId="14" borderId="61" xfId="0" applyFill="1" applyBorder="1"/>
    <xf numFmtId="0" fontId="0" fillId="14" borderId="16" xfId="0" applyFill="1" applyBorder="1"/>
    <xf numFmtId="0" fontId="0" fillId="6" borderId="40" xfId="0" applyFill="1" applyBorder="1" applyAlignment="1">
      <alignment textRotation="90" wrapText="1"/>
    </xf>
    <xf numFmtId="0" fontId="0" fillId="0" borderId="65" xfId="0" applyBorder="1" applyAlignment="1">
      <alignment horizontal="center"/>
    </xf>
    <xf numFmtId="0" fontId="25" fillId="0" borderId="0" xfId="0" applyFont="1" applyAlignment="1">
      <alignment vertical="center" wrapText="1"/>
    </xf>
    <xf numFmtId="0" fontId="0" fillId="0" borderId="52" xfId="0" applyBorder="1" applyAlignment="1">
      <alignment horizontal="center"/>
    </xf>
    <xf numFmtId="0" fontId="22" fillId="0" borderId="19" xfId="0" applyFont="1" applyBorder="1" applyAlignment="1">
      <alignment horizontal="center"/>
    </xf>
    <xf numFmtId="0" fontId="22" fillId="0" borderId="8" xfId="0" applyFont="1" applyBorder="1" applyAlignment="1">
      <alignment horizontal="center"/>
    </xf>
    <xf numFmtId="0" fontId="22" fillId="0" borderId="1" xfId="0" applyFont="1" applyBorder="1" applyAlignment="1">
      <alignment horizontal="center" wrapText="1"/>
    </xf>
    <xf numFmtId="0" fontId="23" fillId="0" borderId="19" xfId="0" applyFont="1" applyBorder="1" applyAlignment="1">
      <alignment horizontal="center"/>
    </xf>
    <xf numFmtId="0" fontId="23" fillId="0" borderId="8" xfId="0" applyFont="1" applyBorder="1"/>
    <xf numFmtId="0" fontId="23" fillId="0" borderId="1" xfId="0" applyFont="1" applyBorder="1" applyAlignment="1">
      <alignment horizontal="center"/>
    </xf>
    <xf numFmtId="0" fontId="22" fillId="18" borderId="19" xfId="0" applyFont="1" applyFill="1" applyBorder="1" applyAlignment="1">
      <alignment horizontal="center"/>
    </xf>
    <xf numFmtId="0" fontId="22" fillId="18" borderId="8" xfId="0" applyFont="1" applyFill="1" applyBorder="1"/>
    <xf numFmtId="0" fontId="22" fillId="18" borderId="1" xfId="0" applyFont="1" applyFill="1" applyBorder="1" applyAlignment="1">
      <alignment horizontal="center"/>
    </xf>
    <xf numFmtId="0" fontId="0" fillId="15" borderId="65" xfId="0" applyFill="1" applyBorder="1" applyAlignment="1">
      <alignment horizontal="center"/>
    </xf>
    <xf numFmtId="0" fontId="0" fillId="15" borderId="0" xfId="0" applyFill="1"/>
    <xf numFmtId="0" fontId="0" fillId="15" borderId="52" xfId="0" applyFill="1" applyBorder="1" applyAlignment="1">
      <alignment horizontal="center"/>
    </xf>
    <xf numFmtId="0" fontId="25" fillId="0" borderId="0" xfId="0" applyFont="1" applyAlignment="1">
      <alignment wrapText="1"/>
    </xf>
    <xf numFmtId="0" fontId="0" fillId="0" borderId="101" xfId="0" applyBorder="1" applyAlignment="1">
      <alignment vertical="center"/>
    </xf>
    <xf numFmtId="0" fontId="0" fillId="0" borderId="29" xfId="0" applyBorder="1" applyProtection="1">
      <protection locked="0"/>
    </xf>
    <xf numFmtId="0" fontId="0" fillId="2" borderId="82" xfId="0" applyFill="1" applyBorder="1"/>
    <xf numFmtId="1" fontId="0" fillId="2" borderId="77" xfId="0" applyNumberFormat="1" applyFill="1" applyBorder="1"/>
    <xf numFmtId="1" fontId="0" fillId="2" borderId="82" xfId="0" applyNumberFormat="1" applyFill="1" applyBorder="1"/>
    <xf numFmtId="164" fontId="0" fillId="13" borderId="104" xfId="0" applyNumberFormat="1" applyFill="1" applyBorder="1" applyAlignment="1">
      <alignment horizontal="center"/>
    </xf>
    <xf numFmtId="0" fontId="0" fillId="13" borderId="81" xfId="0" applyFill="1" applyBorder="1"/>
    <xf numFmtId="0" fontId="0" fillId="13" borderId="35" xfId="0" applyFill="1" applyBorder="1"/>
    <xf numFmtId="0" fontId="0" fillId="0" borderId="36" xfId="0" applyFont="1" applyBorder="1" applyAlignment="1">
      <alignment horizontal="left" vertical="top" wrapText="1"/>
    </xf>
    <xf numFmtId="0" fontId="0" fillId="0" borderId="0" xfId="0" applyFont="1" applyAlignment="1">
      <alignment horizontal="left" vertical="top" wrapText="1"/>
    </xf>
    <xf numFmtId="0" fontId="0" fillId="0" borderId="36" xfId="0" applyFont="1" applyBorder="1" applyAlignment="1">
      <alignment horizontal="left" wrapText="1"/>
    </xf>
    <xf numFmtId="0" fontId="0" fillId="0" borderId="0" xfId="0" applyFont="1" applyAlignment="1">
      <alignment horizontal="left"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0" fillId="0" borderId="36" xfId="0" applyFont="1" applyBorder="1" applyAlignment="1">
      <alignment vertical="top" wrapText="1"/>
    </xf>
    <xf numFmtId="0" fontId="0" fillId="0" borderId="0" xfId="0" applyFont="1" applyAlignment="1">
      <alignment vertical="top" wrapText="1"/>
    </xf>
    <xf numFmtId="0" fontId="0" fillId="0" borderId="36"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top"/>
    </xf>
    <xf numFmtId="0" fontId="0" fillId="0" borderId="36" xfId="0" applyFont="1" applyBorder="1" applyAlignment="1">
      <alignment vertical="top"/>
    </xf>
    <xf numFmtId="0" fontId="24" fillId="0" borderId="31" xfId="0" applyFont="1" applyBorder="1" applyAlignment="1">
      <alignment horizontal="center" vertical="center"/>
    </xf>
    <xf numFmtId="0" fontId="24" fillId="0" borderId="41" xfId="0" applyFont="1" applyBorder="1" applyAlignment="1">
      <alignment horizontal="center" vertical="center"/>
    </xf>
    <xf numFmtId="0" fontId="24" fillId="0" borderId="48" xfId="0" applyFont="1" applyBorder="1" applyAlignment="1">
      <alignment horizontal="center" vertical="center"/>
    </xf>
    <xf numFmtId="14" fontId="0" fillId="0" borderId="49" xfId="0" applyNumberFormat="1" applyBorder="1" applyAlignment="1" applyProtection="1">
      <alignment horizontal="left"/>
      <protection locked="0"/>
    </xf>
    <xf numFmtId="0" fontId="0" fillId="0" borderId="51" xfId="0" applyBorder="1" applyAlignment="1" applyProtection="1">
      <alignment horizontal="left"/>
      <protection locked="0"/>
    </xf>
    <xf numFmtId="0" fontId="6" fillId="6" borderId="0" xfId="0" applyFont="1" applyFill="1" applyAlignment="1">
      <alignment horizontal="center" wrapText="1"/>
    </xf>
    <xf numFmtId="0" fontId="0" fillId="0" borderId="0" xfId="0" applyAlignment="1">
      <alignment wrapText="1"/>
    </xf>
    <xf numFmtId="0" fontId="0" fillId="0" borderId="49" xfId="0" applyBorder="1" applyAlignment="1">
      <alignment wrapText="1"/>
    </xf>
    <xf numFmtId="0" fontId="6" fillId="6" borderId="26" xfId="0" applyFont="1" applyFill="1" applyBorder="1" applyAlignment="1">
      <alignment horizontal="left" vertical="center"/>
    </xf>
    <xf numFmtId="0" fontId="0" fillId="0" borderId="32" xfId="0" applyBorder="1" applyAlignment="1">
      <alignment horizontal="left" vertical="center"/>
    </xf>
    <xf numFmtId="0" fontId="0" fillId="0" borderId="32" xfId="0" applyBorder="1" applyAlignment="1" applyProtection="1">
      <alignment horizontal="left"/>
      <protection locked="0"/>
    </xf>
    <xf numFmtId="0" fontId="0" fillId="0" borderId="35" xfId="0" applyBorder="1" applyAlignment="1" applyProtection="1">
      <alignment horizontal="left"/>
      <protection locked="0"/>
    </xf>
    <xf numFmtId="0" fontId="10" fillId="0" borderId="0" xfId="0" applyFont="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64" fontId="0" fillId="2" borderId="18" xfId="0" applyNumberFormat="1" applyFill="1" applyBorder="1" applyAlignment="1">
      <alignment horizontal="center"/>
    </xf>
    <xf numFmtId="0" fontId="0" fillId="0" borderId="33" xfId="0" applyBorder="1" applyAlignment="1">
      <alignment horizontal="center"/>
    </xf>
    <xf numFmtId="0" fontId="0" fillId="6" borderId="44" xfId="0" applyFill="1" applyBorder="1"/>
    <xf numFmtId="0" fontId="0" fillId="6" borderId="54" xfId="0" applyFill="1" applyBorder="1"/>
    <xf numFmtId="0" fontId="0" fillId="0" borderId="29" xfId="0" applyFont="1" applyBorder="1" applyAlignment="1" applyProtection="1">
      <alignment horizontal="center" textRotation="90" wrapText="1"/>
      <protection locked="0"/>
    </xf>
    <xf numFmtId="0" fontId="0" fillId="0" borderId="12" xfId="0" applyFont="1" applyBorder="1" applyAlignment="1" applyProtection="1">
      <alignment horizontal="center" wrapText="1"/>
      <protection locked="0"/>
    </xf>
    <xf numFmtId="0" fontId="0" fillId="0" borderId="12" xfId="0" applyBorder="1" applyAlignment="1" applyProtection="1">
      <alignment horizontal="center" wrapText="1"/>
      <protection locked="0"/>
    </xf>
    <xf numFmtId="0" fontId="8" fillId="0" borderId="29" xfId="0" applyFont="1" applyBorder="1" applyAlignment="1" applyProtection="1">
      <alignment horizontal="center" textRotation="90" wrapText="1"/>
      <protection locked="0"/>
    </xf>
    <xf numFmtId="0" fontId="8" fillId="0" borderId="30" xfId="0" applyFont="1" applyBorder="1" applyAlignment="1" applyProtection="1">
      <alignment horizontal="center" textRotation="90" wrapText="1"/>
      <protection locked="0"/>
    </xf>
    <xf numFmtId="0" fontId="8" fillId="0" borderId="17" xfId="0" applyFont="1" applyBorder="1" applyAlignment="1" applyProtection="1">
      <alignment horizontal="center"/>
      <protection locked="0"/>
    </xf>
    <xf numFmtId="0" fontId="7" fillId="0" borderId="94" xfId="0" applyFont="1" applyBorder="1" applyAlignment="1">
      <alignment horizontal="center" wrapText="1"/>
    </xf>
    <xf numFmtId="0" fontId="7" fillId="0" borderId="59" xfId="0" applyFont="1" applyBorder="1" applyAlignment="1">
      <alignment horizontal="center" wrapText="1"/>
    </xf>
    <xf numFmtId="0" fontId="7" fillId="0" borderId="95" xfId="0" applyFont="1" applyBorder="1" applyAlignment="1">
      <alignment horizontal="center" wrapText="1"/>
    </xf>
    <xf numFmtId="0" fontId="0" fillId="0" borderId="75" xfId="0" applyBorder="1" applyAlignment="1" applyProtection="1">
      <alignment horizontal="center" textRotation="90" wrapText="1"/>
      <protection locked="0"/>
    </xf>
    <xf numFmtId="0" fontId="0" fillId="0" borderId="62"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50" xfId="0" applyBorder="1" applyAlignment="1" applyProtection="1">
      <alignment horizontal="left" vertical="top"/>
      <protection locked="0"/>
    </xf>
    <xf numFmtId="0" fontId="0" fillId="0" borderId="49" xfId="0" applyBorder="1" applyAlignment="1" applyProtection="1">
      <alignment horizontal="left"/>
      <protection locked="0"/>
    </xf>
    <xf numFmtId="0" fontId="0" fillId="0" borderId="105" xfId="0" applyBorder="1" applyAlignment="1" applyProtection="1" quotePrefix="1">
      <alignment horizontal="left"/>
      <protection locked="0"/>
    </xf>
    <xf numFmtId="0" fontId="0" fillId="0" borderId="106" xfId="0" applyBorder="1" applyAlignment="1" applyProtection="1">
      <alignment horizontal="left"/>
      <protection locked="0"/>
    </xf>
    <xf numFmtId="0" fontId="0" fillId="6" borderId="14" xfId="0" applyFill="1" applyBorder="1" applyAlignment="1">
      <alignment horizontal="center" vertical="top"/>
    </xf>
    <xf numFmtId="0" fontId="0" fillId="0" borderId="1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6" borderId="31"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6" borderId="65"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52"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1" xfId="0" applyFont="1" applyFill="1" applyBorder="1" applyAlignment="1">
      <alignment horizontal="left" vertical="center" wrapText="1"/>
    </xf>
    <xf numFmtId="0" fontId="9" fillId="6" borderId="10" xfId="0" applyFont="1" applyFill="1" applyBorder="1" applyAlignment="1">
      <alignment vertical="top"/>
    </xf>
    <xf numFmtId="0" fontId="9" fillId="6" borderId="8" xfId="0" applyFont="1" applyFill="1" applyBorder="1" applyAlignment="1">
      <alignment vertical="top"/>
    </xf>
    <xf numFmtId="0" fontId="9" fillId="6" borderId="8" xfId="0" applyFont="1" applyFill="1" applyBorder="1"/>
    <xf numFmtId="0" fontId="0" fillId="0" borderId="8" xfId="0" applyBorder="1"/>
    <xf numFmtId="0" fontId="0" fillId="0" borderId="1" xfId="0" applyBorder="1"/>
    <xf numFmtId="0" fontId="0" fillId="6" borderId="0" xfId="0" applyFill="1" applyAlignment="1">
      <alignment horizontal="center" wrapText="1"/>
    </xf>
    <xf numFmtId="0" fontId="0" fillId="6" borderId="0" xfId="0" applyFill="1" applyAlignment="1">
      <alignment wrapText="1"/>
    </xf>
    <xf numFmtId="0" fontId="0" fillId="6" borderId="49" xfId="0" applyFill="1" applyBorder="1" applyAlignment="1">
      <alignment horizontal="center" wrapText="1"/>
    </xf>
    <xf numFmtId="0" fontId="0" fillId="6" borderId="49" xfId="0" applyFill="1" applyBorder="1" applyAlignment="1">
      <alignment wrapText="1"/>
    </xf>
    <xf numFmtId="0" fontId="0" fillId="0" borderId="29" xfId="0" applyBorder="1" applyAlignment="1" applyProtection="1">
      <alignment horizontal="center" textRotation="90" wrapText="1"/>
      <protection locked="0"/>
    </xf>
    <xf numFmtId="0" fontId="0" fillId="6" borderId="39" xfId="0" applyFill="1" applyBorder="1" applyAlignment="1" applyProtection="1">
      <alignment textRotation="90"/>
      <protection locked="0"/>
    </xf>
    <xf numFmtId="0" fontId="0" fillId="6" borderId="40" xfId="0" applyFill="1" applyBorder="1" applyAlignment="1" applyProtection="1">
      <alignment textRotation="90"/>
      <protection locked="0"/>
    </xf>
    <xf numFmtId="0" fontId="0" fillId="6" borderId="37" xfId="0" applyFill="1" applyBorder="1" applyAlignment="1" applyProtection="1">
      <alignment textRotation="90"/>
      <protection locked="0"/>
    </xf>
    <xf numFmtId="0" fontId="0" fillId="0" borderId="40" xfId="0" applyBorder="1" applyAlignment="1" applyProtection="1">
      <alignment textRotation="90"/>
      <protection locked="0"/>
    </xf>
    <xf numFmtId="0" fontId="0" fillId="0" borderId="37" xfId="0" applyBorder="1" applyAlignment="1" applyProtection="1">
      <alignment textRotation="90"/>
      <protection locked="0"/>
    </xf>
    <xf numFmtId="0" fontId="0" fillId="6" borderId="44" xfId="0" applyFont="1" applyFill="1" applyBorder="1"/>
    <xf numFmtId="0" fontId="0" fillId="6" borderId="41" xfId="0" applyFill="1" applyBorder="1"/>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4" xfId="0" applyBorder="1" applyAlignment="1" applyProtection="1">
      <alignment horizontal="left" vertical="center"/>
      <protection locked="0"/>
    </xf>
    <xf numFmtId="0" fontId="9" fillId="6" borderId="2" xfId="0" applyFont="1" applyFill="1" applyBorder="1" applyAlignment="1">
      <alignment horizontal="left" vertical="top"/>
    </xf>
    <xf numFmtId="0" fontId="9" fillId="0" borderId="2" xfId="0" applyFont="1" applyBorder="1" applyAlignment="1">
      <alignment horizontal="left" vertical="top"/>
    </xf>
    <xf numFmtId="0" fontId="9" fillId="0" borderId="4" xfId="0" applyFont="1" applyBorder="1" applyAlignment="1">
      <alignment horizontal="left" vertical="top"/>
    </xf>
    <xf numFmtId="0" fontId="0" fillId="6" borderId="65" xfId="0" applyFont="1" applyFill="1"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8" fillId="6" borderId="31" xfId="0" applyFont="1" applyFill="1" applyBorder="1" applyAlignment="1">
      <alignment vertical="center" wrapText="1"/>
    </xf>
    <xf numFmtId="0" fontId="8" fillId="6" borderId="41" xfId="0" applyFont="1" applyFill="1" applyBorder="1" applyAlignment="1">
      <alignment vertical="center" wrapText="1"/>
    </xf>
    <xf numFmtId="0" fontId="8" fillId="0" borderId="41" xfId="0" applyFont="1" applyBorder="1" applyAlignment="1">
      <alignment vertical="center" wrapText="1"/>
    </xf>
    <xf numFmtId="0" fontId="8" fillId="0" borderId="54" xfId="0" applyFont="1" applyBorder="1" applyAlignment="1">
      <alignment vertical="center" wrapText="1"/>
    </xf>
    <xf numFmtId="0" fontId="8" fillId="6" borderId="65" xfId="0" applyFont="1" applyFill="1" applyBorder="1" applyAlignment="1">
      <alignment vertical="center" wrapText="1"/>
    </xf>
    <xf numFmtId="0" fontId="8" fillId="6" borderId="0" xfId="0" applyFont="1" applyFill="1" applyAlignment="1">
      <alignment vertical="center" wrapText="1"/>
    </xf>
    <xf numFmtId="0" fontId="8" fillId="0" borderId="0" xfId="0" applyFont="1" applyAlignment="1">
      <alignment vertical="center" wrapText="1"/>
    </xf>
    <xf numFmtId="0" fontId="8" fillId="0" borderId="34" xfId="0" applyFont="1" applyBorder="1" applyAlignment="1">
      <alignment vertical="center" wrapText="1"/>
    </xf>
    <xf numFmtId="0" fontId="8" fillId="6" borderId="19" xfId="0" applyFont="1" applyFill="1" applyBorder="1" applyAlignment="1">
      <alignment vertical="center" wrapText="1"/>
    </xf>
    <xf numFmtId="0" fontId="8" fillId="6" borderId="8" xfId="0" applyFont="1" applyFill="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6" borderId="40" xfId="0" applyFont="1" applyFill="1" applyBorder="1" applyAlignment="1" applyProtection="1">
      <alignment horizontal="center" textRotation="90" wrapText="1"/>
      <protection locked="0"/>
    </xf>
    <xf numFmtId="0" fontId="0" fillId="0" borderId="37" xfId="0" applyBorder="1"/>
    <xf numFmtId="0" fontId="0" fillId="0" borderId="45" xfId="0" applyBorder="1" applyAlignment="1" applyProtection="1">
      <alignment horizontal="center" textRotation="90" wrapText="1"/>
      <protection locked="0"/>
    </xf>
    <xf numFmtId="0" fontId="0" fillId="0" borderId="37" xfId="0" applyBorder="1" applyAlignment="1" applyProtection="1">
      <alignment horizontal="center" textRotation="90" wrapText="1"/>
      <protection locked="0"/>
    </xf>
    <xf numFmtId="0" fontId="0" fillId="2" borderId="66" xfId="0" applyFill="1" applyBorder="1" applyAlignment="1">
      <alignment horizontal="center"/>
    </xf>
    <xf numFmtId="0" fontId="0" fillId="2" borderId="51" xfId="0" applyFill="1" applyBorder="1" applyAlignment="1">
      <alignment horizontal="center"/>
    </xf>
    <xf numFmtId="0" fontId="8" fillId="6" borderId="50" xfId="0" applyFont="1" applyFill="1" applyBorder="1"/>
    <xf numFmtId="0" fontId="8" fillId="6" borderId="51" xfId="0" applyFont="1" applyFill="1" applyBorder="1"/>
    <xf numFmtId="0" fontId="0" fillId="6" borderId="7" xfId="0" applyFill="1" applyBorder="1"/>
    <xf numFmtId="0" fontId="0" fillId="6" borderId="107" xfId="0" applyFill="1" applyBorder="1"/>
    <xf numFmtId="0" fontId="0" fillId="0" borderId="3"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26" xfId="0" applyFont="1" applyBorder="1" applyAlignment="1">
      <alignment horizontal="left"/>
    </xf>
    <xf numFmtId="0" fontId="0" fillId="0" borderId="32" xfId="0" applyFont="1" applyBorder="1" applyAlignment="1">
      <alignment horizontal="left"/>
    </xf>
    <xf numFmtId="0" fontId="0" fillId="0" borderId="35" xfId="0" applyFont="1" applyBorder="1" applyAlignment="1">
      <alignment horizontal="left"/>
    </xf>
    <xf numFmtId="0" fontId="8" fillId="0" borderId="76" xfId="0" applyFont="1" applyBorder="1" applyAlignment="1" applyProtection="1">
      <alignment horizontal="center" textRotation="90" wrapText="1"/>
      <protection locked="0"/>
    </xf>
    <xf numFmtId="0" fontId="8" fillId="0" borderId="60"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0" fillId="6" borderId="20" xfId="0" applyFill="1" applyBorder="1"/>
    <xf numFmtId="0" fontId="0" fillId="6" borderId="33" xfId="0" applyFill="1" applyBorder="1"/>
    <xf numFmtId="0" fontId="7" fillId="0" borderId="7" xfId="0" applyFont="1" applyBorder="1" applyAlignment="1">
      <alignment horizontal="center"/>
    </xf>
    <xf numFmtId="0" fontId="0" fillId="0" borderId="5" xfId="0" applyBorder="1" applyAlignment="1">
      <alignment horizontal="center"/>
    </xf>
    <xf numFmtId="0" fontId="0" fillId="0" borderId="3" xfId="0" applyFont="1" applyBorder="1" applyAlignment="1">
      <alignment horizontal="center" textRotation="90" wrapText="1"/>
    </xf>
    <xf numFmtId="0" fontId="0" fillId="0" borderId="36" xfId="0" applyFont="1" applyBorder="1" applyAlignment="1">
      <alignment wrapText="1"/>
    </xf>
    <xf numFmtId="0" fontId="0" fillId="0" borderId="10" xfId="0" applyFont="1" applyBorder="1" applyAlignment="1">
      <alignment wrapText="1"/>
    </xf>
    <xf numFmtId="0" fontId="0" fillId="0" borderId="68" xfId="0" applyFont="1" applyBorder="1" applyAlignment="1">
      <alignment horizontal="center" textRotation="90" wrapText="1"/>
    </xf>
    <xf numFmtId="0" fontId="0" fillId="0" borderId="61" xfId="0" applyFont="1" applyBorder="1" applyAlignment="1">
      <alignment wrapText="1"/>
    </xf>
    <xf numFmtId="0" fontId="0" fillId="0" borderId="17" xfId="0" applyFont="1" applyBorder="1" applyAlignment="1">
      <alignment wrapText="1"/>
    </xf>
    <xf numFmtId="0" fontId="0" fillId="0" borderId="76" xfId="0" applyBorder="1" applyAlignment="1">
      <alignment horizontal="center" textRotation="90" wrapText="1"/>
    </xf>
    <xf numFmtId="0" fontId="0" fillId="0" borderId="60" xfId="0" applyBorder="1" applyAlignment="1">
      <alignment horizontal="center" wrapText="1"/>
    </xf>
    <xf numFmtId="0" fontId="0" fillId="0" borderId="12" xfId="0" applyBorder="1" applyAlignment="1">
      <alignment horizontal="center" wrapText="1"/>
    </xf>
    <xf numFmtId="0" fontId="8" fillId="6" borderId="3"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6" xfId="0" applyFont="1" applyFill="1" applyBorder="1" applyAlignment="1">
      <alignment horizontal="left" vertical="top" wrapText="1"/>
    </xf>
    <xf numFmtId="0" fontId="8" fillId="6" borderId="0" xfId="0" applyFont="1" applyFill="1" applyAlignment="1">
      <alignment horizontal="left" vertical="top" wrapText="1"/>
    </xf>
    <xf numFmtId="0" fontId="8" fillId="6" borderId="50" xfId="0" applyFont="1" applyFill="1" applyBorder="1" applyAlignment="1">
      <alignment horizontal="left" vertical="top" wrapText="1"/>
    </xf>
    <xf numFmtId="0" fontId="8" fillId="6" borderId="49" xfId="0" applyFont="1" applyFill="1" applyBorder="1" applyAlignment="1">
      <alignment horizontal="left" vertical="top" wrapText="1"/>
    </xf>
    <xf numFmtId="0" fontId="10" fillId="0" borderId="2" xfId="0" applyFont="1" applyBorder="1" applyAlignment="1">
      <alignment horizontal="center"/>
    </xf>
    <xf numFmtId="0" fontId="0" fillId="0" borderId="36" xfId="0" applyBorder="1" applyAlignment="1" applyProtection="1">
      <alignment vertical="top" wrapText="1"/>
      <protection locked="0"/>
    </xf>
    <xf numFmtId="0" fontId="0" fillId="0" borderId="0" xfId="0" applyAlignment="1" applyProtection="1">
      <alignment vertical="top" wrapText="1"/>
      <protection locked="0"/>
    </xf>
    <xf numFmtId="0" fontId="0" fillId="0" borderId="34"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36"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2" xfId="0" applyBorder="1" applyProtection="1">
      <protection locked="0"/>
    </xf>
    <xf numFmtId="0" fontId="0" fillId="0" borderId="36" xfId="0" applyBorder="1" applyAlignment="1" applyProtection="1">
      <alignment horizontal="center" vertical="center"/>
      <protection locked="0"/>
    </xf>
    <xf numFmtId="14" fontId="0" fillId="6" borderId="65"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17" fillId="6" borderId="36" xfId="0" applyFont="1" applyFill="1" applyBorder="1" applyAlignment="1">
      <alignment horizontal="center"/>
    </xf>
    <xf numFmtId="0" fontId="0" fillId="0" borderId="0" xfId="0" applyAlignment="1">
      <alignment horizontal="center"/>
    </xf>
    <xf numFmtId="0" fontId="0" fillId="0" borderId="52" xfId="0" applyBorder="1"/>
    <xf numFmtId="0" fontId="0" fillId="0" borderId="5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8" fillId="0" borderId="55" xfId="0" applyFont="1" applyBorder="1" applyAlignment="1" applyProtection="1">
      <alignment horizontal="center" textRotation="90" wrapText="1"/>
      <protection locked="0"/>
    </xf>
    <xf numFmtId="0" fontId="8" fillId="0" borderId="52"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0" fillId="0" borderId="76" xfId="0" applyBorder="1" applyAlignment="1" applyProtection="1">
      <alignment horizontal="center" textRotation="90" wrapText="1"/>
      <protection locked="0"/>
    </xf>
    <xf numFmtId="0" fontId="0" fillId="0" borderId="60" xfId="0" applyBorder="1" applyAlignment="1" applyProtection="1">
      <alignment horizontal="center" wrapText="1"/>
      <protection locked="0"/>
    </xf>
    <xf numFmtId="0" fontId="0" fillId="0" borderId="41" xfId="0" applyBorder="1" applyAlignment="1" applyProtection="1">
      <alignment horizontal="left"/>
      <protection locked="0"/>
    </xf>
    <xf numFmtId="0" fontId="0" fillId="0" borderId="48" xfId="0" applyBorder="1" applyAlignment="1" applyProtection="1">
      <alignment horizontal="left"/>
      <protection locked="0"/>
    </xf>
    <xf numFmtId="0" fontId="9" fillId="6" borderId="2" xfId="0" applyFont="1" applyFill="1" applyBorder="1" applyAlignment="1">
      <alignment horizontal="center" vertical="top"/>
    </xf>
    <xf numFmtId="0" fontId="9" fillId="0" borderId="2" xfId="0" applyFont="1" applyBorder="1" applyAlignment="1">
      <alignment horizontal="center" vertical="top"/>
    </xf>
    <xf numFmtId="0" fontId="6" fillId="6" borderId="44" xfId="0" applyFont="1" applyFill="1" applyBorder="1" applyAlignment="1">
      <alignment horizontal="left" vertical="center"/>
    </xf>
    <xf numFmtId="0" fontId="0" fillId="0" borderId="41" xfId="0" applyBorder="1" applyAlignment="1">
      <alignment horizontal="left" vertical="center"/>
    </xf>
    <xf numFmtId="0" fontId="0" fillId="2" borderId="22" xfId="0" applyFill="1" applyBorder="1" applyAlignment="1">
      <alignment horizontal="center"/>
    </xf>
    <xf numFmtId="0" fontId="0" fillId="2" borderId="25" xfId="0" applyFill="1" applyBorder="1" applyAlignment="1">
      <alignment horizontal="center"/>
    </xf>
    <xf numFmtId="0" fontId="0" fillId="0" borderId="13" xfId="0" applyBorder="1" applyAlignment="1">
      <alignment horizontal="center"/>
    </xf>
    <xf numFmtId="0" fontId="0" fillId="6" borderId="6" xfId="0" applyFill="1" applyBorder="1"/>
    <xf numFmtId="0" fontId="6" fillId="6" borderId="36" xfId="0" applyFont="1" applyFill="1" applyBorder="1" applyAlignment="1">
      <alignment horizontal="center" wrapText="1"/>
    </xf>
    <xf numFmtId="0" fontId="6" fillId="6" borderId="50" xfId="0" applyFont="1" applyFill="1" applyBorder="1" applyAlignment="1">
      <alignment horizontal="center" wrapText="1"/>
    </xf>
    <xf numFmtId="0" fontId="6" fillId="6" borderId="49" xfId="0" applyFont="1" applyFill="1" applyBorder="1" applyAlignment="1">
      <alignment horizontal="center" wrapText="1"/>
    </xf>
    <xf numFmtId="0" fontId="8" fillId="0" borderId="39" xfId="0" applyFont="1" applyBorder="1" applyAlignment="1">
      <alignment horizontal="center" textRotation="90" wrapText="1"/>
    </xf>
    <xf numFmtId="0" fontId="0" fillId="0" borderId="40" xfId="0" applyBorder="1"/>
    <xf numFmtId="0" fontId="9" fillId="0" borderId="4" xfId="0" applyFont="1" applyBorder="1" applyAlignment="1">
      <alignment horizontal="center" vertical="top"/>
    </xf>
    <xf numFmtId="14" fontId="0" fillId="6" borderId="49" xfId="0" applyNumberFormat="1" applyFill="1" applyBorder="1" applyAlignment="1" applyProtection="1">
      <alignment horizontal="center"/>
      <protection locked="0"/>
    </xf>
    <xf numFmtId="0" fontId="0" fillId="6" borderId="51" xfId="0" applyFill="1" applyBorder="1" applyAlignment="1" applyProtection="1">
      <alignment horizontal="center"/>
      <protection locked="0"/>
    </xf>
    <xf numFmtId="0" fontId="0" fillId="0" borderId="29" xfId="0" applyFont="1" applyBorder="1" applyAlignment="1">
      <alignment horizontal="center" textRotation="90" wrapText="1"/>
    </xf>
    <xf numFmtId="0" fontId="0" fillId="6" borderId="105" xfId="0" applyFill="1" applyBorder="1" applyAlignment="1" applyProtection="1" quotePrefix="1">
      <alignment horizontal="center"/>
      <protection locked="0"/>
    </xf>
    <xf numFmtId="0" fontId="0" fillId="6" borderId="106" xfId="0" applyFill="1" applyBorder="1" applyAlignment="1" applyProtection="1">
      <alignment horizontal="center"/>
      <protection locked="0"/>
    </xf>
    <xf numFmtId="0" fontId="0" fillId="6" borderId="10" xfId="0"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6" borderId="1" xfId="0" applyFill="1" applyBorder="1" applyAlignment="1" applyProtection="1">
      <alignment vertical="center"/>
      <protection locked="0"/>
    </xf>
    <xf numFmtId="0" fontId="0" fillId="6" borderId="19" xfId="0" applyFill="1" applyBorder="1" applyAlignment="1" applyProtection="1">
      <alignment vertical="center"/>
      <protection locked="0"/>
    </xf>
    <xf numFmtId="0" fontId="0" fillId="0" borderId="8" xfId="0" applyBorder="1" applyAlignment="1">
      <alignment horizontal="center"/>
    </xf>
    <xf numFmtId="0" fontId="0" fillId="0" borderId="9" xfId="0" applyBorder="1" applyAlignment="1">
      <alignment horizontal="center"/>
    </xf>
    <xf numFmtId="0" fontId="0" fillId="6" borderId="19"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50" xfId="0" applyFill="1" applyBorder="1" applyAlignment="1" applyProtection="1">
      <alignment vertical="top"/>
      <protection locked="0"/>
    </xf>
    <xf numFmtId="0" fontId="0" fillId="6" borderId="49" xfId="0" applyFill="1" applyBorder="1" applyProtection="1">
      <protection locked="0"/>
    </xf>
    <xf numFmtId="0" fontId="9" fillId="6" borderId="1" xfId="0" applyFont="1" applyFill="1" applyBorder="1" applyAlignment="1">
      <alignment vertical="top"/>
    </xf>
    <xf numFmtId="0" fontId="8" fillId="0" borderId="76" xfId="0" applyFont="1" applyBorder="1" applyAlignment="1">
      <alignment horizontal="center" textRotation="90" wrapText="1"/>
    </xf>
    <xf numFmtId="0" fontId="8" fillId="0" borderId="60" xfId="0" applyFont="1" applyBorder="1" applyAlignment="1">
      <alignment horizontal="center"/>
    </xf>
    <xf numFmtId="0" fontId="8" fillId="0" borderId="12" xfId="0" applyFont="1" applyBorder="1" applyAlignment="1">
      <alignment horizontal="center"/>
    </xf>
    <xf numFmtId="0" fontId="8" fillId="0" borderId="30" xfId="0" applyFont="1" applyBorder="1" applyAlignment="1">
      <alignment horizontal="center" textRotation="90" wrapText="1"/>
    </xf>
    <xf numFmtId="0" fontId="8" fillId="0" borderId="17" xfId="0" applyFont="1" applyBorder="1" applyAlignment="1">
      <alignment horizontal="center"/>
    </xf>
    <xf numFmtId="0" fontId="0" fillId="0" borderId="29" xfId="0" applyBorder="1" applyAlignment="1">
      <alignment horizontal="center" textRotation="90" wrapText="1"/>
    </xf>
    <xf numFmtId="0" fontId="8" fillId="0" borderId="29" xfId="0" applyFont="1" applyBorder="1" applyAlignment="1">
      <alignment horizontal="center" textRotation="90" wrapText="1"/>
    </xf>
    <xf numFmtId="0" fontId="0" fillId="0" borderId="12" xfId="0" applyFont="1" applyBorder="1" applyAlignment="1">
      <alignment horizontal="center" wrapText="1"/>
    </xf>
    <xf numFmtId="0" fontId="0" fillId="0" borderId="45" xfId="0" applyBorder="1" applyAlignment="1">
      <alignment horizontal="center" textRotation="90" wrapText="1"/>
    </xf>
    <xf numFmtId="0" fontId="0" fillId="0" borderId="37" xfId="0" applyBorder="1" applyAlignment="1">
      <alignment horizontal="center" textRotation="90" wrapText="1"/>
    </xf>
    <xf numFmtId="0" fontId="8" fillId="6" borderId="26" xfId="0" applyFont="1" applyFill="1" applyBorder="1"/>
    <xf numFmtId="0" fontId="8" fillId="6" borderId="35" xfId="0" applyFont="1" applyFill="1" applyBorder="1"/>
    <xf numFmtId="0" fontId="7" fillId="0" borderId="94" xfId="0" applyFont="1" applyBorder="1" applyAlignment="1">
      <alignment horizontal="center"/>
    </xf>
    <xf numFmtId="0" fontId="7" fillId="0" borderId="95" xfId="0" applyFont="1" applyBorder="1" applyAlignment="1">
      <alignment horizontal="center"/>
    </xf>
    <xf numFmtId="0" fontId="0" fillId="0" borderId="75" xfId="0" applyBorder="1" applyAlignment="1">
      <alignment horizontal="center" textRotation="90" wrapText="1"/>
    </xf>
    <xf numFmtId="0" fontId="0" fillId="0" borderId="62" xfId="0" applyBorder="1" applyAlignment="1">
      <alignment horizontal="center" wrapText="1"/>
    </xf>
    <xf numFmtId="0" fontId="0" fillId="0" borderId="63" xfId="0" applyBorder="1" applyAlignment="1">
      <alignment horizontal="center" wrapText="1"/>
    </xf>
    <xf numFmtId="0" fontId="0" fillId="0" borderId="2" xfId="0" applyBorder="1" applyAlignment="1">
      <alignment horizontal="center" textRotation="90" wrapText="1"/>
    </xf>
    <xf numFmtId="0" fontId="0" fillId="0" borderId="0" xfId="0" applyAlignment="1">
      <alignment horizontal="center" wrapText="1"/>
    </xf>
    <xf numFmtId="0" fontId="0" fillId="0" borderId="49" xfId="0" applyBorder="1" applyAlignment="1">
      <alignment horizontal="center" wrapText="1"/>
    </xf>
    <xf numFmtId="0" fontId="0" fillId="0" borderId="53" xfId="0" applyBorder="1" applyAlignment="1">
      <alignment horizontal="center" textRotation="90" wrapText="1"/>
    </xf>
    <xf numFmtId="0" fontId="0" fillId="0" borderId="65" xfId="0" applyBorder="1" applyAlignment="1">
      <alignment horizontal="center" wrapText="1"/>
    </xf>
    <xf numFmtId="0" fontId="0" fillId="0" borderId="66" xfId="0" applyBorder="1" applyAlignment="1">
      <alignment horizontal="center" wrapText="1"/>
    </xf>
    <xf numFmtId="0" fontId="0" fillId="0" borderId="68" xfId="0" applyBorder="1" applyAlignment="1">
      <alignment horizontal="center" textRotation="90" wrapText="1"/>
    </xf>
    <xf numFmtId="0" fontId="0" fillId="0" borderId="61" xfId="0" applyBorder="1" applyAlignment="1">
      <alignment horizontal="center" wrapText="1"/>
    </xf>
    <xf numFmtId="0" fontId="0" fillId="0" borderId="38" xfId="0" applyBorder="1" applyAlignment="1">
      <alignment horizontal="center" wrapText="1"/>
    </xf>
    <xf numFmtId="0" fontId="0" fillId="0" borderId="27" xfId="0" applyBorder="1" applyAlignment="1">
      <alignment horizontal="center" wrapText="1"/>
    </xf>
    <xf numFmtId="0" fontId="0" fillId="6" borderId="39" xfId="0" applyFill="1" applyBorder="1" applyAlignment="1">
      <alignment textRotation="90"/>
    </xf>
    <xf numFmtId="0" fontId="0" fillId="6" borderId="40" xfId="0" applyFill="1" applyBorder="1" applyAlignment="1">
      <alignment textRotation="90"/>
    </xf>
    <xf numFmtId="0" fontId="0" fillId="6" borderId="37" xfId="0" applyFill="1" applyBorder="1" applyAlignment="1">
      <alignment textRotation="90"/>
    </xf>
    <xf numFmtId="0" fontId="0" fillId="0" borderId="40" xfId="0" applyBorder="1" applyAlignment="1">
      <alignment textRotation="90"/>
    </xf>
    <xf numFmtId="0" fontId="0" fillId="0" borderId="37" xfId="0" applyBorder="1" applyAlignment="1">
      <alignment textRotation="90"/>
    </xf>
    <xf numFmtId="0" fontId="8" fillId="6" borderId="108" xfId="0" applyFont="1" applyFill="1" applyBorder="1" applyAlignment="1">
      <alignment horizontal="left" vertical="top" wrapText="1"/>
    </xf>
    <xf numFmtId="0" fontId="8" fillId="6" borderId="109" xfId="0" applyFont="1" applyFill="1" applyBorder="1" applyAlignment="1">
      <alignment horizontal="left" vertical="top" wrapText="1"/>
    </xf>
    <xf numFmtId="0" fontId="0" fillId="6" borderId="10" xfId="0" applyFill="1" applyBorder="1" applyAlignment="1" applyProtection="1">
      <alignment horizontal="left" vertical="center"/>
      <protection locked="0"/>
    </xf>
    <xf numFmtId="0" fontId="0" fillId="6" borderId="8"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19" xfId="0" applyFill="1" applyBorder="1" applyAlignment="1" applyProtection="1">
      <alignment horizontal="left" vertical="center"/>
      <protection locked="0"/>
    </xf>
    <xf numFmtId="0" fontId="0" fillId="6" borderId="9" xfId="0" applyFill="1" applyBorder="1" applyAlignment="1" applyProtection="1">
      <alignment horizontal="left" vertical="center"/>
      <protection locked="0"/>
    </xf>
    <xf numFmtId="0" fontId="0" fillId="6" borderId="50" xfId="0" applyFill="1" applyBorder="1" applyAlignment="1" applyProtection="1">
      <alignment horizontal="center" vertical="top"/>
      <protection locked="0"/>
    </xf>
    <xf numFmtId="0" fontId="0" fillId="6" borderId="49" xfId="0" applyFill="1" applyBorder="1" applyAlignment="1">
      <alignment horizontal="center"/>
    </xf>
    <xf numFmtId="0" fontId="0" fillId="6" borderId="106" xfId="0" applyFill="1" applyBorder="1" applyAlignment="1">
      <alignment horizontal="center"/>
    </xf>
    <xf numFmtId="0" fontId="0" fillId="6" borderId="51" xfId="0" applyFill="1" applyBorder="1" applyAlignment="1">
      <alignment horizontal="center"/>
    </xf>
    <xf numFmtId="0" fontId="0" fillId="0" borderId="41" xfId="0" applyBorder="1" applyAlignment="1" applyProtection="1">
      <alignment horizontal="center"/>
      <protection locked="0"/>
    </xf>
    <xf numFmtId="14" fontId="0" fillId="19" borderId="49" xfId="0" applyNumberFormat="1" applyFill="1" applyBorder="1" applyAlignment="1" applyProtection="1">
      <alignment horizontal="center"/>
      <protection locked="0"/>
    </xf>
    <xf numFmtId="0" fontId="0" fillId="19" borderId="51" xfId="0" applyFill="1" applyBorder="1" applyAlignment="1" applyProtection="1">
      <alignment horizontal="center"/>
      <protection locked="0"/>
    </xf>
    <xf numFmtId="0" fontId="7" fillId="0" borderId="94" xfId="0" applyFont="1" applyBorder="1" applyAlignment="1" applyProtection="1">
      <alignment horizontal="center" wrapText="1"/>
      <protection locked="0"/>
    </xf>
    <xf numFmtId="0" fontId="7" fillId="0" borderId="59" xfId="0" applyFont="1" applyBorder="1" applyAlignment="1" applyProtection="1">
      <alignment horizontal="center" wrapText="1"/>
      <protection locked="0"/>
    </xf>
    <xf numFmtId="0" fontId="7" fillId="0" borderId="95" xfId="0" applyFont="1" applyBorder="1" applyAlignment="1" applyProtection="1">
      <alignment horizontal="center" wrapText="1"/>
      <protection locked="0"/>
    </xf>
    <xf numFmtId="0" fontId="9" fillId="20" borderId="2" xfId="0" applyFont="1" applyFill="1" applyBorder="1" applyAlignment="1">
      <alignment horizontal="center" vertical="top"/>
    </xf>
    <xf numFmtId="0" fontId="9" fillId="20" borderId="4" xfId="0" applyFont="1" applyFill="1" applyBorder="1" applyAlignment="1">
      <alignment horizontal="center" vertical="top"/>
    </xf>
    <xf numFmtId="14" fontId="7" fillId="20" borderId="49" xfId="0" applyNumberFormat="1" applyFont="1" applyFill="1" applyBorder="1" applyAlignment="1" applyProtection="1">
      <alignment horizontal="center"/>
      <protection locked="0"/>
    </xf>
    <xf numFmtId="0" fontId="7" fillId="20" borderId="51" xfId="0" applyFont="1" applyFill="1" applyBorder="1" applyAlignment="1" applyProtection="1">
      <alignment horizontal="center"/>
      <protection locked="0"/>
    </xf>
    <xf numFmtId="0" fontId="0" fillId="2" borderId="35" xfId="0" applyFill="1" applyBorder="1" applyAlignment="1">
      <alignment horizontal="center"/>
    </xf>
    <xf numFmtId="14" fontId="7" fillId="19" borderId="49" xfId="0" applyNumberFormat="1" applyFont="1" applyFill="1" applyBorder="1" applyAlignment="1" applyProtection="1">
      <alignment horizontal="center"/>
      <protection locked="0"/>
    </xf>
    <xf numFmtId="0" fontId="7" fillId="19" borderId="51" xfId="0" applyFont="1" applyFill="1" applyBorder="1" applyAlignment="1" applyProtection="1">
      <alignment horizontal="center"/>
      <protection locked="0"/>
    </xf>
    <xf numFmtId="0" fontId="8" fillId="6" borderId="53" xfId="0" applyFont="1" applyFill="1" applyBorder="1" applyAlignment="1">
      <alignment vertical="center" wrapText="1"/>
    </xf>
    <xf numFmtId="0" fontId="8" fillId="6" borderId="2" xfId="0" applyFont="1" applyFill="1" applyBorder="1" applyAlignment="1">
      <alignment vertical="center" wrapText="1"/>
    </xf>
    <xf numFmtId="0" fontId="8" fillId="0" borderId="55" xfId="0" applyFont="1" applyBorder="1" applyAlignment="1">
      <alignment wrapText="1"/>
    </xf>
    <xf numFmtId="0" fontId="8" fillId="0" borderId="52" xfId="0" applyFont="1" applyBorder="1" applyAlignment="1">
      <alignment wrapText="1"/>
    </xf>
    <xf numFmtId="0" fontId="8" fillId="6" borderId="66" xfId="0" applyFont="1" applyFill="1" applyBorder="1" applyAlignment="1">
      <alignment vertical="center" wrapText="1"/>
    </xf>
    <xf numFmtId="0" fontId="8" fillId="6" borderId="49" xfId="0" applyFont="1" applyFill="1" applyBorder="1" applyAlignment="1">
      <alignment vertical="center" wrapText="1"/>
    </xf>
    <xf numFmtId="0" fontId="8" fillId="0" borderId="64" xfId="0" applyFont="1" applyBorder="1" applyAlignment="1">
      <alignment wrapText="1"/>
    </xf>
    <xf numFmtId="0" fontId="9" fillId="6" borderId="4" xfId="0" applyFont="1" applyFill="1" applyBorder="1" applyAlignment="1">
      <alignment horizontal="center" vertical="top"/>
    </xf>
    <xf numFmtId="0" fontId="0" fillId="0" borderId="6" xfId="0" applyBorder="1"/>
    <xf numFmtId="0" fontId="0" fillId="0" borderId="33" xfId="0" applyBorder="1"/>
    <xf numFmtId="0" fontId="0" fillId="0" borderId="35" xfId="0" applyBorder="1"/>
    <xf numFmtId="0" fontId="1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39" xfId="0" applyBorder="1" applyAlignment="1" applyProtection="1">
      <alignment horizontal="center" textRotation="90" wrapText="1"/>
      <protection locked="0"/>
    </xf>
    <xf numFmtId="0" fontId="0" fillId="0" borderId="40" xfId="0" applyBorder="1" applyAlignment="1" applyProtection="1">
      <alignment horizontal="center" textRotation="90" wrapText="1"/>
      <protection locked="0"/>
    </xf>
    <xf numFmtId="0" fontId="1" fillId="0" borderId="0" xfId="0" applyFont="1" applyAlignment="1" applyProtection="1">
      <alignment horizontal="center"/>
      <protection locked="0"/>
    </xf>
    <xf numFmtId="0" fontId="1" fillId="0" borderId="0" xfId="0" applyFont="1" applyAlignment="1">
      <alignment horizontal="center"/>
    </xf>
    <xf numFmtId="0" fontId="7" fillId="0" borderId="10"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0" fillId="0" borderId="2" xfId="0" applyBorder="1" applyAlignment="1">
      <alignment horizontal="center"/>
    </xf>
    <xf numFmtId="0" fontId="0" fillId="0" borderId="4" xfId="0" applyBorder="1" applyAlignment="1">
      <alignment horizontal="center"/>
    </xf>
    <xf numFmtId="0" fontId="0" fillId="0" borderId="62" xfId="0" applyBorder="1" applyAlignment="1" applyProtection="1">
      <alignment horizontal="center" textRotation="90" wrapText="1"/>
      <protection locked="0"/>
    </xf>
    <xf numFmtId="0" fontId="0" fillId="0" borderId="11" xfId="0" applyBorder="1" applyAlignment="1" applyProtection="1">
      <alignment horizontal="center" textRotation="90" wrapText="1"/>
      <protection locked="0"/>
    </xf>
    <xf numFmtId="0" fontId="0" fillId="0" borderId="68" xfId="0" applyBorder="1" applyAlignment="1" applyProtection="1">
      <alignment horizontal="center" textRotation="90" wrapText="1"/>
      <protection locked="0"/>
    </xf>
    <xf numFmtId="0" fontId="0" fillId="0" borderId="61" xfId="0" applyBorder="1" applyAlignment="1" applyProtection="1">
      <alignment horizontal="center" textRotation="90" wrapText="1"/>
      <protection locked="0"/>
    </xf>
    <xf numFmtId="0" fontId="0" fillId="0" borderId="17" xfId="0" applyBorder="1" applyAlignment="1" applyProtection="1">
      <alignment horizontal="center" textRotation="90" wrapText="1"/>
      <protection locked="0"/>
    </xf>
    <xf numFmtId="0" fontId="8" fillId="0" borderId="39" xfId="0" applyFont="1" applyBorder="1" applyAlignment="1" applyProtection="1">
      <alignment horizontal="center" textRotation="90" wrapText="1"/>
      <protection locked="0"/>
    </xf>
    <xf numFmtId="0" fontId="8" fillId="0" borderId="40" xfId="0" applyFont="1" applyBorder="1" applyAlignment="1" applyProtection="1">
      <alignment horizontal="center" textRotation="90" wrapText="1"/>
      <protection locked="0"/>
    </xf>
    <xf numFmtId="0" fontId="8" fillId="0" borderId="37" xfId="0" applyFont="1" applyBorder="1" applyAlignment="1" applyProtection="1">
      <alignment horizontal="center" textRotation="90" wrapText="1"/>
      <protection locked="0"/>
    </xf>
    <xf numFmtId="0" fontId="0" fillId="0" borderId="2" xfId="0" applyBorder="1"/>
    <xf numFmtId="0" fontId="0" fillId="0" borderId="4" xfId="0" applyBorder="1"/>
    <xf numFmtId="0" fontId="10" fillId="0" borderId="45" xfId="0" applyFont="1" applyBorder="1" applyAlignment="1" applyProtection="1">
      <alignment horizontal="center" wrapText="1"/>
      <protection locked="0"/>
    </xf>
    <xf numFmtId="0" fontId="0" fillId="0" borderId="37" xfId="0" applyBorder="1" applyAlignment="1">
      <alignment wrapText="1"/>
    </xf>
    <xf numFmtId="0" fontId="29" fillId="0" borderId="0" xfId="0" applyFont="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1</xdr:row>
      <xdr:rowOff>323850</xdr:rowOff>
    </xdr:from>
    <xdr:ext cx="6105525" cy="24203025"/>
    <xdr:sp macro="" textlink="">
      <xdr:nvSpPr>
        <xdr:cNvPr id="2" name="TextBox 1"/>
        <xdr:cNvSpPr txBox="1"/>
      </xdr:nvSpPr>
      <xdr:spPr>
        <a:xfrm>
          <a:off x="295275" y="466725"/>
          <a:ext cx="6105525" cy="24203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Instructions for Excel Monthly Report of Operation – Vertical Loop Reactor Wastewater Treatment Plant – Form 53341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Initial Excel MRO Form Setup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Be sure to do this at the start of a new year, or the first time this form is 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General MRO Header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The </a:t>
          </a:r>
          <a:r>
            <a:rPr lang="en-US" sz="1100" b="1">
              <a:effectLst/>
              <a:latin typeface="Calibri" panose="020F0502020204030204" pitchFamily="34" charset="0"/>
              <a:ea typeface="Calibri" panose="020F0502020204030204" pitchFamily="34" charset="0"/>
              <a:cs typeface="Times New Roman" panose="02020603050405020304" pitchFamily="18" charset="0"/>
            </a:rPr>
            <a:t>Facility Name, Year, Permit Number, Outfall Number, Certified Operator Name and certification number, etc.</a:t>
          </a:r>
          <a:r>
            <a:rPr lang="en-US" sz="1100">
              <a:effectLst/>
              <a:latin typeface="Calibri" panose="020F0502020204030204" pitchFamily="34" charset="0"/>
              <a:ea typeface="Calibri" panose="020F0502020204030204" pitchFamily="34" charset="0"/>
              <a:cs typeface="Times New Roman" panose="02020603050405020304" pitchFamily="18" charset="0"/>
            </a:rPr>
            <a:t> need to be entered into the top (header) box </a:t>
          </a:r>
          <a:r>
            <a:rPr lang="en-US" sz="1100" i="1">
              <a:effectLst/>
              <a:latin typeface="Calibri" panose="020F0502020204030204" pitchFamily="34" charset="0"/>
              <a:ea typeface="Calibri" panose="020F0502020204030204" pitchFamily="34" charset="0"/>
              <a:cs typeface="Times New Roman" panose="02020603050405020304" pitchFamily="18" charset="0"/>
            </a:rPr>
            <a:t>on the first page of </a:t>
          </a:r>
          <a:r>
            <a:rPr lang="en-US" sz="1100" i="1" u="sng">
              <a:effectLst/>
              <a:latin typeface="Calibri" panose="020F0502020204030204" pitchFamily="34" charset="0"/>
              <a:ea typeface="Calibri" panose="020F0502020204030204" pitchFamily="34" charset="0"/>
              <a:cs typeface="Times New Roman" panose="02020603050405020304" pitchFamily="18" charset="0"/>
            </a:rPr>
            <a:t>January's</a:t>
          </a:r>
          <a:r>
            <a:rPr lang="en-US" sz="1100" i="1">
              <a:effectLst/>
              <a:latin typeface="Calibri" panose="020F0502020204030204" pitchFamily="34" charset="0"/>
              <a:ea typeface="Calibri" panose="020F0502020204030204" pitchFamily="34" charset="0"/>
              <a:cs typeface="Times New Roman" panose="02020603050405020304" pitchFamily="18" charset="0"/>
            </a:rPr>
            <a:t> report</a:t>
          </a:r>
          <a:r>
            <a:rPr lang="en-US" sz="1100">
              <a:effectLst/>
              <a:latin typeface="Calibri" panose="020F0502020204030204" pitchFamily="34" charset="0"/>
              <a:ea typeface="Calibri" panose="020F0502020204030204" pitchFamily="34" charset="0"/>
              <a:cs typeface="Times New Roman" panose="02020603050405020304" pitchFamily="18" charset="0"/>
            </a:rPr>
            <a:t>. This information will then automatically display on subsequent months of the MRO spreadsheet.  Should the header information (certified operator info) change, the information can be changed on the applicable month header.  Facility name change can only occur on the January header.</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Reporting Parameters not listed on non-labeled columns</a:t>
          </a:r>
          <a:r>
            <a:rPr lang="en-US" sz="1100">
              <a:effectLst/>
              <a:latin typeface="Calibri" panose="020F0502020204030204" pitchFamily="34" charset="0"/>
              <a:ea typeface="Calibri" panose="020F0502020204030204" pitchFamily="34" charset="0"/>
              <a:cs typeface="Times New Roman" panose="02020603050405020304" pitchFamily="18" charset="0"/>
            </a:rPr>
            <a:t>: Use the blank columns, if needed, for parameters </a:t>
          </a:r>
          <a:r>
            <a:rPr lang="en-US" sz="1100" i="1">
              <a:effectLst/>
              <a:latin typeface="Calibri" panose="020F0502020204030204" pitchFamily="34" charset="0"/>
              <a:ea typeface="Calibri" panose="020F0502020204030204" pitchFamily="34" charset="0"/>
              <a:cs typeface="Times New Roman" panose="02020603050405020304" pitchFamily="18" charset="0"/>
            </a:rPr>
            <a:t>not already labeled on this form</a:t>
          </a:r>
          <a:r>
            <a:rPr lang="en-US" sz="1100">
              <a:effectLst/>
              <a:latin typeface="Calibri" panose="020F0502020204030204" pitchFamily="34" charset="0"/>
              <a:ea typeface="Calibri" panose="020F0502020204030204" pitchFamily="34" charset="0"/>
              <a:cs typeface="Times New Roman" panose="02020603050405020304" pitchFamily="18" charset="0"/>
            </a:rPr>
            <a:t>, and be sure to label those columns’ headers.</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Entering measurement data on the Excel MRO spreadsheet each month (per tab):</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Enter measurement data in the correct white (concentration) cells</a:t>
          </a:r>
          <a:r>
            <a:rPr lang="en-US" sz="1100">
              <a:effectLst/>
              <a:latin typeface="Calibri" panose="020F0502020204030204" pitchFamily="34" charset="0"/>
              <a:ea typeface="Calibri" panose="020F0502020204030204" pitchFamily="34" charset="0"/>
              <a:cs typeface="Times New Roman" panose="02020603050405020304" pitchFamily="18" charset="0"/>
            </a:rPr>
            <a:t> per calendar day, per parameter.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Raw/Batch Reactor data</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reported at a similar frequency as effluent sampling.</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data in the yellow (calculating) columns</a:t>
          </a:r>
          <a:r>
            <a:rPr lang="en-US" sz="1100">
              <a:effectLst/>
              <a:latin typeface="Calibri" panose="020F0502020204030204" pitchFamily="34" charset="0"/>
              <a:ea typeface="Calibri" panose="020F0502020204030204" pitchFamily="34" charset="0"/>
              <a:cs typeface="Times New Roman" panose="02020603050405020304" pitchFamily="18" charset="0"/>
            </a:rPr>
            <a:t> – the Excel form will do that.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inequality symbols</a:t>
          </a:r>
          <a:r>
            <a:rPr lang="en-US" sz="1100">
              <a:effectLst/>
              <a:latin typeface="Calibri" panose="020F0502020204030204" pitchFamily="34" charset="0"/>
              <a:ea typeface="Calibri" panose="020F0502020204030204" pitchFamily="34" charset="0"/>
              <a:cs typeface="Times New Roman" panose="02020603050405020304" pitchFamily="18" charset="0"/>
            </a:rPr>
            <a:t> (such as “&lt;” or “&gt;”) in the white columns of this form or calculations will not be performed correctly.  If a value is non-detect simply report the (absolute value of the) detection limit.  There is a special gray “&lt;” column that can be used when the *TRC value is non-detect.  </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Error Code 570 Popup:  </a:t>
          </a:r>
          <a:r>
            <a:rPr lang="en-US" sz="1100">
              <a:effectLst/>
              <a:latin typeface="Calibri" panose="020F0502020204030204" pitchFamily="34" charset="0"/>
              <a:ea typeface="Calibri" panose="020F0502020204030204" pitchFamily="34" charset="0"/>
              <a:cs typeface="Times New Roman" panose="02020603050405020304" pitchFamily="18" charset="0"/>
            </a:rPr>
            <a:t>If something other than a “&lt;” sign is entered in the “&lt;” column simply click “</a:t>
          </a:r>
          <a:r>
            <a:rPr lang="en-US" sz="1100" u="sng">
              <a:effectLst/>
              <a:latin typeface="Calibri" panose="020F0502020204030204" pitchFamily="34" charset="0"/>
              <a:ea typeface="Calibri" panose="020F0502020204030204" pitchFamily="34" charset="0"/>
              <a:cs typeface="Times New Roman" panose="02020603050405020304" pitchFamily="18" charset="0"/>
            </a:rPr>
            <a:t>Cancel</a:t>
          </a:r>
          <a:r>
            <a:rPr lang="en-US" sz="1100">
              <a:effectLst/>
              <a:latin typeface="Calibri" panose="020F0502020204030204" pitchFamily="34" charset="0"/>
              <a:ea typeface="Calibri" panose="020F0502020204030204" pitchFamily="34" charset="0"/>
              <a:cs typeface="Times New Roman" panose="02020603050405020304" pitchFamily="18" charset="0"/>
            </a:rPr>
            <a:t>” (on the popup) in order to remove it, and continue.</a:t>
          </a:r>
        </a:p>
        <a:p>
          <a:pPr marL="457200" marR="0">
            <a:lnSpc>
              <a:spcPct val="107000"/>
            </a:lnSpc>
            <a:spcBef>
              <a:spcPts val="0"/>
            </a:spcBef>
            <a:spcAft>
              <a:spcPts val="8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Except for pH</a:t>
          </a:r>
          <a:r>
            <a:rPr lang="en-US" sz="1100" b="1">
              <a:effectLst/>
              <a:latin typeface="Calibri" panose="020F0502020204030204" pitchFamily="34" charset="0"/>
              <a:ea typeface="Calibri" panose="020F0502020204030204" pitchFamily="34" charset="0"/>
              <a:cs typeface="Times New Roman" panose="02020603050405020304" pitchFamily="18" charset="0"/>
            </a:rPr>
            <a:t>, if multiple samples of a parameter are collected on the same calendar day, </a:t>
          </a:r>
          <a:r>
            <a:rPr lang="en-US" sz="1100">
              <a:effectLst/>
              <a:latin typeface="Calibri" panose="020F0502020204030204" pitchFamily="34" charset="0"/>
              <a:ea typeface="Calibri" panose="020F0502020204030204" pitchFamily="34" charset="0"/>
              <a:cs typeface="Times New Roman" panose="02020603050405020304" pitchFamily="18" charset="0"/>
            </a:rPr>
            <a:t>average the results for that day on your bench sheet, to provide one value got for that MRO cell.</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  </a:t>
          </a:r>
          <a:r>
            <a:rPr lang="en-US" sz="1100">
              <a:effectLst/>
              <a:latin typeface="Calibri" panose="020F0502020204030204" pitchFamily="34" charset="0"/>
              <a:ea typeface="Calibri" panose="020F0502020204030204" pitchFamily="34" charset="0"/>
              <a:cs typeface="Times New Roman" panose="02020603050405020304" pitchFamily="18" charset="0"/>
            </a:rPr>
            <a:t>If multiple pH samples are collected in one day, report the highest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lowest values per day.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pH values </a:t>
          </a:r>
          <a:r>
            <a:rPr lang="en-US" sz="1100" u="sng">
              <a:effectLst/>
              <a:latin typeface="Calibri" panose="020F0502020204030204" pitchFamily="34" charset="0"/>
              <a:ea typeface="Calibri" panose="020F0502020204030204" pitchFamily="34" charset="0"/>
              <a:cs typeface="Times New Roman" panose="02020603050405020304" pitchFamily="18" charset="0"/>
            </a:rPr>
            <a:t>cannot</a:t>
          </a:r>
          <a:r>
            <a:rPr lang="en-US" sz="1100">
              <a:effectLst/>
              <a:latin typeface="Calibri" panose="020F0502020204030204" pitchFamily="34" charset="0"/>
              <a:ea typeface="Calibri" panose="020F0502020204030204" pitchFamily="34" charset="0"/>
              <a:cs typeface="Times New Roman" panose="02020603050405020304" pitchFamily="18" charset="0"/>
            </a:rPr>
            <a:t> be averaged. </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 If only one pH sample is collected per day, report in the “daily low” pH column.</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 Coli</a:t>
          </a:r>
          <a:r>
            <a:rPr lang="en-US" sz="1100">
              <a:effectLst/>
              <a:latin typeface="Calibri" panose="020F0502020204030204" pitchFamily="34" charset="0"/>
              <a:ea typeface="Calibri" panose="020F0502020204030204" pitchFamily="34" charset="0"/>
              <a:cs typeface="Times New Roman" panose="02020603050405020304" pitchFamily="18" charset="0"/>
            </a:rPr>
            <a:t> - The formula in the "average" cell/box actually calculates and displays the </a:t>
          </a:r>
          <a:r>
            <a:rPr lang="en-US" sz="1100" i="1">
              <a:effectLst/>
              <a:latin typeface="Calibri" panose="020F0502020204030204" pitchFamily="34" charset="0"/>
              <a:ea typeface="Calibri" panose="020F0502020204030204" pitchFamily="34" charset="0"/>
              <a:cs typeface="Times New Roman" panose="02020603050405020304" pitchFamily="18" charset="0"/>
            </a:rPr>
            <a:t>geometric mean</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E.coli calculation on this MRO form converts "TNTC" (“too numerous to count”) to 63,200 and converts "0" to "1" when calculating and providing the monthly geometric mean in the E. coli summary data.  The letters “TNTC” can only be used in the E. coli column, and if they apply.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By moving the mouse/cursor over the E. coli summary data, a popup will appear to explain which E. coli summary data goes in the corresponding netDMR blanks (by parameter code and column), including the E. coli Supplemental data (to ensure correct E. coli 10% Rule application).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Changing data</a:t>
          </a:r>
          <a:r>
            <a:rPr lang="en-US" sz="1100">
              <a:effectLst/>
              <a:latin typeface="Calibri" panose="020F0502020204030204" pitchFamily="34" charset="0"/>
              <a:ea typeface="Calibri" panose="020F0502020204030204" pitchFamily="34" charset="0"/>
              <a:cs typeface="Times New Roman" panose="02020603050405020304" pitchFamily="18" charset="0"/>
            </a:rPr>
            <a:t> in the concentration (non-calculating, white, non-yellow) cells: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To change data that is not correct in the “white” (non-calculating) cells, simply delete the incorrect data and enter the correct data </a:t>
          </a:r>
          <a:r>
            <a:rPr lang="en-US" sz="1100" u="sng">
              <a:effectLst/>
              <a:latin typeface="Calibri" panose="020F0502020204030204" pitchFamily="34" charset="0"/>
              <a:ea typeface="Calibri" panose="020F0502020204030204" pitchFamily="34" charset="0"/>
              <a:cs typeface="Times New Roman" panose="02020603050405020304" pitchFamily="18" charset="0"/>
            </a:rPr>
            <a:t>or</a:t>
          </a:r>
          <a:r>
            <a:rPr lang="en-US" sz="1100">
              <a:effectLst/>
              <a:latin typeface="Calibri" panose="020F0502020204030204" pitchFamily="34" charset="0"/>
              <a:ea typeface="Calibri" panose="020F0502020204030204" pitchFamily="34" charset="0"/>
              <a:cs typeface="Times New Roman" panose="02020603050405020304" pitchFamily="18" charset="0"/>
            </a:rPr>
            <a:t> double click on the incorrect data in that cell and key the correct data on top of it.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Do not use</a:t>
          </a:r>
          <a:r>
            <a:rPr lang="en-US" sz="1100">
              <a:effectLst/>
              <a:latin typeface="Calibri" panose="020F0502020204030204" pitchFamily="34" charset="0"/>
              <a:ea typeface="Calibri" panose="020F0502020204030204" pitchFamily="34" charset="0"/>
              <a:cs typeface="Times New Roman" panose="02020603050405020304" pitchFamily="18" charset="0"/>
            </a:rPr>
            <a:t> "cut &amp; paste” or the space bar to make corrections. Either can cause errors.</a:t>
          </a:r>
        </a:p>
        <a:p>
          <a:pPr marL="2286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Signature block </a:t>
          </a:r>
          <a:r>
            <a:rPr lang="en-US" sz="1100">
              <a:effectLst/>
              <a:latin typeface="Calibri" panose="020F0502020204030204" pitchFamily="34" charset="0"/>
              <a:ea typeface="Calibri" panose="020F0502020204030204" pitchFamily="34" charset="0"/>
              <a:cs typeface="Times New Roman" panose="02020603050405020304" pitchFamily="18" charset="0"/>
            </a:rPr>
            <a:t>must be fully completed and can be completed while in Excel (handwritten signatures are not required).  </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Additional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Partial Week Calculations: </a:t>
          </a:r>
          <a:r>
            <a:rPr lang="en-US" sz="1100">
              <a:effectLst/>
              <a:latin typeface="Calibri" panose="020F0502020204030204" pitchFamily="34" charset="0"/>
              <a:ea typeface="Calibri" panose="020F0502020204030204" pitchFamily="34" charset="0"/>
              <a:cs typeface="Times New Roman" panose="02020603050405020304" pitchFamily="18" charset="0"/>
            </a:rPr>
            <a:t> Always complete at least the first three days of the next month’s MRO prior to converting this month’s MRO to a pdf document, for correct partial week calculations to occur.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1">
              <a:effectLst/>
              <a:latin typeface="Calibri" panose="020F0502020204030204" pitchFamily="34" charset="0"/>
              <a:ea typeface="Calibri" panose="020F0502020204030204" pitchFamily="34" charset="0"/>
              <a:cs typeface="Times New Roman" panose="02020603050405020304" pitchFamily="18" charset="0"/>
            </a:rPr>
            <a:t>Freeze Panes</a:t>
          </a:r>
          <a:r>
            <a:rPr lang="en-US" sz="1100">
              <a:effectLst/>
              <a:latin typeface="Calibri" panose="020F0502020204030204" pitchFamily="34" charset="0"/>
              <a:ea typeface="Calibri" panose="020F0502020204030204" pitchFamily="34" charset="0"/>
              <a:cs typeface="Times New Roman" panose="02020603050405020304" pitchFamily="18" charset="0"/>
            </a:rPr>
            <a:t>" has been used to keep row and column labels visible as you scroll.  This feature can be turned off by selecting "Unfreeze Panes" under the Excel “View” tab.</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Calculation (yellow) Cells</a:t>
          </a:r>
          <a:r>
            <a:rPr lang="en-US" sz="1100">
              <a:effectLst/>
              <a:latin typeface="Calibri" panose="020F0502020204030204" pitchFamily="34" charset="0"/>
              <a:ea typeface="Calibri" panose="020F0502020204030204" pitchFamily="34" charset="0"/>
              <a:cs typeface="Times New Roman" panose="02020603050405020304" pitchFamily="18" charset="0"/>
            </a:rPr>
            <a:t>: Do not enter data in the cells with a yellow background.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yellow cells contain formulas that calculate the information for that cell from other data entered into the worksheet, to assist with reporting loading values and maximum weekly values. Cells containing formulas are "locked" to prevent accidental modification and false calculations/summary data.</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b="1">
              <a:effectLst/>
              <a:latin typeface="Calibri" panose="020F0502020204030204" pitchFamily="34" charset="0"/>
              <a:ea typeface="Calibri" panose="020F0502020204030204" pitchFamily="34" charset="0"/>
              <a:cs typeface="Times New Roman" panose="02020603050405020304" pitchFamily="18" charset="0"/>
            </a:rPr>
            <a:t>Maximum Weekly Average (calculation) columns:</a:t>
          </a:r>
          <a:r>
            <a:rPr lang="en-US" sz="1100">
              <a:effectLst/>
              <a:latin typeface="Calibri" panose="020F0502020204030204" pitchFamily="34" charset="0"/>
              <a:ea typeface="Calibri" panose="020F0502020204030204" pitchFamily="34" charset="0"/>
              <a:cs typeface="Times New Roman" panose="02020603050405020304" pitchFamily="18" charset="0"/>
            </a:rPr>
            <a:t>  The weekly average value (calculation column) displays on Saturday of each week.  The exception is when a week overlaps two (2) months. When a week contains days from two (2) months, the weekly average displays on the month containing four (4) or more of the days of that week.  If most of the days (of that week) occur in the first month, the weekly average value displays on the last day of that month.</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Monthly Summary Data to use on the corresponding NetDMR: </a:t>
          </a:r>
          <a:r>
            <a:rPr lang="en-US" sz="1100">
              <a:effectLst/>
              <a:latin typeface="Calibri" panose="020F0502020204030204" pitchFamily="34" charset="0"/>
              <a:ea typeface="Calibri" panose="020F0502020204030204" pitchFamily="34" charset="0"/>
              <a:cs typeface="Times New Roman" panose="02020603050405020304" pitchFamily="18" charset="0"/>
            </a:rPr>
            <a:t>Most of the MRO summary data values that need to be transferred to the corresponding netDMR blanks are in </a:t>
          </a:r>
          <a:r>
            <a:rPr lang="en-US" sz="1100" b="1" u="sng">
              <a:effectLst/>
              <a:latin typeface="Calibri" panose="020F0502020204030204" pitchFamily="34" charset="0"/>
              <a:ea typeface="Calibri" panose="020F0502020204030204" pitchFamily="34" charset="0"/>
              <a:cs typeface="Times New Roman" panose="02020603050405020304" pitchFamily="18" charset="0"/>
            </a:rPr>
            <a:t>outlined</a:t>
          </a:r>
          <a:r>
            <a:rPr lang="en-US" sz="1100">
              <a:effectLst/>
              <a:latin typeface="Calibri" panose="020F0502020204030204" pitchFamily="34" charset="0"/>
              <a:ea typeface="Calibri" panose="020F0502020204030204" pitchFamily="34" charset="0"/>
              <a:cs typeface="Times New Roman" panose="02020603050405020304" pitchFamily="18" charset="0"/>
            </a:rPr>
            <a:t> cells at the bottom of the applicable effluent parameter columns.  For many of the parameters, by moving the curser over the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summary data, a popup will occur to explain where that data (by parameter code and column) needs to be entered on the corresponding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Annual Summary Tab:</a:t>
          </a:r>
          <a:r>
            <a:rPr lang="en-US" sz="1100">
              <a:effectLst/>
              <a:latin typeface="Calibri" panose="020F0502020204030204" pitchFamily="34" charset="0"/>
              <a:ea typeface="Calibri" panose="020F0502020204030204" pitchFamily="34" charset="0"/>
              <a:cs typeface="Times New Roman" panose="02020603050405020304" pitchFamily="18" charset="0"/>
            </a:rPr>
            <a:t>  The last tab of this form/spreadsheet displays a summary of the data entered into the twelve (12) months of MRO forms and is for your use if desired in preparing an annual report, etc.  It does not need to be submitted to IDEM.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Page Size</a:t>
          </a:r>
          <a:r>
            <a:rPr lang="en-US" sz="1100">
              <a:effectLst/>
              <a:latin typeface="Calibri" panose="020F0502020204030204" pitchFamily="34" charset="0"/>
              <a:ea typeface="Calibri" panose="020F0502020204030204" pitchFamily="34" charset="0"/>
              <a:cs typeface="Times New Roman" panose="02020603050405020304" pitchFamily="18" charset="0"/>
            </a:rPr>
            <a:t>: If the form doesn't print/appear properly onto four (4) pages, the print "scaling" can be adjusted while in Excel.  Click on "Page Layout” to find "Scale".  Experiment to find the highest Scale percentage that works for your printer, while still keeping this MRO form on four pages.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NODI Tab Explanation</a:t>
          </a:r>
          <a:r>
            <a:rPr lang="en-US" sz="1100">
              <a:effectLst/>
              <a:latin typeface="Calibri" panose="020F0502020204030204" pitchFamily="34" charset="0"/>
              <a:ea typeface="Calibri" panose="020F0502020204030204" pitchFamily="34" charset="0"/>
              <a:cs typeface="Times New Roman" panose="02020603050405020304" pitchFamily="18" charset="0"/>
            </a:rPr>
            <a:t>: The NetDMR NODI (no data indicated) codes that are allowed to be used for Indiana NetDMR data (when there is no measurement data and they apply to the entire monitoring period) are listed on the NODI tab</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 A </a:t>
          </a:r>
          <a:r>
            <a:rPr lang="en-US" sz="1100" i="1">
              <a:effectLst/>
              <a:latin typeface="Calibri" panose="020F0502020204030204" pitchFamily="34" charset="0"/>
              <a:ea typeface="Calibri" panose="020F0502020204030204" pitchFamily="34" charset="0"/>
              <a:cs typeface="Times New Roman" panose="02020603050405020304" pitchFamily="18" charset="0"/>
            </a:rPr>
            <a:t>comment</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added to the NetDMR to explain the use of the NODI code. To use any of the other NODI codes (not on the IDEM list) will require special permission from the IDEM Compliance Data Section - note this in the “Comments” section of the netDMR.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Counting Excursions/Exceedances/Violations:</a:t>
          </a:r>
          <a:r>
            <a:rPr lang="en-US" sz="1100">
              <a:effectLst/>
              <a:latin typeface="Calibri" panose="020F0502020204030204" pitchFamily="34" charset="0"/>
              <a:ea typeface="Calibri" panose="020F0502020204030204" pitchFamily="34" charset="0"/>
              <a:cs typeface="Times New Roman" panose="02020603050405020304" pitchFamily="18" charset="0"/>
            </a:rPr>
            <a:t>  Per parameter, count the following exceedances and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them together</a:t>
          </a:r>
          <a:r>
            <a:rPr lang="en-US" sz="1100">
              <a:effectLst/>
              <a:latin typeface="Calibri" panose="020F0502020204030204" pitchFamily="34" charset="0"/>
              <a:ea typeface="Calibri" panose="020F0502020204030204" pitchFamily="34" charset="0"/>
              <a:cs typeface="Times New Roman" panose="02020603050405020304" pitchFamily="18" charset="0"/>
            </a:rPr>
            <a:t> in order to report in the “No. Ex.” </a:t>
          </a:r>
          <a:r>
            <a:rPr lang="en-US" sz="1100" i="1">
              <a:effectLst/>
              <a:latin typeface="Calibri" panose="020F0502020204030204" pitchFamily="34" charset="0"/>
              <a:ea typeface="Calibri" panose="020F0502020204030204" pitchFamily="34" charset="0"/>
              <a:cs typeface="Times New Roman" panose="02020603050405020304" pitchFamily="18" charset="0"/>
            </a:rPr>
            <a:t>Column</a:t>
          </a:r>
          <a:r>
            <a:rPr lang="en-US" sz="1100">
              <a:effectLst/>
              <a:latin typeface="Calibri" panose="020F0502020204030204" pitchFamily="34" charset="0"/>
              <a:ea typeface="Calibri" panose="020F0502020204030204" pitchFamily="34" charset="0"/>
              <a:cs typeface="Times New Roman" panose="02020603050405020304" pitchFamily="18" charset="0"/>
            </a:rPr>
            <a:t> of the netDMR: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daily limit, count each </a:t>
          </a:r>
          <a:r>
            <a:rPr lang="en-US" sz="1100" u="sng">
              <a:effectLst/>
              <a:latin typeface="Calibri" panose="020F0502020204030204" pitchFamily="34" charset="0"/>
              <a:ea typeface="Calibri" panose="020F0502020204030204" pitchFamily="34" charset="0"/>
              <a:cs typeface="Times New Roman" panose="02020603050405020304" pitchFamily="18" charset="0"/>
            </a:rPr>
            <a:t>day</a:t>
          </a:r>
          <a:r>
            <a:rPr lang="en-US" sz="1100">
              <a:effectLst/>
              <a:latin typeface="Calibri" panose="020F0502020204030204" pitchFamily="34" charset="0"/>
              <a:ea typeface="Calibri" panose="020F0502020204030204" pitchFamily="34" charset="0"/>
              <a:cs typeface="Times New Roman" panose="02020603050405020304" pitchFamily="18" charset="0"/>
            </a:rPr>
            <a:t> that the Maximum Daily limit was exceeded during the month.</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maximum weekly average limit, count all the </a:t>
          </a:r>
          <a:r>
            <a:rPr lang="en-US" sz="1100" u="sng">
              <a:effectLst/>
              <a:latin typeface="Calibri" panose="020F0502020204030204" pitchFamily="34" charset="0"/>
              <a:ea typeface="Calibri" panose="020F0502020204030204" pitchFamily="34" charset="0"/>
              <a:cs typeface="Times New Roman" panose="02020603050405020304" pitchFamily="18" charset="0"/>
            </a:rPr>
            <a:t>weeks</a:t>
          </a:r>
          <a:r>
            <a:rPr lang="en-US" sz="1100">
              <a:effectLst/>
              <a:latin typeface="Calibri" panose="020F0502020204030204" pitchFamily="34" charset="0"/>
              <a:ea typeface="Calibri" panose="020F0502020204030204" pitchFamily="34" charset="0"/>
              <a:cs typeface="Times New Roman" panose="02020603050405020304" pitchFamily="18" charset="0"/>
            </a:rPr>
            <a:t> that exceeded the Maximum Weekly limit.</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monthly average limit was exceeded, it counts as 1.  If there are Monthly Average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loading limits, each counts as 1 if it was exceeded.</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 parameter has both a concentration (mg/L) limit and a loading (lb/day) limit, all violations must be counted.</a:t>
          </a:r>
        </a:p>
        <a:p>
          <a:pPr marL="45720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For example</a:t>
          </a:r>
          <a:r>
            <a:rPr lang="en-US" sz="1100">
              <a:effectLst/>
              <a:latin typeface="Calibri" panose="020F0502020204030204" pitchFamily="34" charset="0"/>
              <a:ea typeface="Calibri" panose="020F0502020204030204" pitchFamily="34" charset="0"/>
              <a:cs typeface="Times New Roman" panose="02020603050405020304" pitchFamily="18" charset="0"/>
            </a:rPr>
            <a:t>: if the Maximum Weekly Average concentration limit for a parameter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three</a:t>
          </a:r>
          <a:r>
            <a:rPr lang="en-US" sz="1100">
              <a:effectLst/>
              <a:latin typeface="Calibri" panose="020F0502020204030204" pitchFamily="34" charset="0"/>
              <a:ea typeface="Calibri" panose="020F0502020204030204" pitchFamily="34" charset="0"/>
              <a:cs typeface="Times New Roman" panose="02020603050405020304" pitchFamily="18" charset="0"/>
            </a:rPr>
            <a:t> weeks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monthly average concentration limit was exceeded (for </a:t>
          </a:r>
          <a:r>
            <a:rPr lang="en-US" sz="1100" u="sng">
              <a:effectLst/>
              <a:latin typeface="Calibri" panose="020F0502020204030204" pitchFamily="34" charset="0"/>
              <a:ea typeface="Calibri" panose="020F0502020204030204" pitchFamily="34" charset="0"/>
              <a:cs typeface="Times New Roman" panose="02020603050405020304" pitchFamily="18" charset="0"/>
            </a:rPr>
            <a:t>both</a:t>
          </a:r>
          <a:r>
            <a:rPr lang="en-US" sz="1100">
              <a:effectLst/>
              <a:latin typeface="Calibri" panose="020F0502020204030204" pitchFamily="34" charset="0"/>
              <a:ea typeface="Calibri" panose="020F0502020204030204" pitchFamily="34" charset="0"/>
              <a:cs typeface="Times New Roman" panose="02020603050405020304" pitchFamily="18" charset="0"/>
            </a:rPr>
            <a:t> Loading and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loading limit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two</a:t>
          </a:r>
          <a:r>
            <a:rPr lang="en-US" sz="1100">
              <a:effectLst/>
              <a:latin typeface="Calibri" panose="020F0502020204030204" pitchFamily="34" charset="0"/>
              <a:ea typeface="Calibri" panose="020F0502020204030204" pitchFamily="34" charset="0"/>
              <a:cs typeface="Times New Roman" panose="02020603050405020304" pitchFamily="18" charset="0"/>
            </a:rPr>
            <a:t> weeks, report “7” in the No. Ex. Column for that parameter.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Explanations for exceedances can be added in the Comments field of the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Preparing MRO for attachment to the netDMR</a:t>
          </a:r>
          <a:r>
            <a:rPr lang="en-US" sz="1100">
              <a:effectLst/>
              <a:latin typeface="Calibri" panose="020F0502020204030204" pitchFamily="34" charset="0"/>
              <a:ea typeface="Calibri" panose="020F0502020204030204" pitchFamily="34" charset="0"/>
              <a:cs typeface="Times New Roman" panose="02020603050405020304" pitchFamily="18" charset="0"/>
            </a:rPr>
            <a:t>: Once this month’s MRO is complete (including signature block) and at least the first three days of the next month’s MRO is complete, this MRO can be saved and converted to a pdf document, using the following naming format:</a:t>
          </a: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PermitID_OutfallID_DocTYPE_YYYY_MM (i.e., IN0012345_001A_MRO_2020_01.pdf).</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Troubleshooting:  ####’s:  </a:t>
          </a:r>
          <a:r>
            <a:rPr lang="en-US" sz="1100">
              <a:effectLst/>
              <a:latin typeface="Calibri" panose="020F0502020204030204" pitchFamily="34" charset="0"/>
              <a:ea typeface="Calibri" panose="020F0502020204030204" pitchFamily="34" charset="0"/>
              <a:cs typeface="Times New Roman" panose="02020603050405020304" pitchFamily="18" charset="0"/>
            </a:rPr>
            <a:t>If a series of pound/hash signs (######) appear on the MRO, locate the cell where this first occurs and look in that area for faulty data (i.e., two decimal points in one cell, non-numeric data, etc.  Contact IDEM for assistance if needed.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r>
            <a:rPr lang="en-US" sz="1100">
              <a:effectLst/>
              <a:latin typeface="Calibri" panose="020F0502020204030204" pitchFamily="34" charset="0"/>
              <a:ea typeface="Calibri" panose="020F0502020204030204" pitchFamily="34" charset="0"/>
              <a:cs typeface="Times New Roman" panose="02020603050405020304" pitchFamily="18" charset="0"/>
            </a:rPr>
            <a:t>*TRC – Total Residual Chlorine</a:t>
          </a:r>
          <a:endParaRPr lang="en-US" sz="1100"/>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0</xdr:rowOff>
    </xdr:from>
    <xdr:to>
      <xdr:col>2</xdr:col>
      <xdr:colOff>314325</xdr:colOff>
      <xdr:row>4</xdr:row>
      <xdr:rowOff>161925</xdr:rowOff>
    </xdr:to>
    <xdr:pic>
      <xdr:nvPicPr>
        <xdr:cNvPr id="2188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00025"/>
          <a:ext cx="7620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28575</xdr:rowOff>
    </xdr:from>
    <xdr:to>
      <xdr:col>2</xdr:col>
      <xdr:colOff>323850</xdr:colOff>
      <xdr:row>4</xdr:row>
      <xdr:rowOff>180975</xdr:rowOff>
    </xdr:to>
    <xdr:pic>
      <xdr:nvPicPr>
        <xdr:cNvPr id="2289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2286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9525</xdr:rowOff>
    </xdr:from>
    <xdr:to>
      <xdr:col>2</xdr:col>
      <xdr:colOff>323850</xdr:colOff>
      <xdr:row>4</xdr:row>
      <xdr:rowOff>161925</xdr:rowOff>
    </xdr:to>
    <xdr:pic>
      <xdr:nvPicPr>
        <xdr:cNvPr id="2393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2095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19050</xdr:rowOff>
    </xdr:from>
    <xdr:to>
      <xdr:col>2</xdr:col>
      <xdr:colOff>276225</xdr:colOff>
      <xdr:row>4</xdr:row>
      <xdr:rowOff>171450</xdr:rowOff>
    </xdr:to>
    <xdr:pic>
      <xdr:nvPicPr>
        <xdr:cNvPr id="2495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2190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2</xdr:col>
      <xdr:colOff>276225</xdr:colOff>
      <xdr:row>4</xdr:row>
      <xdr:rowOff>161925</xdr:rowOff>
    </xdr:to>
    <xdr:pic>
      <xdr:nvPicPr>
        <xdr:cNvPr id="2442"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2095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0</xdr:rowOff>
    </xdr:from>
    <xdr:to>
      <xdr:col>2</xdr:col>
      <xdr:colOff>285750</xdr:colOff>
      <xdr:row>4</xdr:row>
      <xdr:rowOff>152400</xdr:rowOff>
    </xdr:to>
    <xdr:pic>
      <xdr:nvPicPr>
        <xdr:cNvPr id="1470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2000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190500</xdr:rowOff>
    </xdr:from>
    <xdr:to>
      <xdr:col>2</xdr:col>
      <xdr:colOff>285750</xdr:colOff>
      <xdr:row>4</xdr:row>
      <xdr:rowOff>142875</xdr:rowOff>
    </xdr:to>
    <xdr:pic>
      <xdr:nvPicPr>
        <xdr:cNvPr id="1572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0</xdr:rowOff>
    </xdr:from>
    <xdr:to>
      <xdr:col>2</xdr:col>
      <xdr:colOff>323850</xdr:colOff>
      <xdr:row>4</xdr:row>
      <xdr:rowOff>152400</xdr:rowOff>
    </xdr:to>
    <xdr:pic>
      <xdr:nvPicPr>
        <xdr:cNvPr id="1680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2000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180975</xdr:rowOff>
    </xdr:from>
    <xdr:to>
      <xdr:col>2</xdr:col>
      <xdr:colOff>314325</xdr:colOff>
      <xdr:row>4</xdr:row>
      <xdr:rowOff>133350</xdr:rowOff>
    </xdr:to>
    <xdr:pic>
      <xdr:nvPicPr>
        <xdr:cNvPr id="1778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809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190500</xdr:rowOff>
    </xdr:from>
    <xdr:to>
      <xdr:col>2</xdr:col>
      <xdr:colOff>352425</xdr:colOff>
      <xdr:row>4</xdr:row>
      <xdr:rowOff>142875</xdr:rowOff>
    </xdr:to>
    <xdr:pic>
      <xdr:nvPicPr>
        <xdr:cNvPr id="1881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190500</xdr:rowOff>
    </xdr:from>
    <xdr:to>
      <xdr:col>2</xdr:col>
      <xdr:colOff>323850</xdr:colOff>
      <xdr:row>4</xdr:row>
      <xdr:rowOff>142875</xdr:rowOff>
    </xdr:to>
    <xdr:pic>
      <xdr:nvPicPr>
        <xdr:cNvPr id="1982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0</xdr:rowOff>
    </xdr:from>
    <xdr:to>
      <xdr:col>2</xdr:col>
      <xdr:colOff>314325</xdr:colOff>
      <xdr:row>4</xdr:row>
      <xdr:rowOff>161925</xdr:rowOff>
    </xdr:to>
    <xdr:pic>
      <xdr:nvPicPr>
        <xdr:cNvPr id="2085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00025"/>
          <a:ext cx="7620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49"/>
  <sheetViews>
    <sheetView showGridLines="0" tabSelected="1" workbookViewId="0" topLeftCell="A1">
      <selection activeCell="O2" sqref="O2"/>
    </sheetView>
  </sheetViews>
  <sheetFormatPr defaultColWidth="9.140625" defaultRowHeight="12.75"/>
  <cols>
    <col min="1" max="1" width="1.7109375" style="0" customWidth="1"/>
    <col min="3" max="3" width="14.00390625" style="0" customWidth="1"/>
    <col min="4" max="4" width="10.421875" style="0" customWidth="1"/>
    <col min="7" max="7" width="10.57421875" style="0" customWidth="1"/>
    <col min="9" max="9" width="10.28125" style="0" customWidth="1"/>
    <col min="11" max="11" width="8.140625" style="0" customWidth="1"/>
    <col min="12" max="12" width="1.57421875" style="0" customWidth="1"/>
    <col min="13" max="13" width="2.28125" style="0" customWidth="1"/>
  </cols>
  <sheetData>
    <row r="1" ht="11.25" customHeight="1" thickBot="1"/>
    <row r="2" spans="2:12" ht="37.5" customHeight="1">
      <c r="B2" s="862"/>
      <c r="C2" s="863"/>
      <c r="D2" s="863"/>
      <c r="E2" s="863"/>
      <c r="F2" s="863"/>
      <c r="G2" s="863"/>
      <c r="H2" s="863"/>
      <c r="I2" s="863"/>
      <c r="J2" s="863"/>
      <c r="K2" s="863"/>
      <c r="L2" s="710"/>
    </row>
    <row r="3" spans="2:12" ht="9.75" customHeight="1">
      <c r="B3" s="711"/>
      <c r="C3" s="712"/>
      <c r="D3" s="712"/>
      <c r="E3" s="712"/>
      <c r="F3" s="712"/>
      <c r="G3" s="712"/>
      <c r="H3" s="712"/>
      <c r="I3" s="712"/>
      <c r="J3" s="712"/>
      <c r="K3" s="712"/>
      <c r="L3" s="713"/>
    </row>
    <row r="4" spans="2:12" ht="14.25">
      <c r="B4" s="714"/>
      <c r="C4" s="712"/>
      <c r="D4" s="712"/>
      <c r="E4" s="712"/>
      <c r="F4" s="712"/>
      <c r="G4" s="712"/>
      <c r="H4" s="712"/>
      <c r="I4" s="712"/>
      <c r="J4" s="712"/>
      <c r="K4" s="712"/>
      <c r="L4" s="713"/>
    </row>
    <row r="5" spans="2:12" ht="3" customHeight="1">
      <c r="B5" s="866"/>
      <c r="C5" s="867"/>
      <c r="D5" s="867"/>
      <c r="E5" s="867"/>
      <c r="F5" s="867"/>
      <c r="G5" s="867"/>
      <c r="H5" s="867"/>
      <c r="I5" s="867"/>
      <c r="J5" s="867"/>
      <c r="K5" s="867"/>
      <c r="L5" s="717"/>
    </row>
    <row r="6" spans="2:12" ht="4.5" customHeight="1">
      <c r="B6" s="866"/>
      <c r="C6" s="867"/>
      <c r="D6" s="867"/>
      <c r="E6" s="867"/>
      <c r="F6" s="867"/>
      <c r="G6" s="867"/>
      <c r="H6" s="867"/>
      <c r="I6" s="867"/>
      <c r="J6" s="867"/>
      <c r="K6" s="867"/>
      <c r="L6" s="717"/>
    </row>
    <row r="7" spans="2:12" ht="14.25">
      <c r="B7" s="866"/>
      <c r="C7" s="867"/>
      <c r="D7" s="867"/>
      <c r="E7" s="867"/>
      <c r="F7" s="867"/>
      <c r="G7" s="867"/>
      <c r="H7" s="867"/>
      <c r="I7" s="867"/>
      <c r="J7" s="867"/>
      <c r="K7" s="867"/>
      <c r="L7" s="717"/>
    </row>
    <row r="8" spans="2:12" ht="33" customHeight="1">
      <c r="B8" s="866"/>
      <c r="C8" s="867"/>
      <c r="D8" s="867"/>
      <c r="E8" s="867"/>
      <c r="F8" s="867"/>
      <c r="G8" s="867"/>
      <c r="H8" s="867"/>
      <c r="I8" s="867"/>
      <c r="J8" s="867"/>
      <c r="K8" s="867"/>
      <c r="L8" s="717"/>
    </row>
    <row r="9" spans="2:12" ht="6.75" customHeight="1">
      <c r="B9" s="715"/>
      <c r="C9" s="716"/>
      <c r="D9" s="716"/>
      <c r="E9" s="716"/>
      <c r="F9" s="716"/>
      <c r="G9" s="716"/>
      <c r="H9" s="716"/>
      <c r="I9" s="716"/>
      <c r="J9" s="716"/>
      <c r="K9" s="716"/>
      <c r="L9" s="717"/>
    </row>
    <row r="10" spans="2:12" ht="14.25">
      <c r="B10" s="711"/>
      <c r="C10" s="712"/>
      <c r="D10" s="712"/>
      <c r="E10" s="712"/>
      <c r="F10" s="712"/>
      <c r="G10" s="712"/>
      <c r="H10" s="712"/>
      <c r="I10" s="712"/>
      <c r="J10" s="712"/>
      <c r="K10" s="712"/>
      <c r="L10" s="713"/>
    </row>
    <row r="11" spans="2:12" ht="17.25" customHeight="1">
      <c r="B11" s="711"/>
      <c r="C11" s="712"/>
      <c r="D11" s="712"/>
      <c r="E11" s="712"/>
      <c r="F11" s="712"/>
      <c r="G11" s="712"/>
      <c r="H11" s="712"/>
      <c r="I11" s="712"/>
      <c r="J11" s="712"/>
      <c r="K11" s="712"/>
      <c r="L11" s="713"/>
    </row>
    <row r="12" spans="2:12" ht="51" customHeight="1">
      <c r="B12" s="866"/>
      <c r="C12" s="867"/>
      <c r="D12" s="867"/>
      <c r="E12" s="867"/>
      <c r="F12" s="867"/>
      <c r="G12" s="867"/>
      <c r="H12" s="867"/>
      <c r="I12" s="867"/>
      <c r="J12" s="867"/>
      <c r="K12" s="867"/>
      <c r="L12" s="713"/>
    </row>
    <row r="13" spans="2:12" ht="9" customHeight="1">
      <c r="B13" s="718"/>
      <c r="C13" s="177"/>
      <c r="D13" s="177"/>
      <c r="E13" s="177"/>
      <c r="F13" s="177"/>
      <c r="G13" s="177"/>
      <c r="H13" s="177"/>
      <c r="I13" s="177"/>
      <c r="J13" s="177"/>
      <c r="K13" s="177"/>
      <c r="L13" s="713"/>
    </row>
    <row r="14" spans="2:12" ht="14.25">
      <c r="B14" s="718"/>
      <c r="C14" s="177"/>
      <c r="D14" s="177"/>
      <c r="E14" s="177"/>
      <c r="F14" s="177"/>
      <c r="G14" s="177"/>
      <c r="H14" s="177"/>
      <c r="I14" s="177"/>
      <c r="J14" s="177"/>
      <c r="K14" s="177"/>
      <c r="L14" s="713"/>
    </row>
    <row r="15" spans="2:12" ht="14.25">
      <c r="B15" s="864"/>
      <c r="C15" s="868"/>
      <c r="D15" s="868"/>
      <c r="E15" s="868"/>
      <c r="F15" s="868"/>
      <c r="G15" s="868"/>
      <c r="H15" s="868"/>
      <c r="I15" s="868"/>
      <c r="J15" s="868"/>
      <c r="K15" s="868"/>
      <c r="L15" s="713"/>
    </row>
    <row r="16" spans="2:12" ht="14.25">
      <c r="B16" s="869"/>
      <c r="C16" s="868"/>
      <c r="D16" s="868"/>
      <c r="E16" s="868"/>
      <c r="F16" s="868"/>
      <c r="G16" s="868"/>
      <c r="H16" s="868"/>
      <c r="I16" s="868"/>
      <c r="J16" s="868"/>
      <c r="K16" s="868"/>
      <c r="L16" s="713"/>
    </row>
    <row r="17" spans="2:12" ht="14.25">
      <c r="B17" s="869"/>
      <c r="C17" s="868"/>
      <c r="D17" s="868"/>
      <c r="E17" s="868"/>
      <c r="F17" s="868"/>
      <c r="G17" s="868"/>
      <c r="H17" s="868"/>
      <c r="I17" s="868"/>
      <c r="J17" s="868"/>
      <c r="K17" s="868"/>
      <c r="L17" s="713"/>
    </row>
    <row r="18" spans="2:12" ht="14.25">
      <c r="B18" s="869"/>
      <c r="C18" s="868"/>
      <c r="D18" s="868"/>
      <c r="E18" s="868"/>
      <c r="F18" s="868"/>
      <c r="G18" s="868"/>
      <c r="H18" s="868"/>
      <c r="I18" s="868"/>
      <c r="J18" s="868"/>
      <c r="K18" s="868"/>
      <c r="L18" s="713"/>
    </row>
    <row r="19" spans="2:12" ht="6.75" customHeight="1">
      <c r="B19" s="869"/>
      <c r="C19" s="868"/>
      <c r="D19" s="868"/>
      <c r="E19" s="868"/>
      <c r="F19" s="868"/>
      <c r="G19" s="868"/>
      <c r="H19" s="868"/>
      <c r="I19" s="868"/>
      <c r="J19" s="868"/>
      <c r="K19" s="868"/>
      <c r="L19" s="713"/>
    </row>
    <row r="20" spans="2:12" ht="14.25" customHeight="1">
      <c r="B20" s="858"/>
      <c r="C20" s="859"/>
      <c r="D20" s="859"/>
      <c r="E20" s="859"/>
      <c r="F20" s="859"/>
      <c r="G20" s="859"/>
      <c r="H20" s="859"/>
      <c r="I20" s="859"/>
      <c r="J20" s="859"/>
      <c r="K20" s="859"/>
      <c r="L20" s="713"/>
    </row>
    <row r="21" spans="2:12" ht="14.25">
      <c r="B21" s="858"/>
      <c r="C21" s="859"/>
      <c r="D21" s="859"/>
      <c r="E21" s="859"/>
      <c r="F21" s="859"/>
      <c r="G21" s="859"/>
      <c r="H21" s="859"/>
      <c r="I21" s="859"/>
      <c r="J21" s="859"/>
      <c r="K21" s="859"/>
      <c r="L21" s="713"/>
    </row>
    <row r="22" spans="2:12" ht="9" customHeight="1">
      <c r="B22" s="720"/>
      <c r="C22" s="719"/>
      <c r="D22" s="719"/>
      <c r="E22" s="719"/>
      <c r="F22" s="719"/>
      <c r="G22" s="719"/>
      <c r="H22" s="719"/>
      <c r="I22" s="719"/>
      <c r="J22" s="719"/>
      <c r="K22" s="719"/>
      <c r="L22" s="713"/>
    </row>
    <row r="23" spans="2:12" ht="15" customHeight="1">
      <c r="B23" s="721"/>
      <c r="C23" s="177"/>
      <c r="D23" s="177"/>
      <c r="E23" s="177"/>
      <c r="F23" s="177"/>
      <c r="G23" s="177"/>
      <c r="H23" s="177"/>
      <c r="I23" s="177"/>
      <c r="J23" s="177"/>
      <c r="K23" s="177"/>
      <c r="L23" s="713"/>
    </row>
    <row r="24" spans="2:12" ht="9.75" customHeight="1">
      <c r="B24" s="721"/>
      <c r="C24" s="177"/>
      <c r="D24" s="177"/>
      <c r="E24" s="177"/>
      <c r="F24" s="177"/>
      <c r="G24" s="177"/>
      <c r="H24" s="177"/>
      <c r="I24" s="177"/>
      <c r="J24" s="177"/>
      <c r="K24" s="177"/>
      <c r="L24" s="713"/>
    </row>
    <row r="25" spans="2:12" ht="12.75" customHeight="1">
      <c r="B25" s="864"/>
      <c r="C25" s="865"/>
      <c r="D25" s="865"/>
      <c r="E25" s="865"/>
      <c r="F25" s="865"/>
      <c r="G25" s="865"/>
      <c r="H25" s="865"/>
      <c r="I25" s="865"/>
      <c r="J25" s="865"/>
      <c r="K25" s="865"/>
      <c r="L25" s="717"/>
    </row>
    <row r="26" spans="2:12" ht="20.25" customHeight="1">
      <c r="B26" s="864"/>
      <c r="C26" s="865"/>
      <c r="D26" s="865"/>
      <c r="E26" s="865"/>
      <c r="F26" s="865"/>
      <c r="G26" s="865"/>
      <c r="H26" s="865"/>
      <c r="I26" s="865"/>
      <c r="J26" s="865"/>
      <c r="K26" s="865"/>
      <c r="L26" s="717"/>
    </row>
    <row r="27" spans="2:12" ht="10.5" customHeight="1">
      <c r="B27" s="722"/>
      <c r="C27" s="723"/>
      <c r="D27" s="723"/>
      <c r="E27" s="723"/>
      <c r="F27" s="723"/>
      <c r="G27" s="723"/>
      <c r="H27" s="723"/>
      <c r="I27" s="723"/>
      <c r="J27" s="723"/>
      <c r="K27" s="723"/>
      <c r="L27" s="717"/>
    </row>
    <row r="28" spans="2:12" ht="12.75" customHeight="1">
      <c r="B28" s="858"/>
      <c r="C28" s="859"/>
      <c r="D28" s="859"/>
      <c r="E28" s="859"/>
      <c r="F28" s="859"/>
      <c r="G28" s="859"/>
      <c r="H28" s="859"/>
      <c r="I28" s="859"/>
      <c r="J28" s="859"/>
      <c r="K28" s="859"/>
      <c r="L28" s="717"/>
    </row>
    <row r="29" spans="2:12" ht="15.75" customHeight="1">
      <c r="B29" s="858"/>
      <c r="C29" s="859"/>
      <c r="D29" s="859"/>
      <c r="E29" s="859"/>
      <c r="F29" s="859"/>
      <c r="G29" s="859"/>
      <c r="H29" s="859"/>
      <c r="I29" s="859"/>
      <c r="J29" s="859"/>
      <c r="K29" s="859"/>
      <c r="L29" s="717"/>
    </row>
    <row r="30" spans="2:12" ht="8.25" customHeight="1">
      <c r="B30" s="724"/>
      <c r="C30" s="725"/>
      <c r="D30" s="725"/>
      <c r="E30" s="725"/>
      <c r="F30" s="725"/>
      <c r="G30" s="725"/>
      <c r="H30" s="725"/>
      <c r="I30" s="725"/>
      <c r="J30" s="725"/>
      <c r="K30" s="725"/>
      <c r="L30" s="713"/>
    </row>
    <row r="31" spans="2:12" ht="14.25">
      <c r="B31" s="721"/>
      <c r="C31" s="177"/>
      <c r="D31" s="177"/>
      <c r="E31" s="177"/>
      <c r="F31" s="177"/>
      <c r="G31" s="177"/>
      <c r="H31" s="177"/>
      <c r="I31" s="177"/>
      <c r="J31" s="177"/>
      <c r="K31" s="177"/>
      <c r="L31" s="713"/>
    </row>
    <row r="32" spans="2:12" ht="14.25">
      <c r="B32" s="721"/>
      <c r="C32" s="177"/>
      <c r="D32" s="177"/>
      <c r="E32" s="177"/>
      <c r="F32" s="177"/>
      <c r="G32" s="177"/>
      <c r="H32" s="177"/>
      <c r="I32" s="177"/>
      <c r="J32" s="177"/>
      <c r="K32" s="177"/>
      <c r="L32" s="713"/>
    </row>
    <row r="33" spans="2:12" ht="14.25">
      <c r="B33" s="721"/>
      <c r="C33" s="177"/>
      <c r="D33" s="177"/>
      <c r="E33" s="177"/>
      <c r="F33" s="177"/>
      <c r="G33" s="177"/>
      <c r="H33" s="177"/>
      <c r="I33" s="177"/>
      <c r="J33" s="177"/>
      <c r="K33" s="177"/>
      <c r="L33" s="713"/>
    </row>
    <row r="34" spans="2:12" ht="14.25">
      <c r="B34" s="721"/>
      <c r="C34" s="177"/>
      <c r="D34" s="177"/>
      <c r="E34" s="177"/>
      <c r="F34" s="177"/>
      <c r="G34" s="177"/>
      <c r="H34" s="177"/>
      <c r="I34" s="177"/>
      <c r="J34" s="177"/>
      <c r="K34" s="177"/>
      <c r="L34" s="713"/>
    </row>
    <row r="35" spans="2:12" ht="12.75" customHeight="1">
      <c r="B35" s="721"/>
      <c r="C35" s="177"/>
      <c r="D35" s="177"/>
      <c r="E35" s="177"/>
      <c r="F35" s="177"/>
      <c r="G35" s="177"/>
      <c r="H35" s="177"/>
      <c r="I35" s="177"/>
      <c r="J35" s="177"/>
      <c r="K35" s="177"/>
      <c r="L35" s="713"/>
    </row>
    <row r="36" spans="2:12" ht="14.25">
      <c r="B36" s="721"/>
      <c r="C36" s="177"/>
      <c r="D36" s="177"/>
      <c r="E36" s="177"/>
      <c r="F36" s="177"/>
      <c r="G36" s="177"/>
      <c r="H36" s="177"/>
      <c r="I36" s="177"/>
      <c r="J36" s="177"/>
      <c r="K36" s="177"/>
      <c r="L36" s="713"/>
    </row>
    <row r="37" spans="2:12" ht="14.25">
      <c r="B37" s="721"/>
      <c r="C37" s="177"/>
      <c r="D37" s="177"/>
      <c r="E37" s="177"/>
      <c r="F37" s="177"/>
      <c r="G37" s="177"/>
      <c r="H37" s="177"/>
      <c r="I37" s="177"/>
      <c r="J37" s="177"/>
      <c r="K37" s="177"/>
      <c r="L37" s="713"/>
    </row>
    <row r="38" spans="2:12" ht="26.25" customHeight="1">
      <c r="B38" s="858"/>
      <c r="C38" s="859"/>
      <c r="D38" s="859"/>
      <c r="E38" s="859"/>
      <c r="F38" s="859"/>
      <c r="G38" s="859"/>
      <c r="H38" s="859"/>
      <c r="I38" s="859"/>
      <c r="J38" s="859"/>
      <c r="K38" s="859"/>
      <c r="L38" s="713"/>
    </row>
    <row r="39" spans="2:12" ht="12.75" customHeight="1">
      <c r="B39" s="721"/>
      <c r="C39" s="177"/>
      <c r="D39" s="177"/>
      <c r="E39" s="177"/>
      <c r="F39" s="177"/>
      <c r="G39" s="177"/>
      <c r="H39" s="177"/>
      <c r="I39" s="177"/>
      <c r="J39" s="177"/>
      <c r="K39" s="177"/>
      <c r="L39" s="713"/>
    </row>
    <row r="40" spans="2:12" ht="12.75" customHeight="1">
      <c r="B40" s="860"/>
      <c r="C40" s="861"/>
      <c r="D40" s="861"/>
      <c r="E40" s="861"/>
      <c r="F40" s="861"/>
      <c r="G40" s="861"/>
      <c r="H40" s="861"/>
      <c r="I40" s="861"/>
      <c r="J40" s="861"/>
      <c r="K40" s="861"/>
      <c r="L40" s="717"/>
    </row>
    <row r="41" spans="2:12" ht="14.25">
      <c r="B41" s="860"/>
      <c r="C41" s="861"/>
      <c r="D41" s="861"/>
      <c r="E41" s="861"/>
      <c r="F41" s="861"/>
      <c r="G41" s="861"/>
      <c r="H41" s="861"/>
      <c r="I41" s="861"/>
      <c r="J41" s="861"/>
      <c r="K41" s="861"/>
      <c r="L41" s="717"/>
    </row>
    <row r="42" spans="2:12" ht="12.75" customHeight="1">
      <c r="B42" s="860"/>
      <c r="C42" s="861"/>
      <c r="D42" s="861"/>
      <c r="E42" s="861"/>
      <c r="F42" s="861"/>
      <c r="G42" s="861"/>
      <c r="H42" s="861"/>
      <c r="I42" s="861"/>
      <c r="J42" s="861"/>
      <c r="K42" s="861"/>
      <c r="L42" s="713"/>
    </row>
    <row r="43" spans="2:12" ht="12.75">
      <c r="B43" s="721"/>
      <c r="C43" s="177"/>
      <c r="D43" s="177"/>
      <c r="E43" s="177"/>
      <c r="F43" s="177"/>
      <c r="G43" s="177"/>
      <c r="H43" s="177"/>
      <c r="I43" s="177"/>
      <c r="J43" s="177"/>
      <c r="K43" s="177"/>
      <c r="L43" s="728"/>
    </row>
    <row r="44" spans="2:12" ht="12.75">
      <c r="B44" s="320"/>
      <c r="L44" s="728"/>
    </row>
    <row r="45" spans="2:12" ht="12.75">
      <c r="B45" s="720"/>
      <c r="C45" s="719"/>
      <c r="D45" s="719"/>
      <c r="E45" s="719"/>
      <c r="F45" s="719"/>
      <c r="G45" s="719"/>
      <c r="H45" s="719"/>
      <c r="I45" s="719"/>
      <c r="J45" s="719"/>
      <c r="K45" s="719"/>
      <c r="L45" s="729"/>
    </row>
    <row r="46" spans="2:12" ht="12.75">
      <c r="B46" s="720"/>
      <c r="C46" s="726"/>
      <c r="D46" s="726"/>
      <c r="E46" s="2"/>
      <c r="F46" s="2"/>
      <c r="G46" s="2"/>
      <c r="H46" s="2"/>
      <c r="I46" s="2"/>
      <c r="J46" s="2"/>
      <c r="K46" s="2"/>
      <c r="L46" s="727"/>
    </row>
    <row r="47" spans="2:12" ht="12.75">
      <c r="B47" s="730"/>
      <c r="C47" s="2"/>
      <c r="D47" s="2"/>
      <c r="E47" s="2"/>
      <c r="F47" s="2"/>
      <c r="G47" s="2"/>
      <c r="H47" s="2"/>
      <c r="I47" s="2"/>
      <c r="J47" s="2"/>
      <c r="K47" s="2"/>
      <c r="L47" s="727"/>
    </row>
    <row r="48" spans="2:12" ht="12.75">
      <c r="B48" s="320"/>
      <c r="L48" s="728"/>
    </row>
    <row r="49" spans="2:12" ht="13.5" thickBot="1">
      <c r="B49" s="731"/>
      <c r="C49" s="381"/>
      <c r="D49" s="381"/>
      <c r="E49" s="381"/>
      <c r="F49" s="381"/>
      <c r="G49" s="381"/>
      <c r="H49" s="381"/>
      <c r="I49" s="381"/>
      <c r="J49" s="381"/>
      <c r="K49" s="381"/>
      <c r="L49" s="436"/>
    </row>
    <row r="50" spans="2:12" ht="12.75">
      <c r="B50" s="743"/>
      <c r="C50" s="440"/>
      <c r="D50" s="440"/>
      <c r="E50" s="440"/>
      <c r="F50" s="440"/>
      <c r="G50" s="440"/>
      <c r="H50" s="440"/>
      <c r="I50" s="440"/>
      <c r="J50" s="440"/>
      <c r="K50" s="440"/>
      <c r="L50" s="744"/>
    </row>
    <row r="51" spans="2:12" ht="12.75">
      <c r="B51" s="320"/>
      <c r="L51" s="728"/>
    </row>
    <row r="52" spans="2:12" ht="12.75">
      <c r="B52" s="320"/>
      <c r="L52" s="728"/>
    </row>
    <row r="53" spans="2:12" ht="12.75">
      <c r="B53" s="320"/>
      <c r="L53" s="728"/>
    </row>
    <row r="54" spans="2:12" ht="12.75">
      <c r="B54" s="320"/>
      <c r="L54" s="728"/>
    </row>
    <row r="55" spans="2:12" ht="12.75">
      <c r="B55" s="320"/>
      <c r="L55" s="728"/>
    </row>
    <row r="56" spans="2:12" ht="12.75">
      <c r="B56" s="320"/>
      <c r="L56" s="728"/>
    </row>
    <row r="57" spans="2:12" ht="12.75">
      <c r="B57" s="320"/>
      <c r="L57" s="728"/>
    </row>
    <row r="58" spans="2:12" ht="12.75">
      <c r="B58" s="320"/>
      <c r="L58" s="728"/>
    </row>
    <row r="59" spans="2:12" ht="12.75">
      <c r="B59" s="320"/>
      <c r="L59" s="728"/>
    </row>
    <row r="60" spans="2:12" ht="12.75">
      <c r="B60" s="320"/>
      <c r="L60" s="728"/>
    </row>
    <row r="61" spans="2:12" ht="12.75">
      <c r="B61" s="320"/>
      <c r="L61" s="728"/>
    </row>
    <row r="62" spans="2:12" ht="12.75">
      <c r="B62" s="320"/>
      <c r="L62" s="728"/>
    </row>
    <row r="63" spans="2:12" ht="12.75">
      <c r="B63" s="320"/>
      <c r="L63" s="728"/>
    </row>
    <row r="64" spans="2:12" ht="12.75">
      <c r="B64" s="320"/>
      <c r="L64" s="728"/>
    </row>
    <row r="65" spans="2:12" ht="12.75">
      <c r="B65" s="320"/>
      <c r="L65" s="728"/>
    </row>
    <row r="66" spans="2:12" ht="12.75">
      <c r="B66" s="320"/>
      <c r="L66" s="728"/>
    </row>
    <row r="67" spans="2:12" ht="12.75">
      <c r="B67" s="320"/>
      <c r="L67" s="728"/>
    </row>
    <row r="68" spans="2:12" ht="12.75">
      <c r="B68" s="320"/>
      <c r="L68" s="728"/>
    </row>
    <row r="69" spans="2:12" ht="12.75">
      <c r="B69" s="320"/>
      <c r="L69" s="728"/>
    </row>
    <row r="70" spans="2:12" ht="12.75">
      <c r="B70" s="320"/>
      <c r="L70" s="728"/>
    </row>
    <row r="71" spans="2:12" ht="12.75">
      <c r="B71" s="320"/>
      <c r="L71" s="728"/>
    </row>
    <row r="72" spans="2:12" ht="12.75">
      <c r="B72" s="320"/>
      <c r="L72" s="728"/>
    </row>
    <row r="73" spans="2:12" ht="12.75">
      <c r="B73" s="320"/>
      <c r="L73" s="728"/>
    </row>
    <row r="74" spans="2:12" ht="12.75">
      <c r="B74" s="320"/>
      <c r="L74" s="728"/>
    </row>
    <row r="75" spans="2:12" ht="12.75">
      <c r="B75" s="320"/>
      <c r="L75" s="728"/>
    </row>
    <row r="76" spans="2:12" ht="12.75">
      <c r="B76" s="320"/>
      <c r="L76" s="728"/>
    </row>
    <row r="77" spans="2:12" ht="12.75">
      <c r="B77" s="320"/>
      <c r="L77" s="728"/>
    </row>
    <row r="78" spans="2:12" ht="12.75">
      <c r="B78" s="320"/>
      <c r="L78" s="728"/>
    </row>
    <row r="79" spans="2:12" ht="12.75">
      <c r="B79" s="320"/>
      <c r="L79" s="728"/>
    </row>
    <row r="80" spans="2:12" ht="12.75">
      <c r="B80" s="320"/>
      <c r="L80" s="728"/>
    </row>
    <row r="81" spans="2:12" ht="12.75">
      <c r="B81" s="320"/>
      <c r="L81" s="728"/>
    </row>
    <row r="82" spans="2:12" ht="12.75">
      <c r="B82" s="320"/>
      <c r="L82" s="728"/>
    </row>
    <row r="83" spans="2:12" ht="12.75">
      <c r="B83" s="320"/>
      <c r="L83" s="728"/>
    </row>
    <row r="84" spans="2:12" ht="12.75">
      <c r="B84" s="320"/>
      <c r="L84" s="728"/>
    </row>
    <row r="85" spans="2:12" ht="12.75">
      <c r="B85" s="320"/>
      <c r="L85" s="728"/>
    </row>
    <row r="86" spans="2:12" ht="12.75">
      <c r="B86" s="320"/>
      <c r="L86" s="728"/>
    </row>
    <row r="87" spans="2:12" ht="12.75">
      <c r="B87" s="320"/>
      <c r="L87" s="728"/>
    </row>
    <row r="88" spans="2:12" ht="12.75">
      <c r="B88" s="320"/>
      <c r="L88" s="728"/>
    </row>
    <row r="89" spans="2:12" ht="12.75">
      <c r="B89" s="320"/>
      <c r="L89" s="728"/>
    </row>
    <row r="90" spans="2:12" ht="12.75">
      <c r="B90" s="320"/>
      <c r="L90" s="728"/>
    </row>
    <row r="91" spans="2:12" ht="12.75">
      <c r="B91" s="320"/>
      <c r="L91" s="728"/>
    </row>
    <row r="92" spans="2:12" ht="12.75">
      <c r="B92" s="320"/>
      <c r="L92" s="728"/>
    </row>
    <row r="93" spans="2:12" ht="12.75">
      <c r="B93" s="320"/>
      <c r="L93" s="728"/>
    </row>
    <row r="94" spans="2:12" ht="12.75">
      <c r="B94" s="320"/>
      <c r="L94" s="728"/>
    </row>
    <row r="95" spans="1:12" ht="12.75">
      <c r="A95" s="728"/>
      <c r="B95" s="320"/>
      <c r="L95" s="728"/>
    </row>
    <row r="96" spans="2:12" ht="12.75">
      <c r="B96" s="320"/>
      <c r="L96" s="728"/>
    </row>
    <row r="97" spans="2:12" ht="13.5" thickBot="1">
      <c r="B97" s="731"/>
      <c r="C97" s="381"/>
      <c r="D97" s="381"/>
      <c r="E97" s="381"/>
      <c r="F97" s="381"/>
      <c r="G97" s="381"/>
      <c r="H97" s="381"/>
      <c r="I97" s="381"/>
      <c r="J97" s="381"/>
      <c r="K97" s="381"/>
      <c r="L97" s="436"/>
    </row>
    <row r="98" spans="2:12" ht="12.75">
      <c r="B98" s="743"/>
      <c r="C98" s="440"/>
      <c r="D98" s="440"/>
      <c r="E98" s="440"/>
      <c r="F98" s="440"/>
      <c r="G98" s="440"/>
      <c r="H98" s="440"/>
      <c r="I98" s="440"/>
      <c r="J98" s="440"/>
      <c r="K98" s="440"/>
      <c r="L98" s="744"/>
    </row>
    <row r="99" spans="2:12" ht="12.75">
      <c r="B99" s="320"/>
      <c r="L99" s="728"/>
    </row>
    <row r="100" spans="2:12" ht="12.75">
      <c r="B100" s="320"/>
      <c r="L100" s="728"/>
    </row>
    <row r="101" spans="2:12" ht="12.75">
      <c r="B101" s="320"/>
      <c r="L101" s="728"/>
    </row>
    <row r="102" spans="2:12" ht="12.75">
      <c r="B102" s="320"/>
      <c r="L102" s="728"/>
    </row>
    <row r="103" spans="2:12" ht="12.75">
      <c r="B103" s="320"/>
      <c r="L103" s="728"/>
    </row>
    <row r="104" spans="2:12" ht="12.75">
      <c r="B104" s="320"/>
      <c r="L104" s="728"/>
    </row>
    <row r="105" spans="2:12" ht="12.75">
      <c r="B105" s="320"/>
      <c r="L105" s="728"/>
    </row>
    <row r="106" spans="2:12" ht="12.75">
      <c r="B106" s="320"/>
      <c r="L106" s="728"/>
    </row>
    <row r="107" spans="2:12" ht="12.75">
      <c r="B107" s="320"/>
      <c r="L107" s="728"/>
    </row>
    <row r="108" spans="2:12" ht="12.75">
      <c r="B108" s="320"/>
      <c r="L108" s="728"/>
    </row>
    <row r="109" spans="2:12" ht="12.75">
      <c r="B109" s="320"/>
      <c r="L109" s="728"/>
    </row>
    <row r="110" spans="2:12" ht="12.75">
      <c r="B110" s="320"/>
      <c r="L110" s="728"/>
    </row>
    <row r="111" spans="2:12" ht="12.75">
      <c r="B111" s="320"/>
      <c r="L111" s="728"/>
    </row>
    <row r="112" spans="2:12" ht="12.75">
      <c r="B112" s="320"/>
      <c r="L112" s="728"/>
    </row>
    <row r="113" spans="2:12" ht="12.75">
      <c r="B113" s="320"/>
      <c r="L113" s="728"/>
    </row>
    <row r="114" spans="2:12" ht="12.75">
      <c r="B114" s="320"/>
      <c r="L114" s="728"/>
    </row>
    <row r="115" spans="2:12" ht="12.75">
      <c r="B115" s="320"/>
      <c r="L115" s="728"/>
    </row>
    <row r="116" spans="1:12" ht="12.75">
      <c r="A116" s="728"/>
      <c r="B116" s="320"/>
      <c r="L116" s="728"/>
    </row>
    <row r="117" spans="1:12" ht="12.75">
      <c r="A117" s="728"/>
      <c r="B117" s="320"/>
      <c r="L117" s="728"/>
    </row>
    <row r="118" spans="1:12" ht="12.75">
      <c r="A118" s="728"/>
      <c r="B118" s="320"/>
      <c r="L118" s="728"/>
    </row>
    <row r="119" spans="1:12" ht="12.75">
      <c r="A119" s="728"/>
      <c r="B119" s="320"/>
      <c r="L119" s="728"/>
    </row>
    <row r="120" spans="1:12" ht="12.75">
      <c r="A120" s="728"/>
      <c r="B120" s="320"/>
      <c r="L120" s="728"/>
    </row>
    <row r="121" spans="1:12" ht="12.75">
      <c r="A121" s="728"/>
      <c r="B121" s="320"/>
      <c r="L121" s="728"/>
    </row>
    <row r="122" spans="1:12" ht="12.75">
      <c r="A122" s="728"/>
      <c r="B122" s="320"/>
      <c r="L122" s="728"/>
    </row>
    <row r="123" spans="1:12" ht="12.75">
      <c r="A123" s="728"/>
      <c r="B123" s="320"/>
      <c r="L123" s="728"/>
    </row>
    <row r="124" spans="1:12" ht="12.75">
      <c r="A124" s="728"/>
      <c r="B124" s="320"/>
      <c r="L124" s="728"/>
    </row>
    <row r="125" spans="1:12" ht="12.75">
      <c r="A125" s="728"/>
      <c r="B125" s="320"/>
      <c r="L125" s="728"/>
    </row>
    <row r="126" spans="1:12" ht="12.75">
      <c r="A126" s="728"/>
      <c r="B126" s="320"/>
      <c r="L126" s="728"/>
    </row>
    <row r="127" spans="1:12" ht="12.75">
      <c r="A127" s="728"/>
      <c r="B127" s="320"/>
      <c r="L127" s="728"/>
    </row>
    <row r="128" spans="1:12" ht="12.75">
      <c r="A128" s="728"/>
      <c r="B128" s="320"/>
      <c r="L128" s="728"/>
    </row>
    <row r="129" spans="1:12" ht="12.75">
      <c r="A129" s="728"/>
      <c r="B129" s="320"/>
      <c r="L129" s="728"/>
    </row>
    <row r="130" spans="1:12" ht="12.75">
      <c r="A130" s="728"/>
      <c r="B130" s="320"/>
      <c r="L130" s="728"/>
    </row>
    <row r="131" spans="1:12" ht="12.75">
      <c r="A131" s="728"/>
      <c r="B131" s="320"/>
      <c r="L131" s="728"/>
    </row>
    <row r="132" spans="1:12" ht="12.75">
      <c r="A132" s="728"/>
      <c r="B132" s="320"/>
      <c r="L132" s="728"/>
    </row>
    <row r="133" spans="1:12" ht="12.75">
      <c r="A133" s="728"/>
      <c r="B133" s="320"/>
      <c r="L133" s="728"/>
    </row>
    <row r="134" spans="1:12" ht="12.75">
      <c r="A134" s="728"/>
      <c r="B134" s="320"/>
      <c r="L134" s="728"/>
    </row>
    <row r="135" spans="1:12" ht="12.75">
      <c r="A135" s="728"/>
      <c r="B135" s="320"/>
      <c r="L135" s="728"/>
    </row>
    <row r="136" spans="1:12" ht="12.75">
      <c r="A136" s="728"/>
      <c r="B136" s="320"/>
      <c r="L136" s="728"/>
    </row>
    <row r="137" spans="1:12" ht="12.75">
      <c r="A137" s="728"/>
      <c r="B137" s="320"/>
      <c r="L137" s="728"/>
    </row>
    <row r="138" spans="1:12" ht="12.75">
      <c r="A138" s="728"/>
      <c r="B138" s="320"/>
      <c r="L138" s="728"/>
    </row>
    <row r="139" spans="1:12" ht="21.75" customHeight="1">
      <c r="A139" s="728"/>
      <c r="B139" s="320"/>
      <c r="L139" s="728"/>
    </row>
    <row r="140" spans="1:12" ht="12.75">
      <c r="A140" s="728"/>
      <c r="B140" s="320"/>
      <c r="L140" s="728"/>
    </row>
    <row r="141" spans="1:12" ht="12.75">
      <c r="A141" s="728"/>
      <c r="B141" s="320"/>
      <c r="L141" s="728"/>
    </row>
    <row r="142" spans="1:12" ht="12.75">
      <c r="A142" s="728"/>
      <c r="B142" s="320"/>
      <c r="L142" s="728"/>
    </row>
    <row r="143" spans="1:12" ht="12.75">
      <c r="A143" s="728"/>
      <c r="B143" s="320"/>
      <c r="L143" s="728"/>
    </row>
    <row r="144" spans="1:12" ht="12.75">
      <c r="A144" s="728"/>
      <c r="B144" s="320"/>
      <c r="L144" s="728"/>
    </row>
    <row r="145" spans="1:12" ht="12.75">
      <c r="A145" s="728"/>
      <c r="B145" s="320"/>
      <c r="L145" s="728"/>
    </row>
    <row r="146" spans="1:12" ht="12.75">
      <c r="A146" s="728"/>
      <c r="B146" s="320"/>
      <c r="L146" s="728"/>
    </row>
    <row r="147" spans="1:12" ht="12.75">
      <c r="A147" s="728"/>
      <c r="B147" s="320"/>
      <c r="L147" s="728"/>
    </row>
    <row r="148" spans="1:12" ht="12.75">
      <c r="A148" s="728"/>
      <c r="B148" s="320"/>
      <c r="L148" s="728"/>
    </row>
    <row r="149" spans="1:12" ht="13.5" thickBot="1">
      <c r="A149" s="728"/>
      <c r="B149" s="731"/>
      <c r="C149" s="381"/>
      <c r="D149" s="381"/>
      <c r="E149" s="381"/>
      <c r="F149" s="381"/>
      <c r="G149" s="381"/>
      <c r="H149" s="381"/>
      <c r="I149" s="381"/>
      <c r="J149" s="381"/>
      <c r="K149" s="381"/>
      <c r="L149" s="436"/>
    </row>
  </sheetData>
  <sheetProtection password="D328" sheet="1" objects="1" scenarios="1" selectLockedCells="1"/>
  <mergeCells count="9">
    <mergeCell ref="B38:K38"/>
    <mergeCell ref="B40:K42"/>
    <mergeCell ref="B2:K2"/>
    <mergeCell ref="B25:K26"/>
    <mergeCell ref="B20:K21"/>
    <mergeCell ref="B5:K8"/>
    <mergeCell ref="B12:K12"/>
    <mergeCell ref="B15:K19"/>
    <mergeCell ref="B28:K29"/>
  </mergeCells>
  <printOptions/>
  <pageMargins left="0.7" right="0.7" top="0.75" bottom="0.75" header="0.3" footer="0.3"/>
  <pageSetup fitToHeight="3" horizontalDpi="600" verticalDpi="600" orientation="portrait" scale="85" r:id="rId2"/>
  <rowBreaks count="2" manualBreakCount="2">
    <brk id="49" min="1" max="16383" man="1"/>
    <brk id="97" min="1" max="16383" man="1"/>
  </row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U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140625" style="0" customWidth="1"/>
    <col min="21" max="21" width="7.00390625" style="0" customWidth="1"/>
    <col min="22" max="22" width="6.140625" style="0" customWidth="1"/>
    <col min="24" max="24" width="6.57421875" style="0" customWidth="1"/>
    <col min="25" max="26" width="5.7109375" style="0" customWidth="1"/>
    <col min="28" max="28" width="6.8515625" style="0" customWidth="1"/>
    <col min="29" max="30" width="5.7109375" style="0" customWidth="1"/>
    <col min="32" max="32" width="6.5742187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51" max="51" width="8.57421875" style="0" bestFit="1" customWidth="1"/>
    <col min="61" max="61" width="5.7109375" style="0" customWidth="1"/>
    <col min="62" max="62" width="4.7109375" style="0" customWidth="1"/>
    <col min="79" max="79" width="5.5742187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Jul!K2</f>
        <v>Exampleville</v>
      </c>
      <c r="L2" s="1044">
        <f>Jul!L2</f>
        <v>0</v>
      </c>
      <c r="M2" s="1044">
        <f>Jul!M2</f>
        <v>0</v>
      </c>
      <c r="N2" s="1044">
        <f>Jul!N2</f>
        <v>0</v>
      </c>
      <c r="O2" s="1045">
        <f>Jul!O2</f>
        <v>0</v>
      </c>
      <c r="P2" s="1046" t="str">
        <f>Jul!P2</f>
        <v>IN0000000</v>
      </c>
      <c r="Q2" s="1044">
        <f>Jul!Q2</f>
        <v>0</v>
      </c>
      <c r="R2" s="1044" t="str">
        <f>Jul!R2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61</v>
      </c>
      <c r="L4" s="289"/>
      <c r="M4" s="290">
        <f>Jul!M4</f>
        <v>2023</v>
      </c>
      <c r="N4" s="291"/>
      <c r="O4" s="748">
        <f>Jul!O4</f>
        <v>0.002</v>
      </c>
      <c r="P4" s="292" t="s">
        <v>86</v>
      </c>
      <c r="Q4" s="1049" t="str">
        <f>Jul!Q4</f>
        <v>555/555-1234</v>
      </c>
      <c r="R4" s="1050">
        <f>Jul!R4</f>
        <v>0</v>
      </c>
      <c r="S4" s="1051">
        <f>Jul!S4</f>
        <v>0</v>
      </c>
      <c r="T4" s="198" t="str">
        <f>+$D$5</f>
        <v>State Form 53341 (R6 / 2-23)</v>
      </c>
      <c r="U4" s="199"/>
      <c r="V4" s="209"/>
      <c r="W4" s="209"/>
      <c r="X4" s="198"/>
      <c r="Y4" s="198"/>
      <c r="Z4" s="198"/>
      <c r="AA4" s="198"/>
      <c r="AB4" s="198"/>
      <c r="AC4" s="198"/>
      <c r="AD4" s="198"/>
      <c r="AE4" s="198"/>
      <c r="AF4" s="198"/>
      <c r="AG4" s="200" t="s">
        <v>193</v>
      </c>
      <c r="AH4" s="198"/>
      <c r="AI4" s="198"/>
      <c r="AJ4" s="198"/>
      <c r="AK4" s="198"/>
      <c r="AL4" s="198"/>
      <c r="AM4" s="209"/>
      <c r="AN4" s="209"/>
      <c r="AO4" s="198"/>
      <c r="AP4" s="198"/>
      <c r="AQ4" s="198" t="str">
        <f>+$D$5</f>
        <v>State Form 53341 (R6 / 2-23)</v>
      </c>
      <c r="AR4" s="199"/>
      <c r="AS4" s="198"/>
      <c r="AT4" s="198"/>
      <c r="AU4" s="198"/>
      <c r="AV4" s="198"/>
      <c r="AW4" s="198"/>
      <c r="AX4" s="198"/>
      <c r="BA4" s="198"/>
      <c r="BB4" s="198"/>
      <c r="BC4" s="198"/>
      <c r="BD4" s="209"/>
      <c r="BE4" s="209"/>
      <c r="BF4" s="198"/>
      <c r="BG4" s="198"/>
      <c r="BH4" s="198"/>
      <c r="BI4" s="198"/>
      <c r="BJ4" s="198" t="str">
        <f>+$D$5</f>
        <v>State Form 53341 (R6 / 2-23)</v>
      </c>
      <c r="BK4" s="199"/>
      <c r="BL4" s="199"/>
      <c r="BM4" s="198"/>
      <c r="BN4" s="198"/>
      <c r="BO4" s="198"/>
      <c r="BP4" s="198"/>
      <c r="BQ4" s="198"/>
      <c r="BR4" s="198"/>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CONCATENATE("8/1/",M4)</f>
        <v>8/1/2023</v>
      </c>
      <c r="K5" s="1026" t="s">
        <v>128</v>
      </c>
      <c r="L5" s="1027"/>
      <c r="M5" s="1022" t="str">
        <f>+Jul!M5</f>
        <v>wwtp@city.org</v>
      </c>
      <c r="N5" s="1022"/>
      <c r="O5" s="1022"/>
      <c r="P5" s="1022"/>
      <c r="Q5" s="1023"/>
      <c r="R5" s="745" t="str">
        <f>Jan!R2</f>
        <v>001</v>
      </c>
      <c r="S5" s="745"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49" t="s">
        <v>0</v>
      </c>
      <c r="AR5" s="450"/>
      <c r="AS5" s="205"/>
      <c r="AT5" s="440"/>
      <c r="AU5" s="454"/>
      <c r="AV5" s="451" t="s">
        <v>1</v>
      </c>
      <c r="AW5" s="204"/>
      <c r="AX5" s="451" t="s">
        <v>3</v>
      </c>
      <c r="AY5" s="204"/>
      <c r="AZ5" s="452" t="s">
        <v>4</v>
      </c>
      <c r="BA5" s="198"/>
      <c r="BB5" s="198"/>
      <c r="BC5" s="198"/>
      <c r="BD5" s="198"/>
      <c r="BE5" s="198"/>
      <c r="BF5" s="198"/>
      <c r="BG5" s="198"/>
      <c r="BH5" s="198"/>
      <c r="BI5" s="198"/>
      <c r="BJ5" s="449" t="s">
        <v>0</v>
      </c>
      <c r="BK5" s="450"/>
      <c r="BL5" s="450"/>
      <c r="BM5" s="205"/>
      <c r="BN5" s="451" t="s">
        <v>1</v>
      </c>
      <c r="BO5" s="204"/>
      <c r="BP5" s="451" t="s">
        <v>3</v>
      </c>
      <c r="BQ5" s="204"/>
      <c r="BR5" s="452"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024" t="s">
        <v>102</v>
      </c>
      <c r="S6" s="1037"/>
      <c r="T6" s="407" t="str">
        <f>+K2</f>
        <v>Exampleville</v>
      </c>
      <c r="U6" s="316"/>
      <c r="V6" s="223"/>
      <c r="W6" s="224"/>
      <c r="X6" s="225" t="str">
        <f>+P2</f>
        <v>IN0000000</v>
      </c>
      <c r="Y6" s="226"/>
      <c r="Z6" s="227" t="str">
        <f>+K4</f>
        <v>August</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August</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August</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August</v>
      </c>
      <c r="CH6" s="224"/>
      <c r="CI6" s="208">
        <f>AB6</f>
        <v>2023</v>
      </c>
    </row>
    <row r="7" spans="1:87" ht="13.5" thickBot="1">
      <c r="A7" s="203"/>
      <c r="B7" s="198"/>
      <c r="C7" s="198"/>
      <c r="D7" s="198"/>
      <c r="E7" s="198"/>
      <c r="F7" s="198"/>
      <c r="G7" s="198"/>
      <c r="H7" s="198"/>
      <c r="I7" s="198"/>
      <c r="J7" s="198"/>
      <c r="K7" s="1052" t="str">
        <f>Jul!K7</f>
        <v>Chris A. Operator</v>
      </c>
      <c r="L7" s="1053">
        <f>Jul!L7</f>
        <v>0</v>
      </c>
      <c r="M7" s="1053">
        <f>Jul!M7</f>
        <v>0</v>
      </c>
      <c r="N7" s="1053">
        <f>Jul!N7</f>
        <v>0</v>
      </c>
      <c r="O7" s="293" t="str">
        <f>Jul!O7</f>
        <v>V</v>
      </c>
      <c r="P7" s="1041">
        <f>Jul!P7</f>
        <v>9999</v>
      </c>
      <c r="Q7" s="1042">
        <f>Jul!Q7</f>
        <v>0</v>
      </c>
      <c r="R7" s="1109">
        <f>Jul!R7</f>
        <v>39263</v>
      </c>
      <c r="S7" s="1110">
        <f>Jul!S7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+Jul!C8</f>
        <v>Man-Hours at Plant
(Plants less than 1 MGD only)</v>
      </c>
      <c r="D8" s="986" t="str">
        <f>+Jul!D8</f>
        <v>Air Temperature (optional)</v>
      </c>
      <c r="E8" s="255" t="s">
        <v>73</v>
      </c>
      <c r="F8" s="980" t="str">
        <f>+Jul!F8</f>
        <v>Bypass At Plant Site
("x" If Occurred)</v>
      </c>
      <c r="G8" s="983" t="str">
        <f>+Jul!G8</f>
        <v>Sanitary Sewer Overflow
("x" If Occurred)</v>
      </c>
      <c r="H8" s="605" t="s">
        <v>7</v>
      </c>
      <c r="I8" s="605"/>
      <c r="J8" s="605"/>
      <c r="K8" s="606" t="s">
        <v>8</v>
      </c>
      <c r="L8" s="605"/>
      <c r="M8" s="605"/>
      <c r="N8" s="605"/>
      <c r="O8" s="605"/>
      <c r="P8" s="605"/>
      <c r="Q8" s="605"/>
      <c r="R8" s="605"/>
      <c r="S8" s="607"/>
      <c r="T8" s="608" t="s">
        <v>9</v>
      </c>
      <c r="U8" s="1035" t="str">
        <f>+Jul!U8</f>
        <v>Temperature in Reactors</v>
      </c>
      <c r="V8" s="606" t="str">
        <f>+Jul!V8</f>
        <v>REACTOR # 1</v>
      </c>
      <c r="W8" s="605"/>
      <c r="X8" s="605"/>
      <c r="Y8" s="607"/>
      <c r="Z8" s="606" t="str">
        <f>+Jul!Z8</f>
        <v>REACTOR # 2</v>
      </c>
      <c r="AA8" s="605"/>
      <c r="AB8" s="605"/>
      <c r="AC8" s="607"/>
      <c r="AD8" s="609" t="str">
        <f>+Jul!AD8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+Jul!BK8</f>
        <v xml:space="preserve"> </v>
      </c>
      <c r="BL8" s="1082" t="str">
        <f>+Jul!BL8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SUM(E11:E41)</f>
        <v>0</v>
      </c>
      <c r="F9" s="981">
        <f>+Jan!F9</f>
        <v>0</v>
      </c>
      <c r="G9" s="984">
        <f>+Jan!G9</f>
        <v>0</v>
      </c>
      <c r="H9" s="617" t="s">
        <v>13</v>
      </c>
      <c r="I9" s="617"/>
      <c r="J9" s="617"/>
      <c r="K9" s="621" t="s">
        <v>9</v>
      </c>
      <c r="L9" s="617"/>
      <c r="M9" s="617"/>
      <c r="N9" s="617"/>
      <c r="O9" s="617"/>
      <c r="P9" s="617"/>
      <c r="Q9" s="617"/>
      <c r="R9" s="617"/>
      <c r="S9" s="618"/>
      <c r="T9" s="622" t="s">
        <v>9</v>
      </c>
      <c r="U9" s="1036">
        <f>+Jul!U9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+Jul!BI9</f>
        <v xml:space="preserve"> </v>
      </c>
      <c r="BJ9" s="632"/>
      <c r="BK9" s="1083">
        <f>+Jan!BK9</f>
        <v>0</v>
      </c>
      <c r="BL9" s="1085">
        <f>+Jan!BL9</f>
        <v>0</v>
      </c>
      <c r="BM9" s="621" t="s">
        <v>14</v>
      </c>
      <c r="BN9" s="618"/>
      <c r="BO9" s="621" t="s">
        <v>15</v>
      </c>
      <c r="BP9" s="617"/>
      <c r="BQ9" s="633"/>
      <c r="BR9" s="1040" t="str">
        <f>+Jul!BR9</f>
        <v>Supernatant Withdrawn 
hrs. or Gal. x 1000</v>
      </c>
      <c r="BS9" s="1040" t="str">
        <f>+Jul!BS9</f>
        <v>Supernatant BOD5 mg/l 
or  NH3-N mg/l</v>
      </c>
      <c r="BT9" s="1040" t="str">
        <f>+Jul!BT9</f>
        <v>Total Solids in Incoming Sludge - %</v>
      </c>
      <c r="BU9" s="1060" t="str">
        <f>+Jul!BU9</f>
        <v>Total Solids in Digested Sludge - %</v>
      </c>
      <c r="BV9" s="1061" t="str">
        <f>+Jul!BV9</f>
        <v>Volatile Solids in Incoming Sludge - %</v>
      </c>
      <c r="BW9" s="1061" t="str">
        <f>+Jul!BW9</f>
        <v>Volatile Solids in Digested Sludge - %</v>
      </c>
      <c r="BX9" s="1058" t="str">
        <f>+Jul!BX9</f>
        <v>Digested Sludge Withdrawn 
hrs. or Gal. x 1000</v>
      </c>
      <c r="BY9" s="1061" t="str">
        <f>+Jul!BY9</f>
        <v xml:space="preserve"> </v>
      </c>
      <c r="BZ9" s="1058" t="str">
        <f>+Jul!BZ9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+Jul!E10</f>
        <v>Precipitation - Inches</v>
      </c>
      <c r="F10" s="982">
        <f>+Jan!F10</f>
        <v>0</v>
      </c>
      <c r="G10" s="985">
        <f>+Jan!G10</f>
        <v>0</v>
      </c>
      <c r="H10" s="637" t="str">
        <f>+Jul!H10</f>
        <v>Chlorine - Lbs</v>
      </c>
      <c r="I10" s="638" t="str">
        <f>+Jul!I10</f>
        <v>Lbs or Gal</v>
      </c>
      <c r="J10" s="638" t="str">
        <f>+Jul!J10</f>
        <v>Lbs or Gal</v>
      </c>
      <c r="K10" s="639" t="str">
        <f>+Jul!K10</f>
        <v>Influent Flow Rate 
(if metered) MGD</v>
      </c>
      <c r="L10" s="640" t="str">
        <f>+Jul!L10</f>
        <v>pH</v>
      </c>
      <c r="M10" s="640" t="str">
        <f>+Jul!M10</f>
        <v>CBOD5 - mg/l</v>
      </c>
      <c r="N10" s="641" t="str">
        <f>+Jul!N10</f>
        <v>CBOD5 - lbs</v>
      </c>
      <c r="O10" s="640" t="str">
        <f>+Jul!O10</f>
        <v>Susp. Solids - mg/l</v>
      </c>
      <c r="P10" s="640" t="str">
        <f>+Jul!P10</f>
        <v>Susp. Solids - lbs</v>
      </c>
      <c r="Q10" s="640" t="str">
        <f>+Jul!Q10</f>
        <v xml:space="preserve">Phosphorus - mg/l </v>
      </c>
      <c r="R10" s="640" t="str">
        <f>+Jul!R10</f>
        <v>Ammonia - mg/l</v>
      </c>
      <c r="S10" s="642" t="str">
        <f>IF(+Jul!S10&lt;&gt;"",+Jul!S10,"")</f>
        <v/>
      </c>
      <c r="T10" s="643" t="s">
        <v>20</v>
      </c>
      <c r="U10" s="958">
        <f>+Jul!U10</f>
        <v>0</v>
      </c>
      <c r="V10" s="644" t="str">
        <f>+Jul!V10</f>
        <v>Settleable Solids % in 30 minutes</v>
      </c>
      <c r="W10" s="640" t="str">
        <f>+Jul!W10</f>
        <v>Susp. Solids - mg/l</v>
      </c>
      <c r="X10" s="645" t="str">
        <f>+Jul!X10</f>
        <v>Sludge Vol. Index - ml/gm</v>
      </c>
      <c r="Y10" s="642" t="str">
        <f>+Jul!Y10</f>
        <v>Dissolved Oxygen - mg/l</v>
      </c>
      <c r="Z10" s="644" t="str">
        <f>+Jul!Z10</f>
        <v>Settleable Solids % in 30 minutes</v>
      </c>
      <c r="AA10" s="640" t="str">
        <f>+Jul!AA10</f>
        <v>Susp. Solids - mg/l</v>
      </c>
      <c r="AB10" s="645" t="str">
        <f>+Jul!AB10</f>
        <v>Sludge Vol. Index - ml/gm</v>
      </c>
      <c r="AC10" s="642" t="str">
        <f>+Jul!AC10</f>
        <v>Dissolved Oxygen - mg/l</v>
      </c>
      <c r="AD10" s="644" t="str">
        <f>+Jul!AD10</f>
        <v>Settleable Solids % in 30 minutes</v>
      </c>
      <c r="AE10" s="640" t="str">
        <f>+Jul!AE10</f>
        <v>Susp. Solids - mg/l</v>
      </c>
      <c r="AF10" s="645" t="str">
        <f>+Jul!AF10</f>
        <v>Sludge Vol. Index - ml/gm</v>
      </c>
      <c r="AG10" s="642" t="str">
        <f>+Jul!AG10</f>
        <v>Dissolved Oxygen - mg/l</v>
      </c>
      <c r="AH10" s="646" t="str">
        <f>+Jul!AH10</f>
        <v>Volume - MG</v>
      </c>
      <c r="AI10" s="642" t="str">
        <f>+Jul!AI10</f>
        <v>Susp. Solids - mg/l</v>
      </c>
      <c r="AJ10" s="680"/>
      <c r="AK10" s="640" t="str">
        <f>+Jul!AK10</f>
        <v>Residual Chlorine - Final</v>
      </c>
      <c r="AL10" s="641" t="str">
        <f>+Jul!AL10</f>
        <v>Residual Chlorine - Contact Tank</v>
      </c>
      <c r="AM10" s="647"/>
      <c r="AN10" s="640" t="str">
        <f>+Jul!AN10</f>
        <v>E. Coli - colony/100 ml</v>
      </c>
      <c r="AO10" s="640" t="str">
        <f>+Jul!AO10</f>
        <v>pH - daily low 
(or single sample)</v>
      </c>
      <c r="AP10" s="642" t="str">
        <f>+Jul!AP10</f>
        <v>pH - daily high  
(if multiple samples)</v>
      </c>
      <c r="AQ10" s="648" t="s">
        <v>20</v>
      </c>
      <c r="AR10" s="649" t="s">
        <v>21</v>
      </c>
      <c r="AS10" s="646" t="str">
        <f>+Jul!AS10</f>
        <v>Effluent Flow Rate (MGD)</v>
      </c>
      <c r="AT10" s="642" t="str">
        <f>+Jul!AT10</f>
        <v>Effluent Flow
Weekly Average</v>
      </c>
      <c r="AU10" s="641" t="str">
        <f>+Jul!AU10</f>
        <v>Dissolved Oxygen - mg/l</v>
      </c>
      <c r="AV10" s="650" t="str">
        <f>+Jul!AV10</f>
        <v xml:space="preserve">Phosphorus - mg/l </v>
      </c>
      <c r="AW10" s="646" t="str">
        <f>+Jul!AW10</f>
        <v>CBOD5 - mg/l</v>
      </c>
      <c r="AX10" s="640" t="str">
        <f>+Jul!AX10</f>
        <v>CBOD5 - mg/l
Weekly Average</v>
      </c>
      <c r="AY10" s="651" t="str">
        <f>+Jul!AY10</f>
        <v>CBOD5 - lbs</v>
      </c>
      <c r="AZ10" s="642" t="str">
        <f>+Jul!AZ10</f>
        <v>CBOD5 - lbs/day
Weekly Average</v>
      </c>
      <c r="BA10" s="646" t="str">
        <f>+Jul!BA10</f>
        <v>Susp. Solids - mg/l</v>
      </c>
      <c r="BB10" s="640" t="str">
        <f>+Jul!BB10</f>
        <v>Susp. Solids - mg/l
Weekly Average</v>
      </c>
      <c r="BC10" s="652" t="str">
        <f>+Jul!BC10</f>
        <v>Susp. Solids - lbs</v>
      </c>
      <c r="BD10" s="642" t="str">
        <f>+Jul!BD10</f>
        <v>Susp. Solids - lbs/day
Weekly Average</v>
      </c>
      <c r="BE10" s="646" t="str">
        <f>+Jul!BE10</f>
        <v>Ammonia - mg/l</v>
      </c>
      <c r="BF10" s="653" t="str">
        <f>+Jul!BF10</f>
        <v>Ammonia - mg/l
Weekly Average</v>
      </c>
      <c r="BG10" s="652" t="str">
        <f>+Jul!BG10</f>
        <v>Ammonia - lbs</v>
      </c>
      <c r="BH10" s="642" t="str">
        <f>+Jul!BH10</f>
        <v>Ammonia - lbs/day
Weekly Average</v>
      </c>
      <c r="BI10" s="1064">
        <f>+Jul!BI10</f>
        <v>0</v>
      </c>
      <c r="BJ10" s="654" t="s">
        <v>20</v>
      </c>
      <c r="BK10" s="1084">
        <f>+Jan!BK10</f>
        <v>0</v>
      </c>
      <c r="BL10" s="1086">
        <f>+Jan!BL10</f>
        <v>0</v>
      </c>
      <c r="BM10" s="639" t="str">
        <f>+Jul!BM10</f>
        <v xml:space="preserve"> </v>
      </c>
      <c r="BN10" s="642" t="str">
        <f>+Jul!BN10</f>
        <v>Waste Act. Sludge
Gal. x 1000</v>
      </c>
      <c r="BO10" s="639" t="str">
        <f>+Jul!BO10</f>
        <v>pH</v>
      </c>
      <c r="BP10" s="640" t="str">
        <f>+Jul!BP10</f>
        <v>Gas Production  
Cubic Ft. x 1000</v>
      </c>
      <c r="BQ10" s="640" t="str">
        <f>+Jul!BQ10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Tue</v>
      </c>
      <c r="C11" s="29"/>
      <c r="D11" s="30"/>
      <c r="E11" s="31"/>
      <c r="F11" s="32"/>
      <c r="G11" s="33"/>
      <c r="H11" s="34"/>
      <c r="I11" s="35"/>
      <c r="J11" s="31"/>
      <c r="K11" s="36"/>
      <c r="L11" s="269"/>
      <c r="M11" s="35"/>
      <c r="N11" s="39" t="str">
        <f ca="1">IF(CELL("type",M11)="L","",IF(M11*($K11+$AS11)=0,"",IF($K11&gt;0,+$K11*M11*8.34,$AS11*M11*8.34)))</f>
        <v/>
      </c>
      <c r="O11" s="35"/>
      <c r="P11" s="39" t="str">
        <f aca="true" t="shared" si="0" ref="P11:P41">IF(CELL("type",O11)="L","",IF(O11*($K11+$AS11)=0,"",IF($K11&gt;0,+$K11*O11*8.34,$AS11*O11*8.34)))</f>
        <v/>
      </c>
      <c r="Q11" s="35"/>
      <c r="R11" s="35"/>
      <c r="S11" s="37"/>
      <c r="T11" s="216">
        <f aca="true" t="shared" si="1" ref="T11:T41">+A11</f>
        <v>1</v>
      </c>
      <c r="U11" s="404"/>
      <c r="V11" s="36"/>
      <c r="W11" s="35"/>
      <c r="X11" s="306" t="str">
        <f aca="true" t="shared" si="2" ref="X11:X41">IF(V11*W11=0,"",IF(V11&lt;100,V11*10000/W11,V11*1000/W11))</f>
        <v/>
      </c>
      <c r="Y11" s="269"/>
      <c r="Z11" s="36"/>
      <c r="AA11" s="35"/>
      <c r="AB11" s="306" t="str">
        <f aca="true" t="shared" si="3" ref="AB11:AB41">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1">+A11</f>
        <v>1</v>
      </c>
      <c r="AR11" s="429" t="str">
        <f aca="true" t="shared" si="5" ref="AR11:AR41">+B11</f>
        <v>Tue</v>
      </c>
      <c r="AS11" s="36"/>
      <c r="AT11" s="52"/>
      <c r="AU11" s="35"/>
      <c r="AV11" s="37"/>
      <c r="AW11" s="36"/>
      <c r="AX11" s="39"/>
      <c r="AY11" s="39" t="str">
        <f aca="true" t="shared" si="6" ref="AY11:AY41">IF(CELL("type",AW11)="L","",IF(AW11*($K11+$AS11)=0,"",IF($AS11&gt;0,+$AS11*AW11*8.345,$K11*AW11*8.345)))</f>
        <v/>
      </c>
      <c r="AZ11" s="52"/>
      <c r="BA11" s="36"/>
      <c r="BB11" s="39"/>
      <c r="BC11" s="39" t="str">
        <f aca="true" t="shared" si="7" ref="BC11:BC41">IF(CELL("type",BA11)="L","",IF(BA11*($K11+$AS11)=0,"",IF($AS11&gt;0,+$AS11*BA11*8.345,$K11*BA11*8.345)))</f>
        <v/>
      </c>
      <c r="BD11" s="52"/>
      <c r="BE11" s="36"/>
      <c r="BF11" s="39"/>
      <c r="BG11" s="39" t="str">
        <f aca="true" t="shared" si="8" ref="BG11:BG41">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1">TEXT(J$5+A12-1,"DDD")</f>
        <v>Wed</v>
      </c>
      <c r="C12" s="43"/>
      <c r="D12" s="44"/>
      <c r="E12" s="44"/>
      <c r="F12" s="45"/>
      <c r="G12" s="46"/>
      <c r="H12" s="47"/>
      <c r="I12" s="43"/>
      <c r="J12" s="44"/>
      <c r="K12" s="48"/>
      <c r="L12" s="270"/>
      <c r="M12" s="43"/>
      <c r="N12" s="39" t="str">
        <f aca="true" t="shared" si="10" ref="N12:N41">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1">IF(AD12*AE12=0,"",IF(AD12&lt;100,AD12*10000/AE12,AD12*1000/AE12))</f>
        <v/>
      </c>
      <c r="AG12" s="270"/>
      <c r="AH12" s="48"/>
      <c r="AI12" s="43"/>
      <c r="AJ12" s="670"/>
      <c r="AK12" s="47"/>
      <c r="AL12" s="43"/>
      <c r="AM12" t="str">
        <f aca="true" t="shared" si="12" ref="AM12:AM41">IF(CELL("type",AN12)="b","",IF(AN12="tntc",63200,IF(AN12=0,1,AN12)))</f>
        <v/>
      </c>
      <c r="AN12" s="43"/>
      <c r="AO12" s="426"/>
      <c r="AP12" s="399"/>
      <c r="AQ12" s="212">
        <f t="shared" si="4"/>
        <v>2</v>
      </c>
      <c r="AR12" s="429" t="str">
        <f t="shared" si="5"/>
        <v>Wed</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1">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Thu</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Thu</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Fri</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Fri</v>
      </c>
      <c r="AS14" s="48"/>
      <c r="AT14" s="40" t="str">
        <f>IF(+$B14="Sat",IF(SUM(AS$11:AS14)&gt;0,AVERAGE(AS$11:AS14,Jul!AS39:AS$41)," "),"")</f>
        <v/>
      </c>
      <c r="AU14" s="43"/>
      <c r="AV14" s="49"/>
      <c r="AW14" s="48"/>
      <c r="AX14" s="66" t="str">
        <f>IF(+$B14="Sat",IF(SUM(AW$11:AW14)&gt;0,AVERAGE(AW$11:AW14,Jul!AW39:AW$41)," "),"")</f>
        <v/>
      </c>
      <c r="AY14" s="128" t="str">
        <f ca="1" t="shared" si="6"/>
        <v/>
      </c>
      <c r="AZ14" s="52" t="str">
        <f>IF(+$B14="Sat",IF(SUM(AY$11:AY14)&gt;0,AVERAGE(AY$11:AY14,Jul!AY39:AY$41)," "),"")</f>
        <v/>
      </c>
      <c r="BA14" s="48"/>
      <c r="BB14" s="66" t="str">
        <f>IF(+$B14="Sat",IF(SUM(BA$11:BA14)&gt;0,AVERAGE(BA$11:BA14,Jul!BA39:BA$41)," "),"")</f>
        <v/>
      </c>
      <c r="BC14" s="128" t="str">
        <f ca="1" t="shared" si="7"/>
        <v/>
      </c>
      <c r="BD14" s="52" t="str">
        <f>IF(+$B14="Sat",IF(SUM(BC$11:BC14)&gt;0,AVERAGE(BC$11:BC14,Jul!BC39:BC$41)," "),"")</f>
        <v/>
      </c>
      <c r="BE14" s="48"/>
      <c r="BF14" s="66" t="str">
        <f>IF(+$B14="Sat",IF(SUM(BE$11:BE14)&gt;0,AVERAGE(BE$11:BE14,Jul!BE39:BE$41)," "),"")</f>
        <v/>
      </c>
      <c r="BG14" s="128" t="str">
        <f ca="1" t="shared" si="8"/>
        <v/>
      </c>
      <c r="BH14" s="52" t="str">
        <f>IF(+$B14="Sat",IF(SUM(BG$11:BG14)&gt;0,AVERAGE(BG$11:BG14,Jul!BG39:BG$41)," "),"")</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Sat</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Sat</v>
      </c>
      <c r="AS15" s="58"/>
      <c r="AT15" s="63" t="str">
        <f>IF(+$B15="Sat",IF(SUM(AS$11:AS15)&gt;0,AVERAGE(AS$11:AS15,Jul!AS40:AS$41)," "),"")</f>
        <v xml:space="preserve"> </v>
      </c>
      <c r="AU15" s="53"/>
      <c r="AV15" s="59"/>
      <c r="AW15" s="58"/>
      <c r="AX15" s="61" t="str">
        <f>IF(+$B15="Sat",IF(SUM(AW$11:AW15)&gt;0,AVERAGE(AW$11:AW15,Jul!AW40:AW$41)," "),"")</f>
        <v xml:space="preserve"> </v>
      </c>
      <c r="AY15" s="64" t="str">
        <f ca="1" t="shared" si="6"/>
        <v/>
      </c>
      <c r="AZ15" s="63" t="str">
        <f ca="1">IF(+$B15="Sat",IF(SUM(AY$11:AY15)&gt;0,AVERAGE(AY$11:AY15,Jul!AY40:AY$41)," "),"")</f>
        <v xml:space="preserve"> </v>
      </c>
      <c r="BA15" s="58"/>
      <c r="BB15" s="61" t="str">
        <f>IF(+$B15="Sat",IF(SUM(BA$11:BA15)&gt;0,AVERAGE(BA$11:BA15,Jul!BA40:BA$41)," "),"")</f>
        <v xml:space="preserve"> </v>
      </c>
      <c r="BC15" s="64" t="str">
        <f ca="1" t="shared" si="7"/>
        <v/>
      </c>
      <c r="BD15" s="63" t="str">
        <f ca="1">IF(+$B15="Sat",IF(SUM(BC$11:BC15)&gt;0,AVERAGE(BC$11:BC15,Jul!BC40:BC$41)," "),"")</f>
        <v xml:space="preserve"> </v>
      </c>
      <c r="BE15" s="58"/>
      <c r="BF15" s="61" t="str">
        <f>IF(+$B15="Sat",IF(SUM(BE$11:BE15)&gt;0,AVERAGE(BE$11:BE15,Jul!BE40:BE$41)," "),"")</f>
        <v xml:space="preserve"> </v>
      </c>
      <c r="BG15" s="64" t="str">
        <f ca="1" t="shared" si="8"/>
        <v/>
      </c>
      <c r="BH15" s="63" t="str">
        <f ca="1">IF(+$B15="Sat",IF(SUM(BG$11:BG15)&gt;0,AVERAGE(BG$11:BG15,Jul!BG40:BG$41)," "),"")</f>
        <v xml:space="preserve">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Sun</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Sun</v>
      </c>
      <c r="AS16" s="36"/>
      <c r="AT16" s="52" t="str">
        <f>IF(+$B16="Sat",IF(SUM(AS$11:AS16)&gt;0,AVERAGE(AS$11:AS16,Jul!AS41:AS$41)," "),"")</f>
        <v/>
      </c>
      <c r="AU16" s="35"/>
      <c r="AV16" s="37"/>
      <c r="AW16" s="36"/>
      <c r="AX16" s="39" t="str">
        <f>IF(+$B16="Sat",IF(SUM(AW$11:AW16)&gt;0,AVERAGE(AW$11:AW16,Jul!AW41:AW$41)," "),"")</f>
        <v/>
      </c>
      <c r="AY16" s="41" t="str">
        <f ca="1" t="shared" si="6"/>
        <v/>
      </c>
      <c r="AZ16" s="52" t="str">
        <f>IF(+$B16="Sat",IF(SUM(AY$11:AY16)&gt;0,AVERAGE(AY$11:AY16,Jul!AY41:AY$41)," "),"")</f>
        <v/>
      </c>
      <c r="BA16" s="36"/>
      <c r="BB16" s="39" t="str">
        <f>IF(+$B16="Sat",IF(SUM(BA$11:BA16)&gt;0,AVERAGE(BA$11:BA16,Jul!BA41:BA$41)," "),"")</f>
        <v/>
      </c>
      <c r="BC16" s="41" t="str">
        <f ca="1" t="shared" si="7"/>
        <v/>
      </c>
      <c r="BD16" s="52" t="str">
        <f>IF(+$B16="Sat",IF(SUM(BC$11:BC16)&gt;0,AVERAGE(BC$11:BC16,Jul!BC41:BC$41)," "),"")</f>
        <v/>
      </c>
      <c r="BE16" s="36"/>
      <c r="BF16" s="65" t="str">
        <f>IF(+$B16="Sat",IF(SUM(BE$11:BE16)&gt;0,AVERAGE(BE$11:BE16,Jul!BE41:BE$41)," "),"")</f>
        <v/>
      </c>
      <c r="BG16" s="129" t="str">
        <f ca="1" t="shared" si="8"/>
        <v/>
      </c>
      <c r="BH16" s="52" t="str">
        <f>IF(+$B16="Sat",IF(SUM(BG$11:BG16)&gt;0,AVERAGE(BG$11:BG16,Jul!BG41:BG$41),"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Mon</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Mon</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40">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Tue</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Tue</v>
      </c>
      <c r="AS18" s="48"/>
      <c r="AT18" s="40" t="str">
        <f aca="true" t="shared" si="17" ref="AT18:AT40">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40">IF(+$B18="Sat",IF(SUM(BA12:BA18)&gt;0,AVERAGE(BA12:BA18)," "),"")</f>
        <v/>
      </c>
      <c r="BC18" s="41" t="str">
        <f ca="1" t="shared" si="7"/>
        <v/>
      </c>
      <c r="BD18" s="40" t="str">
        <f aca="true" t="shared" si="20" ref="BD18:BD40">IF(+$B18="Sat",IF(SUM(BC12:BC18)&gt;0,AVERAGE(BC12:BC18)," "),"")</f>
        <v/>
      </c>
      <c r="BE18" s="48"/>
      <c r="BF18" s="67" t="str">
        <f aca="true" t="shared" si="21" ref="BF18:BF40">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Wed</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Wed</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Thu</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Thu</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Fri</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Fri</v>
      </c>
      <c r="AS21" s="36"/>
      <c r="AT21" s="52" t="str">
        <f t="shared" si="17"/>
        <v/>
      </c>
      <c r="AU21" s="35"/>
      <c r="AV21" s="37"/>
      <c r="AW21" s="36"/>
      <c r="AX21" s="39" t="str">
        <f t="shared" si="18"/>
        <v/>
      </c>
      <c r="AY21" s="41" t="str">
        <f ca="1" t="shared" si="6"/>
        <v/>
      </c>
      <c r="AZ21" s="52" t="str">
        <f t="shared" si="18"/>
        <v/>
      </c>
      <c r="BA21" s="36"/>
      <c r="BB21" s="39" t="str">
        <f t="shared" si="19"/>
        <v/>
      </c>
      <c r="BC21" s="41" t="str">
        <f ca="1" t="shared" si="7"/>
        <v/>
      </c>
      <c r="BD21" s="52" t="str">
        <f t="shared" si="20"/>
        <v/>
      </c>
      <c r="BE21" s="36"/>
      <c r="BF21" s="65" t="str">
        <f t="shared" si="21"/>
        <v/>
      </c>
      <c r="BG21" s="129" t="str">
        <f ca="1" t="shared" si="8"/>
        <v/>
      </c>
      <c r="BH21" s="52" t="str">
        <f t="shared" si="16"/>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Sat</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Sat</v>
      </c>
      <c r="AS22" s="48"/>
      <c r="AT22" s="40" t="str">
        <f t="shared" si="17"/>
        <v xml:space="preserve"> </v>
      </c>
      <c r="AU22" s="43"/>
      <c r="AV22" s="49"/>
      <c r="AW22" s="48"/>
      <c r="AX22" s="66" t="str">
        <f t="shared" si="18"/>
        <v xml:space="preserve"> </v>
      </c>
      <c r="AY22" s="41" t="str">
        <f ca="1" t="shared" si="6"/>
        <v/>
      </c>
      <c r="AZ22" s="52" t="str">
        <f ca="1" t="shared" si="18"/>
        <v xml:space="preserve"> </v>
      </c>
      <c r="BA22" s="48"/>
      <c r="BB22" s="66" t="str">
        <f t="shared" si="19"/>
        <v xml:space="preserve"> </v>
      </c>
      <c r="BC22" s="41" t="str">
        <f ca="1" t="shared" si="7"/>
        <v/>
      </c>
      <c r="BD22" s="40" t="str">
        <f ca="1" t="shared" si="20"/>
        <v xml:space="preserve"> </v>
      </c>
      <c r="BE22" s="48"/>
      <c r="BF22" s="67" t="str">
        <f t="shared" si="21"/>
        <v xml:space="preserve"> </v>
      </c>
      <c r="BG22" s="42" t="str">
        <f ca="1" t="shared" si="8"/>
        <v/>
      </c>
      <c r="BH22" s="40" t="str">
        <f ca="1" t="shared" si="16"/>
        <v xml:space="preserve">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Sun</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Sun</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Mon</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Mon</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Tue</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671"/>
      <c r="AK25" s="57"/>
      <c r="AL25" s="53"/>
      <c r="AM25" t="str">
        <f ca="1" t="shared" si="12"/>
        <v/>
      </c>
      <c r="AN25" s="53"/>
      <c r="AO25" s="427"/>
      <c r="AP25" s="400"/>
      <c r="AQ25" s="213">
        <f t="shared" si="4"/>
        <v>15</v>
      </c>
      <c r="AR25" s="430" t="str">
        <f t="shared" si="5"/>
        <v>Tue</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Wed</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670"/>
      <c r="AK26" s="34"/>
      <c r="AL26" s="35"/>
      <c r="AM26" t="str">
        <f ca="1" t="shared" si="12"/>
        <v/>
      </c>
      <c r="AN26" s="35"/>
      <c r="AO26" s="425"/>
      <c r="AP26" s="398"/>
      <c r="AQ26" s="210">
        <f t="shared" si="4"/>
        <v>16</v>
      </c>
      <c r="AR26" s="429" t="str">
        <f t="shared" si="5"/>
        <v>Wed</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Thu</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Thu</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Fri</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Fri</v>
      </c>
      <c r="AS28" s="48"/>
      <c r="AT28" s="40" t="str">
        <f t="shared" si="17"/>
        <v/>
      </c>
      <c r="AU28" s="43"/>
      <c r="AV28" s="49"/>
      <c r="AW28" s="48"/>
      <c r="AX28" s="66" t="str">
        <f t="shared" si="18"/>
        <v/>
      </c>
      <c r="AY28" s="41" t="str">
        <f ca="1" t="shared" si="6"/>
        <v/>
      </c>
      <c r="AZ28" s="52" t="str">
        <f t="shared" si="18"/>
        <v/>
      </c>
      <c r="BA28" s="48"/>
      <c r="BB28" s="66" t="str">
        <f t="shared" si="19"/>
        <v/>
      </c>
      <c r="BC28" s="41" t="str">
        <f ca="1" t="shared" si="7"/>
        <v/>
      </c>
      <c r="BD28" s="40" t="str">
        <f t="shared" si="20"/>
        <v/>
      </c>
      <c r="BE28" s="48"/>
      <c r="BF28" s="67" t="str">
        <f t="shared" si="21"/>
        <v/>
      </c>
      <c r="BG28" s="42" t="str">
        <f ca="1" t="shared" si="8"/>
        <v/>
      </c>
      <c r="BH28" s="40" t="str">
        <f t="shared" si="16"/>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1">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Sat</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Sat</v>
      </c>
      <c r="AS29" s="48"/>
      <c r="AT29" s="40" t="str">
        <f t="shared" si="17"/>
        <v xml:space="preserve"> </v>
      </c>
      <c r="AU29" s="43"/>
      <c r="AV29" s="49"/>
      <c r="AW29" s="48"/>
      <c r="AX29" s="66" t="str">
        <f t="shared" si="18"/>
        <v xml:space="preserve"> </v>
      </c>
      <c r="AY29" s="41" t="str">
        <f ca="1" t="shared" si="6"/>
        <v/>
      </c>
      <c r="AZ29" s="52" t="str">
        <f ca="1" t="shared" si="18"/>
        <v xml:space="preserve"> </v>
      </c>
      <c r="BA29" s="48"/>
      <c r="BB29" s="66" t="str">
        <f t="shared" si="19"/>
        <v xml:space="preserve"> </v>
      </c>
      <c r="BC29" s="41" t="str">
        <f ca="1" t="shared" si="7"/>
        <v/>
      </c>
      <c r="BD29" s="40" t="str">
        <f ca="1" t="shared" si="20"/>
        <v xml:space="preserve"> </v>
      </c>
      <c r="BE29" s="48"/>
      <c r="BF29" s="67" t="str">
        <f t="shared" si="21"/>
        <v xml:space="preserve"> </v>
      </c>
      <c r="BG29" s="42" t="str">
        <f ca="1" t="shared" si="8"/>
        <v/>
      </c>
      <c r="BH29" s="40" t="str">
        <f ca="1" t="shared" si="16"/>
        <v xml:space="preserve">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Sun</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736"/>
      <c r="AK30" s="57"/>
      <c r="AL30" s="53"/>
      <c r="AM30" t="str">
        <f ca="1" t="shared" si="12"/>
        <v/>
      </c>
      <c r="AN30" s="53"/>
      <c r="AO30" s="427"/>
      <c r="AP30" s="400"/>
      <c r="AQ30" s="213">
        <f t="shared" si="4"/>
        <v>20</v>
      </c>
      <c r="AR30" s="430" t="str">
        <f t="shared" si="5"/>
        <v>Sun</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Mon</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737"/>
      <c r="AK31" s="34"/>
      <c r="AL31" s="35"/>
      <c r="AM31" t="str">
        <f ca="1" t="shared" si="12"/>
        <v/>
      </c>
      <c r="AN31" s="35"/>
      <c r="AO31" s="425"/>
      <c r="AP31" s="398"/>
      <c r="AQ31" s="210">
        <f t="shared" si="4"/>
        <v>21</v>
      </c>
      <c r="AR31" s="429" t="str">
        <f t="shared" si="5"/>
        <v>Mon</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Tue</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Tue</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Wed</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Wed</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Thu</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Thu</v>
      </c>
      <c r="AS34" s="48"/>
      <c r="AT34" s="40" t="str">
        <f t="shared" si="17"/>
        <v/>
      </c>
      <c r="AU34" s="43"/>
      <c r="AV34" s="49"/>
      <c r="AW34" s="48"/>
      <c r="AX34" s="66" t="str">
        <f aca="true" t="shared" si="23" ref="AX34:AZ40">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Fri</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736"/>
      <c r="AK35" s="57"/>
      <c r="AL35" s="53"/>
      <c r="AM35" t="str">
        <f ca="1" t="shared" si="12"/>
        <v/>
      </c>
      <c r="AN35" s="53"/>
      <c r="AO35" s="427"/>
      <c r="AP35" s="400"/>
      <c r="AQ35" s="213">
        <f t="shared" si="4"/>
        <v>25</v>
      </c>
      <c r="AR35" s="430" t="str">
        <f t="shared" si="5"/>
        <v>Fri</v>
      </c>
      <c r="AS35" s="58"/>
      <c r="AT35" s="63" t="str">
        <f t="shared" si="17"/>
        <v/>
      </c>
      <c r="AU35" s="53"/>
      <c r="AV35" s="59"/>
      <c r="AW35" s="58"/>
      <c r="AX35" s="61" t="str">
        <f t="shared" si="23"/>
        <v/>
      </c>
      <c r="AY35" s="84" t="str">
        <f ca="1" t="shared" si="6"/>
        <v/>
      </c>
      <c r="AZ35" s="63" t="str">
        <f t="shared" si="23"/>
        <v/>
      </c>
      <c r="BA35" s="58"/>
      <c r="BB35" s="61" t="str">
        <f t="shared" si="19"/>
        <v/>
      </c>
      <c r="BC35" s="84" t="str">
        <f ca="1" t="shared" si="7"/>
        <v/>
      </c>
      <c r="BD35" s="63" t="str">
        <f t="shared" si="20"/>
        <v/>
      </c>
      <c r="BE35" s="58"/>
      <c r="BF35" s="68" t="str">
        <f t="shared" si="21"/>
        <v/>
      </c>
      <c r="BG35" s="64" t="str">
        <f ca="1" t="shared" si="8"/>
        <v/>
      </c>
      <c r="BH35" s="63" t="str">
        <f t="shared" si="16"/>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Sat</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Sat</v>
      </c>
      <c r="AS36" s="36"/>
      <c r="AT36" s="52" t="str">
        <f t="shared" si="17"/>
        <v xml:space="preserve"> </v>
      </c>
      <c r="AU36" s="35"/>
      <c r="AV36" s="37"/>
      <c r="AW36" s="36"/>
      <c r="AX36" s="39" t="str">
        <f t="shared" si="23"/>
        <v xml:space="preserve"> </v>
      </c>
      <c r="AY36" s="41" t="str">
        <f ca="1" t="shared" si="6"/>
        <v/>
      </c>
      <c r="AZ36" s="52" t="str">
        <f ca="1" t="shared" si="23"/>
        <v xml:space="preserve"> </v>
      </c>
      <c r="BA36" s="36"/>
      <c r="BB36" s="39" t="str">
        <f t="shared" si="19"/>
        <v xml:space="preserve"> </v>
      </c>
      <c r="BC36" s="41" t="str">
        <f ca="1" t="shared" si="7"/>
        <v/>
      </c>
      <c r="BD36" s="52" t="str">
        <f ca="1" t="shared" si="20"/>
        <v xml:space="preserve"> </v>
      </c>
      <c r="BE36" s="36"/>
      <c r="BF36" s="65" t="str">
        <f t="shared" si="21"/>
        <v xml:space="preserve"> </v>
      </c>
      <c r="BG36" s="42" t="str">
        <f ca="1" t="shared" si="8"/>
        <v/>
      </c>
      <c r="BH36" s="52" t="str">
        <f ca="1" t="shared" si="16"/>
        <v xml:space="preserve">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Sun</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Sun</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Mon</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Mon</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Tue</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Tue</v>
      </c>
      <c r="AS39" s="48"/>
      <c r="AT39" s="40" t="str">
        <f t="shared" si="17"/>
        <v/>
      </c>
      <c r="AU39" s="43"/>
      <c r="AV39" s="49"/>
      <c r="AW39" s="48"/>
      <c r="AX39" s="66" t="str">
        <f t="shared" si="23"/>
        <v/>
      </c>
      <c r="AY39" s="41" t="str">
        <f ca="1" t="shared" si="6"/>
        <v/>
      </c>
      <c r="AZ39" s="52" t="str">
        <f t="shared" si="23"/>
        <v/>
      </c>
      <c r="BA39" s="48"/>
      <c r="BB39" s="66" t="str">
        <f t="shared" si="19"/>
        <v/>
      </c>
      <c r="BC39" s="41" t="str">
        <f ca="1" t="shared" si="7"/>
        <v/>
      </c>
      <c r="BD39" s="40" t="str">
        <f t="shared" si="20"/>
        <v/>
      </c>
      <c r="BE39" s="48"/>
      <c r="BF39" s="67" t="str">
        <f t="shared" si="21"/>
        <v/>
      </c>
      <c r="BG39" s="42" t="str">
        <f ca="1" t="shared" si="8"/>
        <v/>
      </c>
      <c r="BH39" s="40" t="str">
        <f t="shared" si="16"/>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c r="A40" s="212">
        <v>30</v>
      </c>
      <c r="B40" s="211" t="str">
        <f t="shared" si="9"/>
        <v>Wed</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Wed</v>
      </c>
      <c r="AS40" s="48"/>
      <c r="AT40" s="40" t="str">
        <f t="shared" si="17"/>
        <v/>
      </c>
      <c r="AU40" s="43"/>
      <c r="AV40" s="49"/>
      <c r="AW40" s="48"/>
      <c r="AX40" s="66" t="str">
        <f t="shared" si="23"/>
        <v/>
      </c>
      <c r="AY40" s="41" t="str">
        <f ca="1" t="shared" si="6"/>
        <v/>
      </c>
      <c r="AZ40" s="40" t="str">
        <f t="shared" si="23"/>
        <v/>
      </c>
      <c r="BA40" s="48"/>
      <c r="BB40" s="66" t="str">
        <f t="shared" si="19"/>
        <v/>
      </c>
      <c r="BC40" s="41" t="str">
        <f ca="1" t="shared" si="7"/>
        <v/>
      </c>
      <c r="BD40" s="40" t="str">
        <f t="shared" si="20"/>
        <v/>
      </c>
      <c r="BE40" s="48"/>
      <c r="BF40" s="67" t="str">
        <f t="shared" si="21"/>
        <v/>
      </c>
      <c r="BG40" s="42" t="str">
        <f ca="1" t="shared" si="8"/>
        <v/>
      </c>
      <c r="BH40" s="40" t="str">
        <f t="shared" si="16"/>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c r="A41" s="213">
        <v>31</v>
      </c>
      <c r="B41" s="214" t="str">
        <f t="shared" si="9"/>
        <v>Thu</v>
      </c>
      <c r="C41" s="53"/>
      <c r="D41" s="54"/>
      <c r="E41" s="54"/>
      <c r="F41" s="55"/>
      <c r="G41" s="56"/>
      <c r="H41" s="57"/>
      <c r="I41" s="53"/>
      <c r="J41" s="54"/>
      <c r="K41" s="58"/>
      <c r="L41" s="271"/>
      <c r="M41" s="53"/>
      <c r="N41" s="61" t="str">
        <f ca="1" t="shared" si="10"/>
        <v/>
      </c>
      <c r="O41" s="53"/>
      <c r="P41" s="61" t="str">
        <f ca="1" t="shared" si="0"/>
        <v/>
      </c>
      <c r="Q41" s="53"/>
      <c r="R41" s="53"/>
      <c r="S41" s="59"/>
      <c r="T41" s="220">
        <f t="shared" si="1"/>
        <v>31</v>
      </c>
      <c r="U41" s="406"/>
      <c r="V41" s="58"/>
      <c r="W41" s="53"/>
      <c r="X41" s="394" t="str">
        <f t="shared" si="2"/>
        <v/>
      </c>
      <c r="Y41" s="271"/>
      <c r="Z41" s="58"/>
      <c r="AA41" s="53"/>
      <c r="AB41" s="394" t="str">
        <f t="shared" si="3"/>
        <v/>
      </c>
      <c r="AC41" s="271"/>
      <c r="AD41" s="58"/>
      <c r="AE41" s="53"/>
      <c r="AF41" s="394" t="str">
        <f t="shared" si="11"/>
        <v/>
      </c>
      <c r="AG41" s="271"/>
      <c r="AH41" s="58"/>
      <c r="AI41" s="53"/>
      <c r="AJ41" s="670"/>
      <c r="AK41" s="57"/>
      <c r="AL41" s="53"/>
      <c r="AM41" t="str">
        <f ca="1" t="shared" si="12"/>
        <v/>
      </c>
      <c r="AN41" s="53"/>
      <c r="AO41" s="427"/>
      <c r="AP41" s="400"/>
      <c r="AQ41" s="213">
        <f t="shared" si="4"/>
        <v>31</v>
      </c>
      <c r="AR41" s="430" t="str">
        <f t="shared" si="5"/>
        <v>Thu</v>
      </c>
      <c r="AS41" s="58"/>
      <c r="AT41" s="63" t="str">
        <f>IF(SUM(AS35:AS41)=0,"",IF(+$B41="Sat",AVERAGE(AS35:AS41),IF(+$B41="Fri",AVERAGE(AS36:AS41,Sep!AS$11),IF(+$B41="Thu",AVERAGE(AS37:AS41,Sep!AS$11:AS$12),IF(+$B41="Wed",AVERAGE(AS38:AS41,Sep!AS$11:AS$13)," ")))))</f>
        <v/>
      </c>
      <c r="AU41" s="53"/>
      <c r="AV41" s="59"/>
      <c r="AW41" s="58"/>
      <c r="AX41" s="61" t="str">
        <f>IF(SUM(AW35:AW41)=0,"",IF(+$B41="Sat",AVERAGE(AW35:AW41),IF(+$B41="Fri",AVERAGE(AW36:AW41,Sep!AW$11),IF(+$B41="Thu",AVERAGE(AW37:AW41,Sep!AW$11:AW$12),IF(+$B41="Wed",AVERAGE(AW38:AW41,Sep!AW$11:AW$13)," ")))))</f>
        <v/>
      </c>
      <c r="AY41" s="84" t="str">
        <f ca="1" t="shared" si="6"/>
        <v/>
      </c>
      <c r="AZ41" s="63" t="str">
        <f ca="1">IF(SUM(AY35:AY41)=0,"",IF(+$B41="Sat",AVERAGE(AY35:AY41),IF(+$B41="Fri",AVERAGE(AY36:AY41,Sep!AY$11),IF(+$B41="Thu",AVERAGE(AY37:AY41,Sep!AY$11:AY$12),IF(+$B41="Wed",AVERAGE(AY38:AY41,Sep!AY$11:AY$13)," ")))))</f>
        <v/>
      </c>
      <c r="BA41" s="58"/>
      <c r="BB41" s="61" t="str">
        <f>IF(SUM(BA35:BA41)=0,"",IF(+$B41="Sat",AVERAGE(BA35:BA41),IF(+$B41="Fri",AVERAGE(BA36:BA41,Sep!BA$11),IF(+$B41="Thu",AVERAGE(BA37:BA41,Sep!BA$11:BA$12),IF(+$B41="Wed",AVERAGE(BA38:BA41,Sep!BA$11:BA$13)," ")))))</f>
        <v/>
      </c>
      <c r="BC41" s="84" t="str">
        <f ca="1" t="shared" si="7"/>
        <v/>
      </c>
      <c r="BD41" s="61" t="str">
        <f ca="1">IF(SUM(BC35:BC41)=0,"",IF(+$B41="Sat",AVERAGE(BC35:BC41),IF(+$B41="Fri",AVERAGE(BC36:BC41,Sep!BC$11),IF(+$B41="Thu",AVERAGE(BC37:BC41,Sep!BC$11:BC$12),IF(+$B41="Wed",AVERAGE(BC38:BC41,Sep!BC$11:BC$13)," ")))))</f>
        <v/>
      </c>
      <c r="BE41" s="58"/>
      <c r="BF41" s="68" t="str">
        <f>IF(SUM(BE35:BE41)=0,"",IF(+$B41="Sat",AVERAGE(BE35:BE41),IF(+$B41="Fri",AVERAGE(BE36:BE41,Sep!BE$11),IF(+$B41="Thu",AVERAGE(BE37:BE41,Sep!BE$11:BE$12),IF(+$B41="Wed",AVERAGE(BE38:BE41,Sep!BE$11:BE$13)," ")))))</f>
        <v/>
      </c>
      <c r="BG41" s="64" t="str">
        <f ca="1" t="shared" si="8"/>
        <v/>
      </c>
      <c r="BH41" s="61" t="str">
        <f ca="1">IF(SUM(BG35:BG41)=0,"",IF(+$B41="Sat",AVERAGE(BG35:BG41),IF(+$B41="Fri",AVERAGE(BG36:BG41,Sep!BG$11),IF(+$B41="Thu",AVERAGE(BG37:BG41,Sep!BG$11:BG$12),IF(+$B41="Wed",AVERAGE(BG38:BG41,Sep!BG$11:BG$13)," ")))))</f>
        <v/>
      </c>
      <c r="BI41" s="410"/>
      <c r="BJ41" s="240">
        <f>+A41</f>
        <v>31</v>
      </c>
      <c r="BK41" s="406"/>
      <c r="BL41" s="406"/>
      <c r="BM41" s="58"/>
      <c r="BN41" s="59"/>
      <c r="BO41" s="271"/>
      <c r="BP41" s="53"/>
      <c r="BQ41" s="53"/>
      <c r="BR41" s="53"/>
      <c r="BS41" s="53"/>
      <c r="BT41" s="53"/>
      <c r="BU41" s="53"/>
      <c r="BV41" s="53"/>
      <c r="BW41" s="53"/>
      <c r="BX41" s="59"/>
      <c r="BY41" s="53"/>
      <c r="BZ41" s="59"/>
      <c r="CA41" s="238">
        <f t="shared" si="14"/>
        <v>31</v>
      </c>
      <c r="CB41" s="54"/>
      <c r="CC41" s="830" t="str">
        <f ca="1" t="shared" si="22"/>
        <v/>
      </c>
      <c r="CD41" s="57"/>
      <c r="CE41" s="831" t="str">
        <f ca="1" t="shared" si="22"/>
        <v/>
      </c>
      <c r="CF41" s="57"/>
      <c r="CG41" s="766"/>
      <c r="CH41" s="53"/>
      <c r="CI41" s="57"/>
      <c r="CJ41" s="57"/>
      <c r="CK41" s="766"/>
      <c r="CL41" s="53"/>
      <c r="CM41" s="766"/>
      <c r="CN41" s="53"/>
      <c r="CO41" s="766"/>
      <c r="CP41" s="793"/>
    </row>
    <row r="42" spans="1:94" ht="15" customHeight="1" thickBot="1" thickTop="1">
      <c r="A42" s="216" t="s">
        <v>36</v>
      </c>
      <c r="B42" s="217"/>
      <c r="C42" s="34"/>
      <c r="D42" s="70"/>
      <c r="E42" s="31"/>
      <c r="F42" s="71"/>
      <c r="G42" s="72"/>
      <c r="H42" s="3" t="str">
        <f>IF(SUM(H11:H41)&gt;0,AVERAGE(H11:H41)," ")</f>
        <v xml:space="preserve"> </v>
      </c>
      <c r="I42" s="39" t="str">
        <f>IF(SUM(I11:I41)&gt;0,AVERAGE(I11:I41)," ")</f>
        <v xml:space="preserve"> </v>
      </c>
      <c r="J42" s="65" t="str">
        <f>IF(SUM(J11:J41)&gt;0,AVERAGE(J11:J41)," ")</f>
        <v xml:space="preserve"> </v>
      </c>
      <c r="K42" s="38" t="str">
        <f>IF(SUM(K11:K41)&gt;0,AVERAGE(K11:K41)," ")</f>
        <v xml:space="preserve"> </v>
      </c>
      <c r="L42" s="272"/>
      <c r="M42" s="306" t="str">
        <f aca="true" t="shared" si="24" ref="M42:S42">IF(SUM(M11:M41)&gt;0,AVERAGE(M11:M41)," ")</f>
        <v xml:space="preserve"> </v>
      </c>
      <c r="N42" s="39" t="str">
        <f ca="1">IF(SUM(N11:N41)&gt;0,AVERAGE(N11:N41)," ")</f>
        <v xml:space="preserve"> </v>
      </c>
      <c r="O42" s="306" t="str">
        <f t="shared" si="24"/>
        <v xml:space="preserve"> </v>
      </c>
      <c r="P42" s="39" t="str">
        <f ca="1">IF(SUM(P11:P41)&gt;0,AVERAGE(P11:P41)," ")</f>
        <v xml:space="preserve"> </v>
      </c>
      <c r="Q42" s="39" t="str">
        <f t="shared" si="24"/>
        <v xml:space="preserve"> </v>
      </c>
      <c r="R42" s="39" t="str">
        <f t="shared" si="24"/>
        <v xml:space="preserve"> </v>
      </c>
      <c r="S42" s="52" t="str">
        <f t="shared" si="24"/>
        <v xml:space="preserve"> </v>
      </c>
      <c r="T42" s="216" t="s">
        <v>37</v>
      </c>
      <c r="U42" s="402" t="str">
        <f>IF(SUM(U11:U41)&gt;0,AVERAGE(U11:U41)," ")</f>
        <v xml:space="preserve"> </v>
      </c>
      <c r="V42" s="307" t="str">
        <f aca="true" t="shared" si="25" ref="V42:AI42">IF(SUM(V11:V41)&gt;0,AVERAGE(V11:V41)," ")</f>
        <v xml:space="preserve"> </v>
      </c>
      <c r="W42" s="306" t="str">
        <f t="shared" si="25"/>
        <v xml:space="preserve"> </v>
      </c>
      <c r="X42" s="306" t="str">
        <f t="shared" si="25"/>
        <v xml:space="preserve"> </v>
      </c>
      <c r="Y42" s="52" t="str">
        <f t="shared" si="25"/>
        <v xml:space="preserve"> </v>
      </c>
      <c r="Z42" s="307" t="str">
        <f t="shared" si="25"/>
        <v xml:space="preserve"> </v>
      </c>
      <c r="AA42" s="306" t="str">
        <f t="shared" si="25"/>
        <v xml:space="preserve"> </v>
      </c>
      <c r="AB42" s="306" t="str">
        <f t="shared" si="25"/>
        <v xml:space="preserve"> </v>
      </c>
      <c r="AC42" s="52" t="str">
        <f t="shared" si="25"/>
        <v xml:space="preserve"> </v>
      </c>
      <c r="AD42" s="307" t="str">
        <f t="shared" si="25"/>
        <v xml:space="preserve"> </v>
      </c>
      <c r="AE42" s="306" t="str">
        <f t="shared" si="25"/>
        <v xml:space="preserve"> </v>
      </c>
      <c r="AF42" s="306" t="str">
        <f t="shared" si="25"/>
        <v xml:space="preserve"> </v>
      </c>
      <c r="AG42" s="52" t="str">
        <f t="shared" si="25"/>
        <v xml:space="preserve"> </v>
      </c>
      <c r="AH42" s="307" t="str">
        <f t="shared" si="25"/>
        <v xml:space="preserve"> </v>
      </c>
      <c r="AI42" s="52" t="str">
        <f t="shared" si="25"/>
        <v xml:space="preserve"> </v>
      </c>
      <c r="AJ42" s="672"/>
      <c r="AK42" s="667" t="str">
        <f>IF(SUM(AK11:AK41)&gt;0,AVERAGE(AK11:AK41)," ")</f>
        <v xml:space="preserve"> </v>
      </c>
      <c r="AL42" s="704" t="str">
        <f>IF(SUM(AL11:AL41)&gt;0,AVERAGE(AL11:AL41)," ")</f>
        <v xml:space="preserve"> </v>
      </c>
      <c r="AM42" s="39"/>
      <c r="AN42" s="853" t="str">
        <f ca="1">IF(SUM(AM11:AM41)&gt;0,GEOMEAN(AM11:AM41),"")</f>
        <v/>
      </c>
      <c r="AO42" s="272"/>
      <c r="AP42" s="272"/>
      <c r="AQ42" s="965" t="s">
        <v>70</v>
      </c>
      <c r="AR42" s="1031"/>
      <c r="AS42" s="708" t="str">
        <f>IF(SUM(AS11:AS41)&gt;0,AVERAGE(AS11:AS41)," ")</f>
        <v xml:space="preserve"> </v>
      </c>
      <c r="AT42" s="74"/>
      <c r="AU42" s="699" t="str">
        <f>IF(SUM(AU11:AU41)&gt;0,AVERAGE(AU11:AU41)," ")</f>
        <v xml:space="preserve"> </v>
      </c>
      <c r="AV42" s="52" t="str">
        <f>IF(SUM(AV11:AV41)&gt;0,AVERAGE(AV11:AV41)," ")</f>
        <v xml:space="preserve"> </v>
      </c>
      <c r="AW42" s="687" t="str">
        <f>IF(SUM(AW11:AW41)&gt;0,AVERAGE(AW11:AW41)," ")</f>
        <v xml:space="preserve"> </v>
      </c>
      <c r="AX42" s="688"/>
      <c r="AY42" s="665" t="str">
        <f ca="1">IF(SUM(AY11:AY41)&gt;0,AVERAGE(AY11:AY41)," ")</f>
        <v xml:space="preserve"> </v>
      </c>
      <c r="AZ42" s="688"/>
      <c r="BA42" s="687" t="str">
        <f>IF(SUM(BA11:BA41)&gt;0,AVERAGE(BA11:BA41)," ")</f>
        <v xml:space="preserve"> </v>
      </c>
      <c r="BB42" s="666"/>
      <c r="BC42" s="665" t="str">
        <f ca="1">IF(SUM(BC11:BC41)&gt;0,AVERAGE(BC11:BC41)," ")</f>
        <v xml:space="preserve"> </v>
      </c>
      <c r="BD42" s="688"/>
      <c r="BE42" s="667" t="str">
        <f>IF(SUM(BE11:BE41)&gt;0,AVERAGE(BE11:BE41)," ")</f>
        <v xml:space="preserve"> </v>
      </c>
      <c r="BF42" s="688"/>
      <c r="BG42" s="665" t="str">
        <f ca="1">IF(SUM(BG11:BG41)&gt;0,AVERAGE(BG11:BG41)," ")</f>
        <v xml:space="preserve"> </v>
      </c>
      <c r="BH42" s="74"/>
      <c r="BI42" s="411" t="str">
        <f>IF(SUM(BI11:BI41)&gt;0,AVERAGE(BI11:BI41)," ")</f>
        <v xml:space="preserve"> </v>
      </c>
      <c r="BJ42" s="216" t="s">
        <v>37</v>
      </c>
      <c r="BK42" s="434" t="str">
        <f>IF(SUM(BK11:BK41)&gt;0,AVERAGE(BK11:BK41)," ")</f>
        <v xml:space="preserve"> </v>
      </c>
      <c r="BL42" s="434" t="str">
        <f>IF(SUM(BL11:BL41)&gt;0,AVERAGE(BL11:BL41)," ")</f>
        <v xml:space="preserve"> </v>
      </c>
      <c r="BM42" s="38" t="str">
        <f>IF(SUM(BM11:BM41)&gt;0,AVERAGE(BM11:BM41)," ")</f>
        <v xml:space="preserve"> </v>
      </c>
      <c r="BN42" s="52" t="str">
        <f>IF(SUM(BN11:BN41)&gt;0,AVERAGE(BN11:BN41)," ")</f>
        <v xml:space="preserve"> </v>
      </c>
      <c r="BO42" s="73"/>
      <c r="BP42" s="39" t="str">
        <f aca="true" t="shared" si="26" ref="BP42:BX42">IF(SUM(BP11:BP41)&gt;0,AVERAGE(BP11:BP41)," ")</f>
        <v xml:space="preserve"> </v>
      </c>
      <c r="BQ42" s="306" t="str">
        <f t="shared" si="26"/>
        <v xml:space="preserve"> </v>
      </c>
      <c r="BR42" s="39" t="str">
        <f t="shared" si="26"/>
        <v xml:space="preserve"> </v>
      </c>
      <c r="BS42" s="39" t="str">
        <f t="shared" si="26"/>
        <v xml:space="preserve"> </v>
      </c>
      <c r="BT42" s="39" t="str">
        <f t="shared" si="26"/>
        <v xml:space="preserve"> </v>
      </c>
      <c r="BU42" s="39" t="str">
        <f t="shared" si="26"/>
        <v xml:space="preserve"> </v>
      </c>
      <c r="BV42" s="39" t="str">
        <f t="shared" si="26"/>
        <v xml:space="preserve"> </v>
      </c>
      <c r="BW42" s="39" t="str">
        <f t="shared" si="26"/>
        <v xml:space="preserve"> </v>
      </c>
      <c r="BX42" s="52" t="str">
        <f t="shared" si="26"/>
        <v xml:space="preserve"> </v>
      </c>
      <c r="BY42" s="39" t="str">
        <f>IF(SUM(BY11:BY41)&gt;0,AVERAGE(BY11:BY41)," ")</f>
        <v xml:space="preserve"> </v>
      </c>
      <c r="BZ42" s="52" t="str">
        <f>IF(SUM(BZ11:BZ41)&gt;0,AVERAGE(BZ11:BZ41)," ")</f>
        <v xml:space="preserve"> </v>
      </c>
      <c r="CA42" s="782" t="s">
        <v>37</v>
      </c>
      <c r="CB42" s="3" t="str">
        <f>IF(SUM(CB11:CB41)&gt;0,AVERAGE(CB11:CB41)," ")</f>
        <v xml:space="preserve"> </v>
      </c>
      <c r="CC42" s="52" t="str">
        <f ca="1">IF(SUM(CC11:CC41)&gt;0,AVERAGE(CC11:CC41)," ")</f>
        <v xml:space="preserve"> </v>
      </c>
      <c r="CD42" s="3" t="str">
        <f>IF(SUM(CD11:CD41)&gt;0,AVERAGE(CD11:CD41)," ")</f>
        <v xml:space="preserve"> </v>
      </c>
      <c r="CE42" s="759" t="str">
        <f ca="1">IF(SUM(CE11:CE41)&gt;0,AVERAGE(CE11:CE41)," ")</f>
        <v xml:space="preserve"> </v>
      </c>
      <c r="CF42" s="786" t="str">
        <f aca="true" t="shared" si="27" ref="CF42:CP42">IF(SUM(CF11:CF41)&gt;0,AVERAGE(CF11:CF41)," ")</f>
        <v xml:space="preserve"> </v>
      </c>
      <c r="CG42" s="41" t="str">
        <f t="shared" si="27"/>
        <v xml:space="preserve"> </v>
      </c>
      <c r="CH42" s="39" t="str">
        <f t="shared" si="27"/>
        <v xml:space="preserve"> </v>
      </c>
      <c r="CI42" s="42" t="str">
        <f>IF(SUM(CI11:CI41)&gt;0,AVERAGE(CI11:CI41)," ")</f>
        <v xml:space="preserve"> </v>
      </c>
      <c r="CJ42" s="39" t="str">
        <f>IF(SUM(CJ11:CJ41)&gt;0,AVERAGE(CJ11:CJ41)," ")</f>
        <v xml:space="preserve"> </v>
      </c>
      <c r="CK42" s="42" t="str">
        <f t="shared" si="27"/>
        <v xml:space="preserve"> </v>
      </c>
      <c r="CL42" s="39" t="str">
        <f t="shared" si="27"/>
        <v xml:space="preserve"> </v>
      </c>
      <c r="CM42" s="41" t="str">
        <f t="shared" si="27"/>
        <v xml:space="preserve"> </v>
      </c>
      <c r="CN42" s="65" t="str">
        <f t="shared" si="27"/>
        <v xml:space="preserve"> </v>
      </c>
      <c r="CO42" s="42" t="str">
        <f t="shared" si="27"/>
        <v xml:space="preserve"> </v>
      </c>
      <c r="CP42" s="794" t="str">
        <f t="shared" si="27"/>
        <v xml:space="preserve"> </v>
      </c>
    </row>
    <row r="43" spans="1:94" ht="15" customHeight="1" thickBot="1" thickTop="1">
      <c r="A43" s="218" t="s">
        <v>38</v>
      </c>
      <c r="B43" s="219"/>
      <c r="C43" s="77"/>
      <c r="D43" s="76"/>
      <c r="E43" s="67" t="str">
        <f>IF(SUM(E11:E41)&gt;0,MAX(E11:E41)," ")</f>
        <v xml:space="preserve"> </v>
      </c>
      <c r="F43" s="78"/>
      <c r="G43" s="79"/>
      <c r="H43" s="80" t="str">
        <f aca="true" t="shared" si="28" ref="H43:S43">IF(SUM(H11:H41)&gt;0,MAX(H11:H41)," ")</f>
        <v xml:space="preserve"> </v>
      </c>
      <c r="I43" s="66" t="str">
        <f t="shared" si="28"/>
        <v xml:space="preserve"> </v>
      </c>
      <c r="J43" s="67" t="str">
        <f t="shared" si="28"/>
        <v xml:space="preserve"> </v>
      </c>
      <c r="K43" s="50" t="str">
        <f t="shared" si="28"/>
        <v xml:space="preserve"> </v>
      </c>
      <c r="L43" s="273" t="str">
        <f t="shared" si="28"/>
        <v xml:space="preserve"> </v>
      </c>
      <c r="M43" s="66" t="str">
        <f t="shared" si="28"/>
        <v xml:space="preserve"> </v>
      </c>
      <c r="N43" s="81" t="str">
        <f ca="1">IF(SUM(N11:N41)&gt;0,MAX(N11:N41)," ")</f>
        <v xml:space="preserve"> </v>
      </c>
      <c r="O43" s="66" t="str">
        <f t="shared" si="28"/>
        <v xml:space="preserve"> </v>
      </c>
      <c r="P43" s="81" t="str">
        <f ca="1">IF(SUM(P11:P41)&gt;0,MAX(P11:P41)," ")</f>
        <v xml:space="preserve"> </v>
      </c>
      <c r="Q43" s="66" t="str">
        <f t="shared" si="28"/>
        <v xml:space="preserve"> </v>
      </c>
      <c r="R43" s="66" t="str">
        <f t="shared" si="28"/>
        <v xml:space="preserve"> </v>
      </c>
      <c r="S43" s="40" t="str">
        <f t="shared" si="28"/>
        <v xml:space="preserve"> </v>
      </c>
      <c r="T43" s="218" t="s">
        <v>39</v>
      </c>
      <c r="U43" s="51" t="str">
        <f>IF(SUM(U11:U41)&gt;0,MAX(U11:U41)," ")</f>
        <v xml:space="preserve"> </v>
      </c>
      <c r="V43" s="50" t="str">
        <f aca="true" t="shared" si="29" ref="V43:AI43">IF(SUM(V11:V41)&gt;0,MAX(V11:V41)," ")</f>
        <v xml:space="preserve"> </v>
      </c>
      <c r="W43" s="66" t="str">
        <f t="shared" si="29"/>
        <v xml:space="preserve"> </v>
      </c>
      <c r="X43" s="393" t="str">
        <f t="shared" si="29"/>
        <v xml:space="preserve"> </v>
      </c>
      <c r="Y43" s="40" t="str">
        <f t="shared" si="29"/>
        <v xml:space="preserve"> </v>
      </c>
      <c r="Z43" s="50" t="str">
        <f t="shared" si="29"/>
        <v xml:space="preserve"> </v>
      </c>
      <c r="AA43" s="66" t="str">
        <f t="shared" si="29"/>
        <v xml:space="preserve"> </v>
      </c>
      <c r="AB43" s="393" t="str">
        <f t="shared" si="29"/>
        <v xml:space="preserve"> </v>
      </c>
      <c r="AC43" s="40" t="str">
        <f t="shared" si="29"/>
        <v xml:space="preserve"> </v>
      </c>
      <c r="AD43" s="50" t="str">
        <f t="shared" si="29"/>
        <v xml:space="preserve"> </v>
      </c>
      <c r="AE43" s="66" t="str">
        <f t="shared" si="29"/>
        <v xml:space="preserve"> </v>
      </c>
      <c r="AF43" s="393" t="str">
        <f t="shared" si="29"/>
        <v xml:space="preserve"> </v>
      </c>
      <c r="AG43" s="40" t="str">
        <f t="shared" si="29"/>
        <v xml:space="preserve"> </v>
      </c>
      <c r="AH43" s="50" t="str">
        <f t="shared" si="29"/>
        <v xml:space="preserve"> </v>
      </c>
      <c r="AI43" s="40" t="str">
        <f t="shared" si="29"/>
        <v xml:space="preserve"> </v>
      </c>
      <c r="AJ43" s="673"/>
      <c r="AK43" s="705" t="str">
        <f>IF(SUM(AK11:AK41)&gt;0,MAX(AK11:AK41)," ")</f>
        <v xml:space="preserve"> </v>
      </c>
      <c r="AL43" s="667" t="str">
        <f>IF(SUM(AL11:AL41)&gt;0,MAX(AL11:AL41)," ")</f>
        <v xml:space="preserve"> </v>
      </c>
      <c r="AM43" s="66" t="str">
        <f ca="1">IF(AN42&lt;&gt;"",MAX(AM11:AM41),"")</f>
        <v/>
      </c>
      <c r="AN43" s="852" t="str">
        <f ca="1">IF(AM43=63200,"TNTC",AM43)</f>
        <v/>
      </c>
      <c r="AO43" s="885" t="str">
        <f>IF(SUM(AO11:AP41)&gt;0,MAX(AO11:AP41)," ")</f>
        <v xml:space="preserve"> </v>
      </c>
      <c r="AP43" s="1030"/>
      <c r="AQ43" s="976" t="s">
        <v>71</v>
      </c>
      <c r="AR43" s="977"/>
      <c r="AS43" s="50" t="str">
        <f aca="true" t="shared" si="30" ref="AS43:AX43">IF(SUM(AS11:AS41)&gt;0,MAX(AS11:AS41)," ")</f>
        <v xml:space="preserve"> </v>
      </c>
      <c r="AT43" s="82" t="str">
        <f t="shared" si="30"/>
        <v xml:space="preserve"> </v>
      </c>
      <c r="AU43" s="697" t="str">
        <f t="shared" si="30"/>
        <v xml:space="preserve"> </v>
      </c>
      <c r="AV43" s="40" t="str">
        <f t="shared" si="30"/>
        <v xml:space="preserve"> </v>
      </c>
      <c r="AW43" s="689" t="str">
        <f>IF(SUM(AW11:AW41)&gt;0,MAX(AW11:AW41)," ")</f>
        <v xml:space="preserve"> </v>
      </c>
      <c r="AX43" s="667" t="str">
        <f t="shared" si="30"/>
        <v xml:space="preserve"> </v>
      </c>
      <c r="AY43" s="690" t="str">
        <f aca="true" t="shared" si="31" ref="AY43:BI43">IF(SUM(AY11:AY41)&gt;0,MAX(AY11:AY41)," ")</f>
        <v xml:space="preserve"> </v>
      </c>
      <c r="AZ43" s="667" t="str">
        <f ca="1" t="shared" si="31"/>
        <v xml:space="preserve"> </v>
      </c>
      <c r="BA43" s="691" t="str">
        <f t="shared" si="31"/>
        <v xml:space="preserve"> </v>
      </c>
      <c r="BB43" s="667" t="str">
        <f t="shared" si="31"/>
        <v xml:space="preserve"> </v>
      </c>
      <c r="BC43" s="690" t="str">
        <f ca="1" t="shared" si="31"/>
        <v xml:space="preserve"> </v>
      </c>
      <c r="BD43" s="692" t="str">
        <f ca="1" t="shared" si="31"/>
        <v xml:space="preserve"> </v>
      </c>
      <c r="BE43" s="691" t="str">
        <f t="shared" si="31"/>
        <v xml:space="preserve"> </v>
      </c>
      <c r="BF43" s="667" t="str">
        <f t="shared" si="31"/>
        <v xml:space="preserve"> </v>
      </c>
      <c r="BG43" s="690" t="str">
        <f ca="1" t="shared" si="31"/>
        <v xml:space="preserve"> </v>
      </c>
      <c r="BH43" s="667" t="str">
        <f ca="1" t="shared" si="31"/>
        <v xml:space="preserve"> </v>
      </c>
      <c r="BI43" s="412" t="str">
        <f t="shared" si="31"/>
        <v xml:space="preserve"> </v>
      </c>
      <c r="BJ43" s="218" t="s">
        <v>39</v>
      </c>
      <c r="BK43" s="412" t="str">
        <f>IF(SUM(BK11:BK41)&gt;0,MAX(BK11:BK41)," ")</f>
        <v xml:space="preserve"> </v>
      </c>
      <c r="BL43" s="412" t="str">
        <f>IF(SUM(BL11:BL41)&gt;0,MAX(BL11:BL41)," ")</f>
        <v xml:space="preserve"> </v>
      </c>
      <c r="BM43" s="50" t="str">
        <f>IF(SUM(BM11:BM41)&gt;0,MAX(BM11:BM41)," ")</f>
        <v xml:space="preserve"> </v>
      </c>
      <c r="BN43" s="40" t="str">
        <f aca="true" t="shared" si="32" ref="BN43:BX43">IF(SUM(BN11:BN41)&gt;0,MAX(BN11:BN41)," ")</f>
        <v xml:space="preserve"> </v>
      </c>
      <c r="BO43" s="50" t="str">
        <f t="shared" si="32"/>
        <v xml:space="preserve"> </v>
      </c>
      <c r="BP43" s="66" t="str">
        <f t="shared" si="32"/>
        <v xml:space="preserve"> </v>
      </c>
      <c r="BQ43" s="66" t="str">
        <f t="shared" si="32"/>
        <v xml:space="preserve"> </v>
      </c>
      <c r="BR43" s="66" t="str">
        <f t="shared" si="32"/>
        <v xml:space="preserve"> </v>
      </c>
      <c r="BS43" s="66" t="str">
        <f t="shared" si="32"/>
        <v xml:space="preserve"> </v>
      </c>
      <c r="BT43" s="66" t="str">
        <f t="shared" si="32"/>
        <v xml:space="preserve"> </v>
      </c>
      <c r="BU43" s="66" t="str">
        <f t="shared" si="32"/>
        <v xml:space="preserve"> </v>
      </c>
      <c r="BV43" s="66" t="str">
        <f t="shared" si="32"/>
        <v xml:space="preserve"> </v>
      </c>
      <c r="BW43" s="66" t="str">
        <f t="shared" si="32"/>
        <v xml:space="preserve"> </v>
      </c>
      <c r="BX43" s="40" t="str">
        <f t="shared" si="32"/>
        <v xml:space="preserve"> </v>
      </c>
      <c r="BY43" s="66" t="str">
        <f>IF(SUM(BY11:BY41)&gt;0,MAX(BY11:BY41)," ")</f>
        <v xml:space="preserve"> </v>
      </c>
      <c r="BZ43" s="40" t="str">
        <f>IF(SUM(BZ11:BZ41)&gt;0,MAX(BZ11:BZ41)," ")</f>
        <v xml:space="preserve"> </v>
      </c>
      <c r="CA43" s="239" t="s">
        <v>39</v>
      </c>
      <c r="CB43" s="80" t="str">
        <f>IF(SUM(CB11:CB41)&gt;0,MAX(CB11:CB41)," ")</f>
        <v xml:space="preserve"> </v>
      </c>
      <c r="CC43" s="40" t="str">
        <f ca="1">IF(SUM(CC11:CC41)&gt;0,MAX(CC11:CC41)," ")</f>
        <v xml:space="preserve"> </v>
      </c>
      <c r="CD43" s="80" t="str">
        <f>IF(SUM(CD11:CD41)&gt;0,MAX(CD11:CD41)," ")</f>
        <v xml:space="preserve"> </v>
      </c>
      <c r="CE43" s="40" t="str">
        <f ca="1">IF(SUM(CE11:CE41)&gt;0,MAX(CE11:CE41)," ")</f>
        <v xml:space="preserve"> </v>
      </c>
      <c r="CF43" s="561" t="str">
        <f aca="true" t="shared" si="33" ref="CF43:CP43">IF(SUM(CF11:CF41)&gt;0,MAX(CF11:CF41)," ")</f>
        <v xml:space="preserve"> </v>
      </c>
      <c r="CG43" s="768" t="str">
        <f t="shared" si="33"/>
        <v xml:space="preserve"> </v>
      </c>
      <c r="CH43" s="81" t="str">
        <f t="shared" si="33"/>
        <v xml:space="preserve"> </v>
      </c>
      <c r="CI43" s="769" t="str">
        <f>IF(SUM(CI11:CI41)&gt;0,MAX(CI11:CI41)," ")</f>
        <v xml:space="preserve"> </v>
      </c>
      <c r="CJ43" s="81" t="str">
        <f>IF(SUM(CJ11:CJ41)&gt;0,MAX(CJ11:CJ41)," ")</f>
        <v xml:space="preserve"> </v>
      </c>
      <c r="CK43" s="769" t="str">
        <f t="shared" si="33"/>
        <v xml:space="preserve"> </v>
      </c>
      <c r="CL43" s="81" t="str">
        <f t="shared" si="33"/>
        <v xml:space="preserve"> </v>
      </c>
      <c r="CM43" s="768" t="str">
        <f t="shared" si="33"/>
        <v xml:space="preserve"> </v>
      </c>
      <c r="CN43" s="83" t="str">
        <f t="shared" si="33"/>
        <v xml:space="preserve"> </v>
      </c>
      <c r="CO43" s="769" t="str">
        <f t="shared" si="33"/>
        <v xml:space="preserve"> </v>
      </c>
      <c r="CP43" s="795" t="str">
        <f t="shared" si="33"/>
        <v xml:space="preserve"> </v>
      </c>
    </row>
    <row r="44" spans="1:94" ht="15" customHeight="1" thickBot="1" thickTop="1">
      <c r="A44" s="218" t="s">
        <v>40</v>
      </c>
      <c r="B44" s="219"/>
      <c r="C44" s="77"/>
      <c r="D44" s="76"/>
      <c r="E44" s="44"/>
      <c r="F44" s="78"/>
      <c r="G44" s="79"/>
      <c r="H44" s="51" t="str">
        <f>IF(SUM(H11:H41)&gt;0,MIN(H11:H41),"")</f>
        <v/>
      </c>
      <c r="I44" s="66" t="str">
        <f aca="true" t="shared" si="34" ref="I44:S44">IF(SUM(I11:I41)&gt;0,MIN(I11:I41),"")</f>
        <v/>
      </c>
      <c r="J44" s="80" t="str">
        <f t="shared" si="34"/>
        <v/>
      </c>
      <c r="K44" s="50" t="str">
        <f t="shared" si="34"/>
        <v/>
      </c>
      <c r="L44" s="273" t="str">
        <f t="shared" si="34"/>
        <v/>
      </c>
      <c r="M44" s="66" t="str">
        <f t="shared" si="34"/>
        <v/>
      </c>
      <c r="N44" s="66" t="str">
        <f ca="1" t="shared" si="34"/>
        <v/>
      </c>
      <c r="O44" s="66" t="str">
        <f t="shared" si="34"/>
        <v/>
      </c>
      <c r="P44" s="66" t="str">
        <f ca="1" t="shared" si="34"/>
        <v/>
      </c>
      <c r="Q44" s="66" t="str">
        <f t="shared" si="34"/>
        <v/>
      </c>
      <c r="R44" s="66" t="str">
        <f t="shared" si="34"/>
        <v/>
      </c>
      <c r="S44" s="40" t="str">
        <f t="shared" si="34"/>
        <v/>
      </c>
      <c r="T44" s="218" t="s">
        <v>41</v>
      </c>
      <c r="U44" s="51" t="str">
        <f>IF(SUM(U11:U41)&gt;0,MIN(U11:U41),"")</f>
        <v/>
      </c>
      <c r="V44" s="50" t="str">
        <f aca="true" t="shared" si="35" ref="V44:AI44">IF(SUM(V11:V41)&gt;0,MIN(V11:V41),"")</f>
        <v/>
      </c>
      <c r="W44" s="66" t="str">
        <f t="shared" si="35"/>
        <v/>
      </c>
      <c r="X44" s="393" t="str">
        <f t="shared" si="35"/>
        <v/>
      </c>
      <c r="Y44" s="40" t="str">
        <f t="shared" si="35"/>
        <v/>
      </c>
      <c r="Z44" s="50" t="str">
        <f t="shared" si="35"/>
        <v/>
      </c>
      <c r="AA44" s="66" t="str">
        <f t="shared" si="35"/>
        <v/>
      </c>
      <c r="AB44" s="393" t="str">
        <f t="shared" si="35"/>
        <v/>
      </c>
      <c r="AC44" s="40" t="str">
        <f t="shared" si="35"/>
        <v/>
      </c>
      <c r="AD44" s="50" t="str">
        <f t="shared" si="35"/>
        <v/>
      </c>
      <c r="AE44" s="66" t="str">
        <f t="shared" si="35"/>
        <v/>
      </c>
      <c r="AF44" s="393" t="str">
        <f t="shared" si="35"/>
        <v/>
      </c>
      <c r="AG44" s="40" t="str">
        <f t="shared" si="35"/>
        <v/>
      </c>
      <c r="AH44" s="50" t="str">
        <f t="shared" si="35"/>
        <v/>
      </c>
      <c r="AI44" s="40" t="str">
        <f t="shared" si="35"/>
        <v/>
      </c>
      <c r="AJ44" s="673"/>
      <c r="AK44" s="706" t="str">
        <f>IF(SUM(AK11:AK41)&gt;0,MIN(AK11:AK41),"")</f>
        <v/>
      </c>
      <c r="AL44" s="707" t="str">
        <f>IF(SUM(AL11:AL41)&gt;0,MIN(AL11:AL41),"")</f>
        <v/>
      </c>
      <c r="AM44" s="67"/>
      <c r="AN44" s="668" t="str">
        <f>IF(SUM(AN11:AN41)&gt;0,MIN(AN11:AN41),"")</f>
        <v/>
      </c>
      <c r="AO44" s="885" t="str">
        <f>IF(SUM(AO11:AP41)&gt;0,MIN(AO11:AP41),"")</f>
        <v/>
      </c>
      <c r="AP44" s="1030"/>
      <c r="AQ44" s="976" t="s">
        <v>72</v>
      </c>
      <c r="AR44" s="977"/>
      <c r="AS44" s="674" t="str">
        <f>IF(SUM(AS11:AS41)&gt;0,MIN(AS11:AS41),"")</f>
        <v/>
      </c>
      <c r="AT44" s="698" t="str">
        <f>IF(SUM(AT11:AT41)&gt;0,MIN(AT11:AT41),"")</f>
        <v/>
      </c>
      <c r="AU44" s="667" t="str">
        <f>IF(SUM(AU11:AU41)&gt;0,MIN(AU11:AU41),"")</f>
        <v/>
      </c>
      <c r="AV44" s="597" t="str">
        <f>IF(SUM(AV11:AV41)&gt;0,MIN(AV11:AV41),"")</f>
        <v/>
      </c>
      <c r="AW44" s="674" t="str">
        <f aca="true" t="shared" si="36" ref="AW44:BH44">IF(SUM(AW11:AW41)&gt;0,MIN(AW11:AW41),"")</f>
        <v/>
      </c>
      <c r="AX44" s="693" t="str">
        <f t="shared" si="36"/>
        <v/>
      </c>
      <c r="AY44" s="694" t="str">
        <f ca="1" t="shared" si="36"/>
        <v/>
      </c>
      <c r="AZ44" s="695" t="str">
        <f ca="1" t="shared" si="36"/>
        <v/>
      </c>
      <c r="BA44" s="674" t="str">
        <f t="shared" si="36"/>
        <v/>
      </c>
      <c r="BB44" s="693" t="str">
        <f t="shared" si="36"/>
        <v/>
      </c>
      <c r="BC44" s="694" t="str">
        <f ca="1" t="shared" si="36"/>
        <v/>
      </c>
      <c r="BD44" s="695" t="str">
        <f ca="1" t="shared" si="36"/>
        <v/>
      </c>
      <c r="BE44" s="674" t="str">
        <f t="shared" si="36"/>
        <v/>
      </c>
      <c r="BF44" s="696" t="str">
        <f t="shared" si="36"/>
        <v/>
      </c>
      <c r="BG44" s="697" t="str">
        <f ca="1" t="shared" si="36"/>
        <v/>
      </c>
      <c r="BH44" s="695" t="str">
        <f ca="1" t="shared" si="36"/>
        <v/>
      </c>
      <c r="BI44" s="559" t="str">
        <f>IF(SUM(BI11:BI41)&gt;0,MIN(BI11:BI41),"")</f>
        <v/>
      </c>
      <c r="BJ44" s="441" t="s">
        <v>41</v>
      </c>
      <c r="BK44" s="559" t="str">
        <f>IF(SUM(BK11:BK41)&gt;0,MIN(BK11:BK41),"")</f>
        <v/>
      </c>
      <c r="BL44" s="597" t="str">
        <f>IF(SUM(BL11:BL41)&gt;0,MIN(BL11:BL41),"")</f>
        <v/>
      </c>
      <c r="BM44" s="674" t="str">
        <f aca="true" t="shared" si="37" ref="BM44:BX44">IF(SUM(BM11:BM41)&gt;0,MIN(BM11:BM41),"")</f>
        <v/>
      </c>
      <c r="BN44" s="698" t="str">
        <f t="shared" si="37"/>
        <v/>
      </c>
      <c r="BO44" s="674" t="str">
        <f t="shared" si="37"/>
        <v/>
      </c>
      <c r="BP44" s="697" t="str">
        <f t="shared" si="37"/>
        <v/>
      </c>
      <c r="BQ44" s="697" t="str">
        <f t="shared" si="37"/>
        <v/>
      </c>
      <c r="BR44" s="697" t="str">
        <f t="shared" si="37"/>
        <v/>
      </c>
      <c r="BS44" s="697" t="str">
        <f t="shared" si="37"/>
        <v/>
      </c>
      <c r="BT44" s="697" t="str">
        <f t="shared" si="37"/>
        <v/>
      </c>
      <c r="BU44" s="697" t="str">
        <f t="shared" si="37"/>
        <v/>
      </c>
      <c r="BV44" s="697" t="str">
        <f t="shared" si="37"/>
        <v/>
      </c>
      <c r="BW44" s="697" t="str">
        <f t="shared" si="37"/>
        <v/>
      </c>
      <c r="BX44" s="698" t="str">
        <f t="shared" si="37"/>
        <v/>
      </c>
      <c r="BY44" s="66" t="str">
        <f>IF(SUM(BY11:BY41)&gt;0,MIN(BY11:BY41),"")</f>
        <v/>
      </c>
      <c r="BZ44" s="40" t="str">
        <f>IF(SUM(BZ11:BZ41)&gt;0,MIN(BZ11:BZ41),"")</f>
        <v/>
      </c>
      <c r="CA44" s="785" t="s">
        <v>41</v>
      </c>
      <c r="CB44" s="60" t="str">
        <f>IF(SUM(CB11:CB41)&gt;0,MIN(CB11:CB41),"")</f>
        <v/>
      </c>
      <c r="CC44" s="63" t="str">
        <f ca="1">IF(SUM(CC11:CC41)&gt;0,MIN(CC11:CC41),"")</f>
        <v/>
      </c>
      <c r="CD44" s="677" t="str">
        <f>IF(SUM(CD11:CD41)&gt;0,MIN(CD11:CD41),"")</f>
        <v/>
      </c>
      <c r="CE44" s="63" t="str">
        <f ca="1">IF(SUM(CE11:CE41)&gt;0,MIN(CE11:CE41),"")</f>
        <v/>
      </c>
      <c r="CF44" s="776" t="str">
        <f aca="true" t="shared" si="38" ref="CF44:CP44">IF(SUM(CF11:CF41)&gt;0,MIN(CF11:CF41),"")</f>
        <v/>
      </c>
      <c r="CG44" s="694" t="str">
        <f t="shared" si="38"/>
        <v/>
      </c>
      <c r="CH44" s="697" t="str">
        <f t="shared" si="38"/>
        <v/>
      </c>
      <c r="CI44" s="694" t="str">
        <f>IF(SUM(CI11:CI41)&gt;0,MIN(CI11:CI41),"")</f>
        <v/>
      </c>
      <c r="CJ44" s="697" t="str">
        <f>IF(SUM(CJ11:CJ41)&gt;0,MIN(CJ11:CJ41),"")</f>
        <v/>
      </c>
      <c r="CK44" s="694" t="str">
        <f t="shared" si="38"/>
        <v/>
      </c>
      <c r="CL44" s="697" t="str">
        <f t="shared" si="38"/>
        <v/>
      </c>
      <c r="CM44" s="694" t="str">
        <f t="shared" si="38"/>
        <v/>
      </c>
      <c r="CN44" s="694" t="str">
        <f t="shared" si="38"/>
        <v/>
      </c>
      <c r="CO44" s="697" t="str">
        <f t="shared" si="38"/>
        <v/>
      </c>
      <c r="CP44" s="796" t="str">
        <f t="shared" si="38"/>
        <v/>
      </c>
    </row>
    <row r="45" spans="1:94" ht="14.45" customHeight="1" thickBot="1" thickTop="1">
      <c r="A45" s="582"/>
      <c r="B45" s="560"/>
      <c r="C45" s="560"/>
      <c r="D45" s="560"/>
      <c r="E45" s="583"/>
      <c r="F45" s="584"/>
      <c r="G45" s="567"/>
      <c r="H45" s="582"/>
      <c r="I45" s="560"/>
      <c r="J45" s="585"/>
      <c r="K45" s="560"/>
      <c r="L45" s="568"/>
      <c r="M45" s="560"/>
      <c r="N45" s="560"/>
      <c r="O45" s="560"/>
      <c r="P45" s="560"/>
      <c r="Q45" s="560"/>
      <c r="R45" s="560"/>
      <c r="S45" s="585"/>
      <c r="T45" s="967" t="s">
        <v>150</v>
      </c>
      <c r="U45" s="968"/>
      <c r="V45" s="969"/>
      <c r="W45" s="560"/>
      <c r="X45" s="560"/>
      <c r="Y45" s="590"/>
      <c r="Z45" s="560"/>
      <c r="AA45" s="569"/>
      <c r="AB45" s="560"/>
      <c r="AC45" s="585"/>
      <c r="AD45" s="560"/>
      <c r="AE45" s="560"/>
      <c r="AF45" s="560"/>
      <c r="AG45" s="585"/>
      <c r="AH45" s="560"/>
      <c r="AI45" s="585"/>
      <c r="AJ45" s="560"/>
      <c r="AK45" s="560"/>
      <c r="AL45" s="570"/>
      <c r="AM45" s="554"/>
      <c r="AN45" s="853" t="str">
        <f ca="1">'E.coli Standalone Calculation'!O38</f>
        <v/>
      </c>
      <c r="AO45" s="576"/>
      <c r="AP45" s="592"/>
      <c r="AQ45" s="560"/>
      <c r="AR45" s="585"/>
      <c r="AS45" s="560"/>
      <c r="AT45" s="585"/>
      <c r="AU45" s="668"/>
      <c r="AV45" s="585"/>
      <c r="AW45" s="560"/>
      <c r="AX45" s="560"/>
      <c r="AY45" s="579"/>
      <c r="AZ45" s="585"/>
      <c r="BA45" s="560"/>
      <c r="BB45" s="560"/>
      <c r="BC45" s="579"/>
      <c r="BD45" s="585"/>
      <c r="BE45" s="560"/>
      <c r="BF45" s="579"/>
      <c r="BG45" s="560"/>
      <c r="BH45" s="585"/>
      <c r="BI45" s="595"/>
      <c r="BJ45" s="595"/>
      <c r="BK45" s="595"/>
      <c r="BL45" s="595"/>
      <c r="BM45" s="560"/>
      <c r="BN45" s="585"/>
      <c r="BO45" s="560"/>
      <c r="BP45" s="560"/>
      <c r="BQ45" s="560"/>
      <c r="BR45" s="560"/>
      <c r="BS45" s="560"/>
      <c r="BT45" s="560"/>
      <c r="BU45" s="560"/>
      <c r="BV45" s="560"/>
      <c r="BW45" s="560"/>
      <c r="BX45" s="585"/>
      <c r="BY45" s="560"/>
      <c r="BZ45" s="585"/>
      <c r="CA45" s="595"/>
      <c r="CB45" s="668"/>
      <c r="CC45" s="668"/>
      <c r="CD45" s="668"/>
      <c r="CE45" s="775"/>
      <c r="CF45" s="668"/>
      <c r="CG45" s="770"/>
      <c r="CH45" s="770"/>
      <c r="CI45" s="770"/>
      <c r="CJ45" s="770"/>
      <c r="CK45" s="770"/>
      <c r="CL45" s="770"/>
      <c r="CM45" s="770"/>
      <c r="CN45" s="770"/>
      <c r="CO45" s="770"/>
      <c r="CP45" s="797"/>
    </row>
    <row r="46" spans="1:94" ht="14.45" customHeight="1" thickBot="1" thickTop="1">
      <c r="A46" s="586"/>
      <c r="B46" s="572"/>
      <c r="C46" s="572"/>
      <c r="D46" s="572"/>
      <c r="E46" s="587"/>
      <c r="F46" s="571"/>
      <c r="G46" s="587"/>
      <c r="H46" s="572"/>
      <c r="I46" s="572"/>
      <c r="J46" s="588"/>
      <c r="K46" s="572"/>
      <c r="L46" s="573"/>
      <c r="M46" s="572"/>
      <c r="N46" s="572"/>
      <c r="O46" s="572"/>
      <c r="P46" s="572"/>
      <c r="Q46" s="572"/>
      <c r="R46" s="572"/>
      <c r="S46" s="588"/>
      <c r="T46" s="970" t="s">
        <v>174</v>
      </c>
      <c r="U46" s="971"/>
      <c r="V46" s="972"/>
      <c r="W46" s="572"/>
      <c r="X46" s="572"/>
      <c r="Y46" s="591"/>
      <c r="Z46" s="572"/>
      <c r="AA46" s="574"/>
      <c r="AB46" s="572"/>
      <c r="AC46" s="588"/>
      <c r="AD46" s="572"/>
      <c r="AE46" s="572"/>
      <c r="AF46" s="572"/>
      <c r="AG46" s="588"/>
      <c r="AH46" s="572"/>
      <c r="AI46" s="588"/>
      <c r="AJ46" s="572"/>
      <c r="AK46" s="572"/>
      <c r="AL46" s="575"/>
      <c r="AM46" s="554"/>
      <c r="AN46" s="854" t="str">
        <f ca="1">'E.coli Standalone Calculation'!O41</f>
        <v/>
      </c>
      <c r="AO46" s="580"/>
      <c r="AP46" s="593"/>
      <c r="AQ46" s="572"/>
      <c r="AR46" s="588"/>
      <c r="AS46" s="572"/>
      <c r="AT46" s="588"/>
      <c r="AU46" s="572"/>
      <c r="AV46" s="588"/>
      <c r="AW46" s="572"/>
      <c r="AX46" s="572"/>
      <c r="AY46" s="581"/>
      <c r="AZ46" s="588"/>
      <c r="BA46" s="572"/>
      <c r="BB46" s="572"/>
      <c r="BC46" s="581"/>
      <c r="BD46" s="588"/>
      <c r="BE46" s="572"/>
      <c r="BF46" s="581"/>
      <c r="BG46" s="572"/>
      <c r="BH46" s="588"/>
      <c r="BI46" s="596"/>
      <c r="BJ46" s="596"/>
      <c r="BK46" s="596"/>
      <c r="BL46" s="596"/>
      <c r="BM46" s="572"/>
      <c r="BN46" s="588"/>
      <c r="BO46" s="572"/>
      <c r="BP46" s="572"/>
      <c r="BQ46" s="572"/>
      <c r="BR46" s="572"/>
      <c r="BS46" s="572"/>
      <c r="BT46" s="572"/>
      <c r="BU46" s="572"/>
      <c r="BV46" s="572"/>
      <c r="BW46" s="572"/>
      <c r="BX46" s="588"/>
      <c r="BY46" s="572"/>
      <c r="BZ46" s="588"/>
      <c r="CA46" s="788"/>
      <c r="CB46" s="771"/>
      <c r="CC46" s="771"/>
      <c r="CD46" s="771"/>
      <c r="CE46" s="778"/>
      <c r="CF46" s="771"/>
      <c r="CG46" s="771"/>
      <c r="CH46" s="771"/>
      <c r="CI46" s="771"/>
      <c r="CJ46" s="771"/>
      <c r="CK46" s="771"/>
      <c r="CL46" s="771"/>
      <c r="CM46" s="771"/>
      <c r="CN46" s="771"/>
      <c r="CO46" s="771"/>
      <c r="CP46" s="778"/>
    </row>
    <row r="47" spans="1:94" ht="15" customHeight="1" thickBot="1">
      <c r="A47" s="441" t="s">
        <v>42</v>
      </c>
      <c r="B47" s="222"/>
      <c r="C47" s="442"/>
      <c r="D47" s="119"/>
      <c r="E47" s="83">
        <f>COUNT(E11:E41)</f>
        <v>0</v>
      </c>
      <c r="F47" s="443">
        <f>COUNTA(F11:F41)</f>
        <v>0</v>
      </c>
      <c r="G47" s="444">
        <f>COUNTA(G11:G41)</f>
        <v>0</v>
      </c>
      <c r="H47" s="445">
        <f aca="true" t="shared" si="39" ref="H47:S47">COUNT(H11:H41)</f>
        <v>0</v>
      </c>
      <c r="I47" s="81">
        <f t="shared" si="39"/>
        <v>0</v>
      </c>
      <c r="J47" s="82">
        <f t="shared" si="39"/>
        <v>0</v>
      </c>
      <c r="K47" s="445">
        <f t="shared" si="39"/>
        <v>0</v>
      </c>
      <c r="L47" s="81">
        <f t="shared" si="39"/>
        <v>0</v>
      </c>
      <c r="M47" s="81">
        <f t="shared" si="39"/>
        <v>0</v>
      </c>
      <c r="N47" s="81">
        <f ca="1" t="shared" si="39"/>
        <v>0</v>
      </c>
      <c r="O47" s="81">
        <f t="shared" si="39"/>
        <v>0</v>
      </c>
      <c r="P47" s="81">
        <f ca="1" t="shared" si="39"/>
        <v>0</v>
      </c>
      <c r="Q47" s="81">
        <f t="shared" si="39"/>
        <v>0</v>
      </c>
      <c r="R47" s="81">
        <f t="shared" si="39"/>
        <v>0</v>
      </c>
      <c r="S47" s="82">
        <f t="shared" si="39"/>
        <v>0</v>
      </c>
      <c r="T47" s="220" t="s">
        <v>66</v>
      </c>
      <c r="U47" s="62">
        <f>COUNT(U11:U41)</f>
        <v>0</v>
      </c>
      <c r="V47" s="60">
        <f aca="true" t="shared" si="40" ref="V47:AI47">COUNT(V11:V41)</f>
        <v>0</v>
      </c>
      <c r="W47" s="61">
        <f t="shared" si="40"/>
        <v>0</v>
      </c>
      <c r="X47" s="394">
        <f t="shared" si="40"/>
        <v>0</v>
      </c>
      <c r="Y47" s="63">
        <f t="shared" si="40"/>
        <v>0</v>
      </c>
      <c r="Z47" s="60">
        <f t="shared" si="40"/>
        <v>0</v>
      </c>
      <c r="AA47" s="61">
        <f t="shared" si="40"/>
        <v>0</v>
      </c>
      <c r="AB47" s="394">
        <f t="shared" si="40"/>
        <v>0</v>
      </c>
      <c r="AC47" s="63">
        <f t="shared" si="40"/>
        <v>0</v>
      </c>
      <c r="AD47" s="60">
        <f t="shared" si="40"/>
        <v>0</v>
      </c>
      <c r="AE47" s="61">
        <f t="shared" si="40"/>
        <v>0</v>
      </c>
      <c r="AF47" s="394">
        <f t="shared" si="40"/>
        <v>0</v>
      </c>
      <c r="AG47" s="63">
        <f t="shared" si="40"/>
        <v>0</v>
      </c>
      <c r="AH47" s="60">
        <f t="shared" si="40"/>
        <v>0</v>
      </c>
      <c r="AI47" s="63">
        <f t="shared" si="40"/>
        <v>0</v>
      </c>
      <c r="AJ47" s="678"/>
      <c r="AK47" s="61">
        <f>COUNT(AK11:AK41)</f>
        <v>0</v>
      </c>
      <c r="AL47" s="61">
        <f>COUNT(AL11:AL41)</f>
        <v>0</v>
      </c>
      <c r="AM47" s="68"/>
      <c r="AN47" s="61">
        <f ca="1">COUNT(AM11:AM41)</f>
        <v>0</v>
      </c>
      <c r="AO47" s="1028">
        <f>COUNT(AO11:AP41)</f>
        <v>0</v>
      </c>
      <c r="AP47" s="1029"/>
      <c r="AQ47" s="1065" t="s">
        <v>66</v>
      </c>
      <c r="AR47" s="1066"/>
      <c r="AS47" s="60">
        <f aca="true" t="shared" si="41" ref="AS47:BI47">COUNT(AS11:AS41)</f>
        <v>0</v>
      </c>
      <c r="AT47" s="112">
        <f t="shared" si="41"/>
        <v>0</v>
      </c>
      <c r="AU47" s="61">
        <f t="shared" si="41"/>
        <v>0</v>
      </c>
      <c r="AV47" s="63">
        <f t="shared" si="41"/>
        <v>0</v>
      </c>
      <c r="AW47" s="60">
        <f t="shared" si="41"/>
        <v>0</v>
      </c>
      <c r="AX47" s="69">
        <f t="shared" si="41"/>
        <v>0</v>
      </c>
      <c r="AY47" s="69">
        <f ca="1" t="shared" si="41"/>
        <v>0</v>
      </c>
      <c r="AZ47" s="112">
        <f ca="1" t="shared" si="41"/>
        <v>0</v>
      </c>
      <c r="BA47" s="60">
        <f t="shared" si="41"/>
        <v>0</v>
      </c>
      <c r="BB47" s="69">
        <f t="shared" si="41"/>
        <v>0</v>
      </c>
      <c r="BC47" s="69">
        <f ca="1" t="shared" si="41"/>
        <v>0</v>
      </c>
      <c r="BD47" s="112">
        <f ca="1" t="shared" si="41"/>
        <v>0</v>
      </c>
      <c r="BE47" s="60">
        <f t="shared" si="41"/>
        <v>0</v>
      </c>
      <c r="BF47" s="69">
        <f t="shared" si="41"/>
        <v>0</v>
      </c>
      <c r="BG47" s="69">
        <f ca="1" t="shared" si="41"/>
        <v>0</v>
      </c>
      <c r="BH47" s="112">
        <f ca="1" t="shared" si="41"/>
        <v>0</v>
      </c>
      <c r="BI47" s="413">
        <f t="shared" si="41"/>
        <v>0</v>
      </c>
      <c r="BJ47" s="241" t="s">
        <v>66</v>
      </c>
      <c r="BK47" s="413">
        <f>COUNT(BK11:BK41)</f>
        <v>0</v>
      </c>
      <c r="BL47" s="413">
        <f>COUNT(BL11:BL41)</f>
        <v>0</v>
      </c>
      <c r="BM47" s="62">
        <f>COUNT(BM11:BM41)</f>
        <v>0</v>
      </c>
      <c r="BN47" s="63">
        <f aca="true" t="shared" si="42" ref="BN47:BX47">COUNT(BN11:BN41)</f>
        <v>0</v>
      </c>
      <c r="BO47" s="60">
        <f t="shared" si="42"/>
        <v>0</v>
      </c>
      <c r="BP47" s="61">
        <f t="shared" si="42"/>
        <v>0</v>
      </c>
      <c r="BQ47" s="61">
        <f t="shared" si="42"/>
        <v>0</v>
      </c>
      <c r="BR47" s="61">
        <f t="shared" si="42"/>
        <v>0</v>
      </c>
      <c r="BS47" s="61">
        <f t="shared" si="42"/>
        <v>0</v>
      </c>
      <c r="BT47" s="61">
        <f t="shared" si="42"/>
        <v>0</v>
      </c>
      <c r="BU47" s="61">
        <f t="shared" si="42"/>
        <v>0</v>
      </c>
      <c r="BV47" s="61">
        <f t="shared" si="42"/>
        <v>0</v>
      </c>
      <c r="BW47" s="61">
        <f t="shared" si="42"/>
        <v>0</v>
      </c>
      <c r="BX47" s="63">
        <f t="shared" si="42"/>
        <v>0</v>
      </c>
      <c r="BY47" s="61">
        <f>COUNT(BY11:BY41)</f>
        <v>0</v>
      </c>
      <c r="BZ47" s="63">
        <f>COUNT(BZ11:BZ41)</f>
        <v>0</v>
      </c>
      <c r="CA47" s="787" t="s">
        <v>66</v>
      </c>
      <c r="CB47" s="589">
        <f>COUNT(CB11:CB41)</f>
        <v>0</v>
      </c>
      <c r="CC47" s="69">
        <f ca="1">COUNT(CC11:CC41)</f>
        <v>0</v>
      </c>
      <c r="CD47" s="69">
        <f>COUNT(CD11:CD41)</f>
        <v>0</v>
      </c>
      <c r="CE47" s="112">
        <f ca="1">COUNT(CE11:CE41)</f>
        <v>0</v>
      </c>
      <c r="CF47" s="69">
        <f aca="true" t="shared" si="43" ref="CF47:CP47">COUNT(CF11:CF41)</f>
        <v>0</v>
      </c>
      <c r="CG47" s="69">
        <f t="shared" si="43"/>
        <v>0</v>
      </c>
      <c r="CH47" s="69">
        <f t="shared" si="43"/>
        <v>0</v>
      </c>
      <c r="CI47" s="69">
        <f>COUNT(CI11:CI41)</f>
        <v>0</v>
      </c>
      <c r="CJ47" s="69">
        <f>COUNT(CJ11:CJ41)</f>
        <v>0</v>
      </c>
      <c r="CK47" s="69">
        <f t="shared" si="43"/>
        <v>0</v>
      </c>
      <c r="CL47" s="69">
        <f t="shared" si="43"/>
        <v>0</v>
      </c>
      <c r="CM47" s="69">
        <f t="shared" si="43"/>
        <v>0</v>
      </c>
      <c r="CN47" s="69">
        <f t="shared" si="43"/>
        <v>0</v>
      </c>
      <c r="CO47" s="69">
        <f t="shared" si="43"/>
        <v>0</v>
      </c>
      <c r="CP47" s="112">
        <f t="shared" si="43"/>
        <v>0</v>
      </c>
    </row>
    <row r="48" spans="1:79" ht="15" customHeight="1" thickBot="1">
      <c r="A48" s="989" t="s">
        <v>124</v>
      </c>
      <c r="B48" s="990"/>
      <c r="C48" s="990"/>
      <c r="D48" s="990"/>
      <c r="E48" s="990"/>
      <c r="F48" s="990"/>
      <c r="G48" s="990"/>
      <c r="H48" s="990"/>
      <c r="I48" s="990"/>
      <c r="J48" s="990"/>
      <c r="K48" s="457" t="s">
        <v>190</v>
      </c>
      <c r="L48" s="205"/>
      <c r="M48" s="205"/>
      <c r="N48" s="205"/>
      <c r="O48" s="205"/>
      <c r="P48" s="458"/>
      <c r="Q48" s="459" t="s">
        <v>129</v>
      </c>
      <c r="R48" s="205"/>
      <c r="S48" s="230"/>
      <c r="T48" s="300" t="s">
        <v>43</v>
      </c>
      <c r="U48" s="401"/>
      <c r="V48" s="205"/>
      <c r="W48" s="205"/>
      <c r="X48" s="205"/>
      <c r="Y48" s="205"/>
      <c r="Z48" s="205"/>
      <c r="AA48" s="205"/>
      <c r="AB48" s="205"/>
      <c r="AC48" s="205"/>
      <c r="AD48" s="205"/>
      <c r="AE48" s="205"/>
      <c r="AF48" s="205"/>
      <c r="AG48" s="205"/>
      <c r="AH48" s="205"/>
      <c r="AI48" s="205"/>
      <c r="AJ48" s="205"/>
      <c r="AK48" s="205"/>
      <c r="AL48" s="205"/>
      <c r="AM48" s="205"/>
      <c r="AN48" s="205"/>
      <c r="AO48" s="205"/>
      <c r="AP48" s="230"/>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row>
    <row r="49" spans="1:79" ht="12.75">
      <c r="A49" s="991"/>
      <c r="B49" s="992"/>
      <c r="C49" s="992"/>
      <c r="D49" s="992"/>
      <c r="E49" s="992"/>
      <c r="F49" s="992"/>
      <c r="G49" s="992"/>
      <c r="H49" s="992"/>
      <c r="I49" s="992"/>
      <c r="J49" s="992"/>
      <c r="K49" s="1002"/>
      <c r="L49" s="1003"/>
      <c r="M49" s="1003"/>
      <c r="N49" s="1003"/>
      <c r="O49" s="1003"/>
      <c r="P49" s="1004"/>
      <c r="Q49" s="1006"/>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89" t="s">
        <v>44</v>
      </c>
      <c r="AT49" s="90"/>
      <c r="AU49" s="90"/>
      <c r="AV49" s="90"/>
      <c r="AW49" s="90"/>
      <c r="AX49" s="90"/>
      <c r="AY49" s="90"/>
      <c r="AZ49" s="90"/>
      <c r="BA49" s="90"/>
      <c r="BB49" s="90"/>
      <c r="BC49" s="91"/>
      <c r="BD49" s="303" t="s">
        <v>45</v>
      </c>
      <c r="BE49" s="205"/>
      <c r="BF49" s="230"/>
      <c r="BG49" s="198"/>
      <c r="BH49" s="198"/>
      <c r="BI49" s="198"/>
      <c r="BJ49" s="198"/>
      <c r="BK49" s="198"/>
      <c r="BL49" s="198"/>
      <c r="BM49" s="908" t="s">
        <v>175</v>
      </c>
      <c r="BN49" s="909"/>
      <c r="BO49" s="909"/>
      <c r="BP49" s="909"/>
      <c r="BQ49" s="909"/>
      <c r="BR49" s="909"/>
      <c r="BS49" s="909"/>
      <c r="BT49" s="909"/>
      <c r="BU49" s="910"/>
      <c r="BV49" s="198"/>
      <c r="BW49" s="198"/>
      <c r="BX49" s="198"/>
      <c r="BY49" s="198"/>
      <c r="BZ49" s="198"/>
      <c r="CA49" s="198"/>
    </row>
    <row r="50" spans="1:79" ht="12.75">
      <c r="A50" s="991"/>
      <c r="B50" s="992"/>
      <c r="C50" s="992"/>
      <c r="D50" s="992"/>
      <c r="E50" s="992"/>
      <c r="F50" s="992"/>
      <c r="G50" s="992"/>
      <c r="H50" s="992"/>
      <c r="I50" s="992"/>
      <c r="J50" s="992"/>
      <c r="K50" s="1005"/>
      <c r="L50" s="1003"/>
      <c r="M50" s="1003"/>
      <c r="N50" s="1003"/>
      <c r="O50" s="1003"/>
      <c r="P50" s="1004"/>
      <c r="Q50" s="1009"/>
      <c r="R50" s="1007"/>
      <c r="S50" s="1008"/>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5"/>
      <c r="AT50" s="219"/>
      <c r="AU50" s="246"/>
      <c r="AV50" s="249" t="s">
        <v>47</v>
      </c>
      <c r="AW50" s="250"/>
      <c r="AX50" s="249" t="s">
        <v>48</v>
      </c>
      <c r="AY50" s="250"/>
      <c r="AZ50" s="251" t="s">
        <v>49</v>
      </c>
      <c r="BA50" s="252"/>
      <c r="BB50" s="251" t="s">
        <v>50</v>
      </c>
      <c r="BC50" s="253"/>
      <c r="BD50" s="304" t="s">
        <v>51</v>
      </c>
      <c r="BE50" s="198"/>
      <c r="BF50" s="98">
        <f>IF(SUM(AS11:AS41)&gt;0,SUM(AS11:AS41),SUM(K11:K41))</f>
        <v>0</v>
      </c>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4.25" thickBot="1">
      <c r="A51" s="991"/>
      <c r="B51" s="992"/>
      <c r="C51" s="992"/>
      <c r="D51" s="992"/>
      <c r="E51" s="992"/>
      <c r="F51" s="992"/>
      <c r="G51" s="992"/>
      <c r="H51" s="992"/>
      <c r="I51" s="992"/>
      <c r="J51" s="992"/>
      <c r="K51" s="1010"/>
      <c r="L51" s="1011"/>
      <c r="M51" s="1011"/>
      <c r="N51" s="1011"/>
      <c r="O51" s="1011"/>
      <c r="P51" s="1012"/>
      <c r="Q51" s="460"/>
      <c r="R51" s="233"/>
      <c r="S51" s="234"/>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241" t="s">
        <v>46</v>
      </c>
      <c r="AT51" s="247"/>
      <c r="AU51" s="248"/>
      <c r="AV51" s="329" t="str">
        <f>IF(M42=" "," NA",(+M42-AW42)/M42*100)</f>
        <v xml:space="preserve"> NA</v>
      </c>
      <c r="AW51" s="330"/>
      <c r="AX51" s="329" t="str">
        <f>IF(O42=" "," NA",(+O42-BA42)/O42*100)</f>
        <v xml:space="preserve"> NA</v>
      </c>
      <c r="AY51" s="330"/>
      <c r="AZ51" s="329" t="str">
        <f>IF(R42=" "," NA",(+R42-BE42)/R42*100)</f>
        <v xml:space="preserve"> NA</v>
      </c>
      <c r="BA51" s="330"/>
      <c r="BB51" s="327" t="str">
        <f>IF(Q42=" "," NA",(+Q42-AV42)/Q42*100)</f>
        <v xml:space="preserve"> NA</v>
      </c>
      <c r="BC51" s="103"/>
      <c r="BD51" s="216"/>
      <c r="BE51" s="217"/>
      <c r="BF51" s="231"/>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3.5">
      <c r="A52" s="991"/>
      <c r="B52" s="992"/>
      <c r="C52" s="992"/>
      <c r="D52" s="992"/>
      <c r="E52" s="992"/>
      <c r="F52" s="992"/>
      <c r="G52" s="992"/>
      <c r="H52" s="992"/>
      <c r="I52" s="992"/>
      <c r="J52" s="992"/>
      <c r="K52" s="457" t="s">
        <v>191</v>
      </c>
      <c r="L52" s="461"/>
      <c r="M52" s="205"/>
      <c r="N52" s="205"/>
      <c r="O52" s="205"/>
      <c r="P52" s="462"/>
      <c r="Q52" s="459" t="s">
        <v>129</v>
      </c>
      <c r="R52" s="205"/>
      <c r="S52" s="230"/>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198"/>
      <c r="AT52" s="198"/>
      <c r="AU52" s="198"/>
      <c r="AV52" s="198"/>
      <c r="AW52" s="198"/>
      <c r="AX52" s="198"/>
      <c r="AY52" s="198"/>
      <c r="AZ52" s="198"/>
      <c r="BA52" s="198"/>
      <c r="BB52" s="198"/>
      <c r="BC52" s="198"/>
      <c r="BD52" s="932" t="s">
        <v>52</v>
      </c>
      <c r="BE52" s="933"/>
      <c r="BF52" s="888"/>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5.75">
      <c r="A53" s="991"/>
      <c r="B53" s="992"/>
      <c r="C53" s="992"/>
      <c r="D53" s="992"/>
      <c r="E53" s="992"/>
      <c r="F53" s="992"/>
      <c r="G53" s="992"/>
      <c r="H53" s="992"/>
      <c r="I53" s="992"/>
      <c r="J53" s="992"/>
      <c r="K53" s="463" t="s">
        <v>192</v>
      </c>
      <c r="L53" s="209"/>
      <c r="M53" s="209"/>
      <c r="N53" s="209"/>
      <c r="O53" s="209"/>
      <c r="P53" s="209"/>
      <c r="Q53" s="1006"/>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200" t="str">
        <f>IF(OR(Q42=" ",AV42=" ",LEFT(Q10,4)&lt;&gt;"Phos",LEFT(AV10,4)&lt;&gt;"Phos"),"","Phosphorus limit would be")</f>
        <v/>
      </c>
      <c r="AT53" s="200"/>
      <c r="AU53" s="200"/>
      <c r="AV53" s="200"/>
      <c r="AW53" s="200" t="str">
        <f>IF(OR(Q42=" ",+AV42=" ",LEFT(Q10,4)&lt;&gt;"Phos",LEFT(AV10,4)&lt;&gt;"Phos"),"",IF(+Q42&gt;=5,1,IF(+Q42&gt;=4,80,IF(+Q42&gt;=3,75,IF(Q42&gt;=2,70,IF(Q42&gt;=1,65,60))))))</f>
        <v/>
      </c>
      <c r="AX53" s="200" t="str">
        <f>IF(OR(Q42=" ",+AV42=" ",LEFT(Q10,4)&lt;&gt;"Phos",LEFT(AV10,4)&lt;&gt;"Phos"),"",IF(+Q42&gt;=5,"mg/l.","% removal."))</f>
        <v/>
      </c>
      <c r="AY53" s="200"/>
      <c r="AZ53" s="200" t="str">
        <f>IF(OR(Q42=" ",+AV42=" ",LEFT(Q10,4)&lt;&gt;"Phos",LEFT(AV10,4)&lt;&gt;"Phos"),"",IF(OR(AND(+Q42&gt;=5,AV42&gt;1),AND(+Q42&gt;=4,+Q42&lt;5,BB51&lt;80),AND(+Q42&gt;=3,+Q42&lt;4,BB51&lt;75),AND(+Q42&gt;=2,+Q42&lt;3,BB51&lt;70),AND(+Q42&gt;=1,+Q42&lt;2,BB51&lt;65),AND(+Q42&lt;1,BB51&lt;60)),"(compliance not achieved)","(compliance achieved)"))</f>
        <v/>
      </c>
      <c r="BA53" s="200"/>
      <c r="BB53" s="200"/>
      <c r="BC53" s="198"/>
      <c r="BD53" s="305" t="s">
        <v>53</v>
      </c>
      <c r="BE53" s="198"/>
      <c r="BF53" s="99" t="str">
        <f>IF(AS47+K47=0,"",IF(AS47&gt;0,+AS42/O4,K42/O4))</f>
        <v/>
      </c>
      <c r="BG53" s="198"/>
      <c r="BH53" s="198"/>
      <c r="BI53" s="198"/>
      <c r="BJ53" s="198"/>
      <c r="BK53" s="198"/>
      <c r="BL53" s="198"/>
      <c r="BM53" s="911"/>
      <c r="BN53" s="912"/>
      <c r="BO53" s="912"/>
      <c r="BP53" s="912"/>
      <c r="BQ53" s="912"/>
      <c r="BR53" s="912"/>
      <c r="BS53" s="912"/>
      <c r="BT53" s="912"/>
      <c r="BU53" s="913"/>
      <c r="BV53" s="198"/>
      <c r="BW53" s="198"/>
      <c r="BX53" s="198"/>
      <c r="BY53" s="198"/>
      <c r="BZ53" s="198"/>
      <c r="CA53" s="198"/>
    </row>
    <row r="54" spans="1:79" ht="13.5" customHeight="1" thickBot="1">
      <c r="A54" s="991"/>
      <c r="B54" s="992"/>
      <c r="C54" s="992"/>
      <c r="D54" s="992"/>
      <c r="E54" s="992"/>
      <c r="F54" s="992"/>
      <c r="G54" s="992"/>
      <c r="H54" s="992"/>
      <c r="I54" s="992"/>
      <c r="J54" s="992"/>
      <c r="K54" s="1002"/>
      <c r="L54" s="1003"/>
      <c r="M54" s="1003"/>
      <c r="N54" s="1003"/>
      <c r="O54" s="1003"/>
      <c r="P54" s="1013"/>
      <c r="Q54" s="1009"/>
      <c r="R54" s="1007"/>
      <c r="S54" s="1008"/>
      <c r="T54" s="996"/>
      <c r="U54" s="997"/>
      <c r="V54" s="997"/>
      <c r="W54" s="997"/>
      <c r="X54" s="997"/>
      <c r="Y54" s="997"/>
      <c r="Z54" s="997"/>
      <c r="AA54" s="997"/>
      <c r="AB54" s="997"/>
      <c r="AC54" s="997"/>
      <c r="AD54" s="997"/>
      <c r="AE54" s="997"/>
      <c r="AF54" s="997"/>
      <c r="AG54" s="997"/>
      <c r="AH54" s="997"/>
      <c r="AI54" s="997"/>
      <c r="AJ54" s="997"/>
      <c r="AK54" s="997"/>
      <c r="AL54" s="997"/>
      <c r="AM54" s="997"/>
      <c r="AN54" s="997"/>
      <c r="AO54" s="997"/>
      <c r="AP54" s="998"/>
      <c r="AQ54" s="198"/>
      <c r="AR54" s="198"/>
      <c r="AS54" s="198"/>
      <c r="AT54" s="198"/>
      <c r="AU54" s="198"/>
      <c r="AV54" s="198"/>
      <c r="AW54" s="198"/>
      <c r="AX54" s="198"/>
      <c r="AY54" s="198"/>
      <c r="AZ54" s="198"/>
      <c r="BA54" s="198"/>
      <c r="BB54" s="198"/>
      <c r="BC54" s="198"/>
      <c r="BD54" s="235"/>
      <c r="BE54" s="229"/>
      <c r="BF54" s="237"/>
      <c r="BG54" s="198"/>
      <c r="BH54" s="198"/>
      <c r="BI54" s="198"/>
      <c r="BJ54" s="198"/>
      <c r="BK54" s="198"/>
      <c r="BL54" s="198"/>
      <c r="BM54" s="914"/>
      <c r="BN54" s="915"/>
      <c r="BO54" s="915"/>
      <c r="BP54" s="915"/>
      <c r="BQ54" s="915"/>
      <c r="BR54" s="915"/>
      <c r="BS54" s="915"/>
      <c r="BT54" s="915"/>
      <c r="BU54" s="916"/>
      <c r="BV54" s="198"/>
      <c r="BW54" s="198"/>
      <c r="BX54" s="198"/>
      <c r="BY54" s="198"/>
      <c r="BZ54" s="198"/>
      <c r="CA54" s="198"/>
    </row>
    <row r="55" spans="1:79" ht="24" customHeight="1" thickBot="1">
      <c r="A55" s="1087"/>
      <c r="B55" s="1088"/>
      <c r="C55" s="1088"/>
      <c r="D55" s="1088"/>
      <c r="E55" s="1088"/>
      <c r="F55" s="1088"/>
      <c r="G55" s="1088"/>
      <c r="H55" s="1088"/>
      <c r="I55" s="1088"/>
      <c r="J55" s="1088"/>
      <c r="K55" s="1014"/>
      <c r="L55" s="1015"/>
      <c r="M55" s="1015"/>
      <c r="N55" s="1015"/>
      <c r="O55" s="1015"/>
      <c r="P55" s="1016"/>
      <c r="Q55" s="464"/>
      <c r="R55" s="229"/>
      <c r="S55" s="237"/>
      <c r="T55" s="999"/>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1"/>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row>
    <row r="56" spans="1:99" ht="12.75">
      <c r="A56" s="882" t="s">
        <v>201</v>
      </c>
      <c r="B56" s="882"/>
      <c r="C56" s="882"/>
      <c r="D56" s="882"/>
      <c r="E56" s="882"/>
      <c r="F56" s="882"/>
      <c r="G56" s="882"/>
      <c r="H56" s="882"/>
      <c r="I56" s="882"/>
      <c r="J56" s="882"/>
      <c r="K56" s="882"/>
      <c r="L56" s="882"/>
      <c r="M56" s="882"/>
      <c r="N56" s="882"/>
      <c r="O56" s="882"/>
      <c r="P56" s="882"/>
      <c r="Q56" s="882"/>
      <c r="R56" s="882"/>
      <c r="S56" s="882"/>
      <c r="T56" s="995" t="s">
        <v>202</v>
      </c>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882" t="s">
        <v>203</v>
      </c>
      <c r="AR56" s="882"/>
      <c r="AS56" s="882"/>
      <c r="AT56" s="882"/>
      <c r="AU56" s="882"/>
      <c r="AV56" s="882"/>
      <c r="AW56" s="882"/>
      <c r="AX56" s="882"/>
      <c r="AY56" s="882"/>
      <c r="AZ56" s="882"/>
      <c r="BA56" s="882"/>
      <c r="BB56" s="882"/>
      <c r="BC56" s="882"/>
      <c r="BD56" s="882"/>
      <c r="BE56" s="882"/>
      <c r="BF56" s="882"/>
      <c r="BG56" s="882"/>
      <c r="BH56" s="882"/>
      <c r="BI56" s="882"/>
      <c r="BJ56" s="882" t="s">
        <v>204</v>
      </c>
      <c r="BK56" s="882"/>
      <c r="BL56" s="882"/>
      <c r="BM56" s="882"/>
      <c r="BN56" s="882"/>
      <c r="BO56" s="882"/>
      <c r="BP56" s="882"/>
      <c r="BQ56" s="882"/>
      <c r="BR56" s="882"/>
      <c r="BS56" s="882"/>
      <c r="BT56" s="882"/>
      <c r="BU56" s="882"/>
      <c r="BV56" s="882"/>
      <c r="BW56" s="882"/>
      <c r="BX56" s="882"/>
      <c r="BY56" s="882"/>
      <c r="BZ56" s="882"/>
      <c r="CA56" s="882"/>
      <c r="CB56" s="882"/>
      <c r="CC56" s="882" t="s">
        <v>205</v>
      </c>
      <c r="CD56" s="882"/>
      <c r="CE56" s="882"/>
      <c r="CF56" s="882"/>
      <c r="CG56" s="882"/>
      <c r="CH56" s="882"/>
      <c r="CI56" s="882"/>
      <c r="CJ56" s="882"/>
      <c r="CK56" s="882"/>
      <c r="CL56" s="882"/>
      <c r="CM56" s="882"/>
      <c r="CN56" s="882"/>
      <c r="CO56" s="882"/>
      <c r="CP56" s="882"/>
      <c r="CQ56" s="882"/>
      <c r="CR56" s="882"/>
      <c r="CS56" s="882"/>
      <c r="CT56" s="882"/>
      <c r="CU56" s="882"/>
    </row>
  </sheetData>
  <sheetProtection algorithmName="SHA-512" hashValue="9zCJaTOxvPQVl9HVAGizAQg4aTi6jGnhVD2EI48Vm7SAhnZZYFR0pa4SMg8TtSBsLzELgd/EDZvOEWGGGH1RHQ==" saltValue="s2bOG6HaQJqINtuGKWAqyA==" spinCount="100000" sheet="1" selectLockedCells="1"/>
  <mergeCells count="68">
    <mergeCell ref="CF8:CF10"/>
    <mergeCell ref="CG8:CG10"/>
    <mergeCell ref="CH8:CH10"/>
    <mergeCell ref="CI8:CI10"/>
    <mergeCell ref="CP8:CP10"/>
    <mergeCell ref="CJ8:CJ10"/>
    <mergeCell ref="CK8:CK10"/>
    <mergeCell ref="CL8:CL10"/>
    <mergeCell ref="CM8:CM10"/>
    <mergeCell ref="CN8:CN10"/>
    <mergeCell ref="CO8:CO10"/>
    <mergeCell ref="CB8:CE8"/>
    <mergeCell ref="CD9:CE9"/>
    <mergeCell ref="BZ9:BZ10"/>
    <mergeCell ref="BX9:BX10"/>
    <mergeCell ref="BY9:BY10"/>
    <mergeCell ref="T49:AP55"/>
    <mergeCell ref="BD52:BF52"/>
    <mergeCell ref="BU9:BU10"/>
    <mergeCell ref="BV9:BV10"/>
    <mergeCell ref="BW9:BW10"/>
    <mergeCell ref="BR9:BR10"/>
    <mergeCell ref="BL8:BL10"/>
    <mergeCell ref="T46:V46"/>
    <mergeCell ref="AO44:AP44"/>
    <mergeCell ref="AO47:AP47"/>
    <mergeCell ref="AQ42:AR42"/>
    <mergeCell ref="AQ43:AR43"/>
    <mergeCell ref="AQ44:AR44"/>
    <mergeCell ref="AQ47:AR47"/>
    <mergeCell ref="AO43:AP43"/>
    <mergeCell ref="T45:V45"/>
    <mergeCell ref="C8:C10"/>
    <mergeCell ref="F8:F10"/>
    <mergeCell ref="G8:G10"/>
    <mergeCell ref="D8:D10"/>
    <mergeCell ref="U8:U10"/>
    <mergeCell ref="BS6:BX7"/>
    <mergeCell ref="AE6:AL7"/>
    <mergeCell ref="BI9:BI10"/>
    <mergeCell ref="P6:Q6"/>
    <mergeCell ref="R6:S6"/>
    <mergeCell ref="P7:Q7"/>
    <mergeCell ref="R7:S7"/>
    <mergeCell ref="BA6:BG7"/>
    <mergeCell ref="K2:O2"/>
    <mergeCell ref="P2:R2"/>
    <mergeCell ref="AS8:BF8"/>
    <mergeCell ref="Q4:S4"/>
    <mergeCell ref="K7:N7"/>
    <mergeCell ref="AQ6:AU6"/>
    <mergeCell ref="K5:L5"/>
    <mergeCell ref="CC56:CU56"/>
    <mergeCell ref="M5:Q5"/>
    <mergeCell ref="BM49:BU54"/>
    <mergeCell ref="BJ56:CB56"/>
    <mergeCell ref="A48:J55"/>
    <mergeCell ref="A56:S56"/>
    <mergeCell ref="T56:AP56"/>
    <mergeCell ref="AQ56:BI56"/>
    <mergeCell ref="K49:P50"/>
    <mergeCell ref="Q49:S50"/>
    <mergeCell ref="K51:P51"/>
    <mergeCell ref="Q53:S54"/>
    <mergeCell ref="K54:P55"/>
    <mergeCell ref="BK8:BK10"/>
    <mergeCell ref="BS9:BS10"/>
    <mergeCell ref="BT9:BT10"/>
  </mergeCells>
  <dataValidations count="1">
    <dataValidation type="list" allowBlank="1" showInputMessage="1" showErrorMessage="1" errorTitle="Error Code 570" error="This is an invalid input. press CANCEL and see instructions._x000a__x000a_RETRY and HELP, will not assist in this error" sqref="AJ11:AJ41">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1" max="16383" man="1"/>
    <brk id="78" max="16383" man="1"/>
  </colBreaks>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U55"/>
  <sheetViews>
    <sheetView showGridLines="0" zoomScale="90" zoomScaleNormal="90" workbookViewId="0" topLeftCell="A1">
      <selection activeCell="K53" sqref="K53:P54"/>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5.8515625" style="0" customWidth="1"/>
    <col min="21" max="21" width="7.00390625" style="0" customWidth="1"/>
    <col min="22" max="22" width="6.57421875" style="0" customWidth="1"/>
    <col min="24" max="24" width="6.57421875" style="0" customWidth="1"/>
    <col min="25" max="26" width="5.7109375" style="0" customWidth="1"/>
    <col min="28" max="28" width="6.57421875" style="0" customWidth="1"/>
    <col min="29" max="30" width="5.7109375" style="0" customWidth="1"/>
    <col min="32" max="32" width="6.5742187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59" max="61" width="5.7109375" style="0" customWidth="1"/>
    <col min="62" max="62" width="4.7109375" style="0" customWidth="1"/>
    <col min="79" max="79" width="6.0039062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Aug!K2</f>
        <v>Exampleville</v>
      </c>
      <c r="L2" s="1044">
        <f>Aug!L2</f>
        <v>0</v>
      </c>
      <c r="M2" s="1044">
        <f>Aug!M2</f>
        <v>0</v>
      </c>
      <c r="N2" s="1044">
        <f>Aug!N2</f>
        <v>0</v>
      </c>
      <c r="O2" s="1045">
        <f>Aug!O2</f>
        <v>0</v>
      </c>
      <c r="P2" s="1046" t="str">
        <f>Aug!P2</f>
        <v>IN0000000</v>
      </c>
      <c r="Q2" s="1044">
        <f>Aug!Q2</f>
        <v>0</v>
      </c>
      <c r="R2" s="1044" t="str">
        <f>Aug!R2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62</v>
      </c>
      <c r="L4" s="289"/>
      <c r="M4" s="290">
        <f>Aug!M4</f>
        <v>2023</v>
      </c>
      <c r="N4" s="291"/>
      <c r="O4" s="748">
        <f>Aug!O4</f>
        <v>0.002</v>
      </c>
      <c r="P4" s="292" t="s">
        <v>86</v>
      </c>
      <c r="Q4" s="1049" t="str">
        <f>Aug!Q4</f>
        <v>555/555-1234</v>
      </c>
      <c r="R4" s="1050">
        <f>Aug!R4</f>
        <v>0</v>
      </c>
      <c r="S4" s="1051">
        <f>Aug!S4</f>
        <v>0</v>
      </c>
      <c r="T4" s="198" t="str">
        <f>+$D$5</f>
        <v>State Form 53341 (R6 / 2-23)</v>
      </c>
      <c r="U4" s="199"/>
      <c r="V4" s="209"/>
      <c r="W4" s="209"/>
      <c r="X4" s="198"/>
      <c r="Y4" s="198"/>
      <c r="Z4" s="198"/>
      <c r="AA4" s="198"/>
      <c r="AB4" s="198"/>
      <c r="AC4" s="198"/>
      <c r="AD4" s="198"/>
      <c r="AE4" s="198"/>
      <c r="AF4" s="198"/>
      <c r="AG4" s="200" t="s">
        <v>193</v>
      </c>
      <c r="AH4" s="198"/>
      <c r="AI4" s="198"/>
      <c r="AJ4" s="198"/>
      <c r="AK4" s="198"/>
      <c r="AL4" s="198"/>
      <c r="AM4" s="209"/>
      <c r="AN4" s="209"/>
      <c r="AO4" s="198"/>
      <c r="AP4" s="198"/>
      <c r="AQ4" s="198" t="str">
        <f>+$D$5</f>
        <v>State Form 53341 (R6 / 2-23)</v>
      </c>
      <c r="AR4" s="199"/>
      <c r="AS4" s="198"/>
      <c r="AT4" s="198"/>
      <c r="AU4" s="198"/>
      <c r="AV4" s="198"/>
      <c r="AW4" s="198"/>
      <c r="AX4" s="198"/>
      <c r="BA4" s="198"/>
      <c r="BB4" s="198"/>
      <c r="BC4" s="198"/>
      <c r="BD4" s="209"/>
      <c r="BE4" s="209"/>
      <c r="BF4" s="198"/>
      <c r="BG4" s="198"/>
      <c r="BH4" s="198"/>
      <c r="BI4" s="198"/>
      <c r="BJ4" s="198" t="str">
        <f>+$D$5</f>
        <v>State Form 53341 (R6 / 2-23)</v>
      </c>
      <c r="BK4" s="199"/>
      <c r="BL4" s="199"/>
      <c r="BM4" s="198"/>
      <c r="BN4" s="198"/>
      <c r="BO4" s="198"/>
      <c r="BP4" s="198"/>
      <c r="BQ4" s="198"/>
      <c r="BR4" s="198"/>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CONCATENATE("9/1/",M4)</f>
        <v>9/1/2023</v>
      </c>
      <c r="K5" s="1026" t="s">
        <v>128</v>
      </c>
      <c r="L5" s="1027"/>
      <c r="M5" s="1022" t="str">
        <f>+Aug!M5</f>
        <v>wwtp@city.org</v>
      </c>
      <c r="N5" s="1022"/>
      <c r="O5" s="1022"/>
      <c r="P5" s="1022"/>
      <c r="Q5" s="1023"/>
      <c r="R5" s="745" t="str">
        <f>Jan!R2</f>
        <v>001</v>
      </c>
      <c r="S5" s="745"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49" t="s">
        <v>0</v>
      </c>
      <c r="AR5" s="450"/>
      <c r="AS5" s="205"/>
      <c r="AT5" s="440"/>
      <c r="AU5" s="454"/>
      <c r="AV5" s="451" t="s">
        <v>1</v>
      </c>
      <c r="AW5" s="204"/>
      <c r="AX5" s="451" t="s">
        <v>3</v>
      </c>
      <c r="AY5" s="204"/>
      <c r="AZ5" s="452" t="s">
        <v>4</v>
      </c>
      <c r="BA5" s="198"/>
      <c r="BB5" s="198"/>
      <c r="BC5" s="198"/>
      <c r="BD5" s="198"/>
      <c r="BE5" s="198"/>
      <c r="BF5" s="198"/>
      <c r="BG5" s="198"/>
      <c r="BH5" s="198"/>
      <c r="BI5" s="198"/>
      <c r="BJ5" s="449" t="s">
        <v>0</v>
      </c>
      <c r="BK5" s="450"/>
      <c r="BL5" s="450"/>
      <c r="BM5" s="205"/>
      <c r="BN5" s="451" t="s">
        <v>1</v>
      </c>
      <c r="BO5" s="204"/>
      <c r="BP5" s="451" t="s">
        <v>3</v>
      </c>
      <c r="BQ5" s="204"/>
      <c r="BR5" s="452"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024" t="s">
        <v>102</v>
      </c>
      <c r="S6" s="1037"/>
      <c r="T6" s="407" t="str">
        <f>+K2</f>
        <v>Exampleville</v>
      </c>
      <c r="U6" s="316"/>
      <c r="V6" s="223"/>
      <c r="W6" s="224"/>
      <c r="X6" s="225" t="str">
        <f>+P2</f>
        <v>IN0000000</v>
      </c>
      <c r="Y6" s="226"/>
      <c r="Z6" s="227" t="str">
        <f>+K4</f>
        <v>September</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September</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September</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September</v>
      </c>
      <c r="CH6" s="224"/>
      <c r="CI6" s="208">
        <f>AB6</f>
        <v>2023</v>
      </c>
    </row>
    <row r="7" spans="1:87" ht="13.5" thickBot="1">
      <c r="A7" s="203"/>
      <c r="B7" s="198"/>
      <c r="C7" s="198"/>
      <c r="D7" s="198"/>
      <c r="E7" s="198"/>
      <c r="F7" s="198"/>
      <c r="G7" s="198"/>
      <c r="H7" s="198"/>
      <c r="I7" s="198"/>
      <c r="J7" s="198"/>
      <c r="K7" s="1052" t="str">
        <f>Aug!K7</f>
        <v>Chris A. Operator</v>
      </c>
      <c r="L7" s="1053">
        <f>Aug!L7</f>
        <v>0</v>
      </c>
      <c r="M7" s="1053">
        <f>Aug!M7</f>
        <v>0</v>
      </c>
      <c r="N7" s="1053">
        <f>Aug!N7</f>
        <v>0</v>
      </c>
      <c r="O7" s="293" t="str">
        <f>Aug!O7</f>
        <v>V</v>
      </c>
      <c r="P7" s="1041">
        <f>Aug!P7</f>
        <v>9999</v>
      </c>
      <c r="Q7" s="1042">
        <f>Aug!Q7</f>
        <v>0</v>
      </c>
      <c r="R7" s="1038">
        <f>Aug!R7</f>
        <v>39263</v>
      </c>
      <c r="S7" s="1039">
        <f>Aug!S7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+Aug!C8</f>
        <v>Man-Hours at Plant
(Plants less than 1 MGD only)</v>
      </c>
      <c r="D8" s="986" t="str">
        <f>+Aug!D8</f>
        <v>Air Temperature (optional)</v>
      </c>
      <c r="E8" s="255" t="s">
        <v>73</v>
      </c>
      <c r="F8" s="980" t="str">
        <f>+Aug!F8</f>
        <v>Bypass At Plant Site
("x" If Occurred)</v>
      </c>
      <c r="G8" s="983" t="str">
        <f>+Aug!G8</f>
        <v>Sanitary Sewer Overflow
("x" If Occurred)</v>
      </c>
      <c r="H8" s="605" t="s">
        <v>7</v>
      </c>
      <c r="I8" s="605"/>
      <c r="J8" s="605"/>
      <c r="K8" s="606" t="s">
        <v>8</v>
      </c>
      <c r="L8" s="605"/>
      <c r="M8" s="605"/>
      <c r="N8" s="605"/>
      <c r="O8" s="605"/>
      <c r="P8" s="605"/>
      <c r="Q8" s="605"/>
      <c r="R8" s="605"/>
      <c r="S8" s="607"/>
      <c r="T8" s="608" t="s">
        <v>9</v>
      </c>
      <c r="U8" s="1035" t="str">
        <f>+Aug!U8</f>
        <v>Temperature in Reactors</v>
      </c>
      <c r="V8" s="606" t="str">
        <f>+Aug!V8</f>
        <v>REACTOR # 1</v>
      </c>
      <c r="W8" s="605"/>
      <c r="X8" s="605"/>
      <c r="Y8" s="607"/>
      <c r="Z8" s="606" t="str">
        <f>+Aug!Z8</f>
        <v>REACTOR # 2</v>
      </c>
      <c r="AA8" s="605"/>
      <c r="AB8" s="605"/>
      <c r="AC8" s="607"/>
      <c r="AD8" s="609" t="str">
        <f>+Aug!AD8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+Aug!BK8</f>
        <v xml:space="preserve"> </v>
      </c>
      <c r="BL8" s="1082" t="str">
        <f>+Aug!BL8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SUM(E11:E40)</f>
        <v>0</v>
      </c>
      <c r="F9" s="981">
        <f>+Jan!F9</f>
        <v>0</v>
      </c>
      <c r="G9" s="984">
        <f>+Jan!G9</f>
        <v>0</v>
      </c>
      <c r="H9" s="617" t="s">
        <v>13</v>
      </c>
      <c r="I9" s="617"/>
      <c r="J9" s="617"/>
      <c r="K9" s="621" t="s">
        <v>9</v>
      </c>
      <c r="L9" s="617"/>
      <c r="M9" s="617"/>
      <c r="N9" s="617"/>
      <c r="O9" s="617"/>
      <c r="P9" s="617"/>
      <c r="Q9" s="617"/>
      <c r="R9" s="617"/>
      <c r="S9" s="618"/>
      <c r="T9" s="622" t="s">
        <v>9</v>
      </c>
      <c r="U9" s="1036">
        <f>+Aug!U9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+Aug!BI9</f>
        <v xml:space="preserve"> </v>
      </c>
      <c r="BJ9" s="632"/>
      <c r="BK9" s="1083">
        <f>+Jan!BK9</f>
        <v>0</v>
      </c>
      <c r="BL9" s="1085">
        <f>+Jan!BL9</f>
        <v>0</v>
      </c>
      <c r="BM9" s="621" t="s">
        <v>14</v>
      </c>
      <c r="BN9" s="618"/>
      <c r="BO9" s="621" t="s">
        <v>15</v>
      </c>
      <c r="BP9" s="617"/>
      <c r="BQ9" s="633"/>
      <c r="BR9" s="1040" t="str">
        <f>+Aug!BR9</f>
        <v>Supernatant Withdrawn 
hrs. or Gal. x 1000</v>
      </c>
      <c r="BS9" s="1040" t="str">
        <f>+Aug!BS9</f>
        <v>Supernatant BOD5 mg/l 
or  NH3-N mg/l</v>
      </c>
      <c r="BT9" s="1040" t="str">
        <f>+Aug!BT9</f>
        <v>Total Solids in Incoming Sludge - %</v>
      </c>
      <c r="BU9" s="1060" t="str">
        <f>+Aug!BU9</f>
        <v>Total Solids in Digested Sludge - %</v>
      </c>
      <c r="BV9" s="1061" t="str">
        <f>+Aug!BV9</f>
        <v>Volatile Solids in Incoming Sludge - %</v>
      </c>
      <c r="BW9" s="1061" t="str">
        <f>+Aug!BW9</f>
        <v>Volatile Solids in Digested Sludge - %</v>
      </c>
      <c r="BX9" s="1058" t="str">
        <f>+Aug!BX9</f>
        <v>Digested Sludge Withdrawn 
hrs. or Gal. x 1000</v>
      </c>
      <c r="BY9" s="1061" t="str">
        <f>+Aug!BY9</f>
        <v xml:space="preserve"> </v>
      </c>
      <c r="BZ9" s="1058" t="str">
        <f>+Aug!BZ9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+Aug!E10</f>
        <v>Precipitation - Inches</v>
      </c>
      <c r="F10" s="982">
        <f>+Jan!F10</f>
        <v>0</v>
      </c>
      <c r="G10" s="985">
        <f>+Jan!G10</f>
        <v>0</v>
      </c>
      <c r="H10" s="637" t="str">
        <f>+Aug!H10</f>
        <v>Chlorine - Lbs</v>
      </c>
      <c r="I10" s="638" t="str">
        <f>+Aug!I10</f>
        <v>Lbs or Gal</v>
      </c>
      <c r="J10" s="638" t="str">
        <f>+Aug!J10</f>
        <v>Lbs or Gal</v>
      </c>
      <c r="K10" s="639" t="str">
        <f>+Aug!K10</f>
        <v>Influent Flow Rate 
(if metered) MGD</v>
      </c>
      <c r="L10" s="640" t="str">
        <f>+Aug!L10</f>
        <v>pH</v>
      </c>
      <c r="M10" s="640" t="str">
        <f>+Aug!M10</f>
        <v>CBOD5 - mg/l</v>
      </c>
      <c r="N10" s="641" t="str">
        <f>+Aug!N10</f>
        <v>CBOD5 - lbs</v>
      </c>
      <c r="O10" s="640" t="str">
        <f>+Aug!O10</f>
        <v>Susp. Solids - mg/l</v>
      </c>
      <c r="P10" s="640" t="str">
        <f>+Aug!P10</f>
        <v>Susp. Solids - lbs</v>
      </c>
      <c r="Q10" s="640" t="str">
        <f>+Aug!Q10</f>
        <v xml:space="preserve">Phosphorus - mg/l </v>
      </c>
      <c r="R10" s="640" t="str">
        <f>+Aug!R10</f>
        <v>Ammonia - mg/l</v>
      </c>
      <c r="S10" s="642" t="str">
        <f>IF(+Aug!S10&lt;&gt;"",+Aug!S10,"")</f>
        <v/>
      </c>
      <c r="T10" s="643" t="s">
        <v>20</v>
      </c>
      <c r="U10" s="958">
        <f>+Aug!U10</f>
        <v>0</v>
      </c>
      <c r="V10" s="644" t="str">
        <f>+Aug!V10</f>
        <v>Settleable Solids % in 30 minutes</v>
      </c>
      <c r="W10" s="640" t="str">
        <f>+Aug!W10</f>
        <v>Susp. Solids - mg/l</v>
      </c>
      <c r="X10" s="645" t="str">
        <f>+Aug!X10</f>
        <v>Sludge Vol. Index - ml/gm</v>
      </c>
      <c r="Y10" s="642" t="str">
        <f>+Aug!Y10</f>
        <v>Dissolved Oxygen - mg/l</v>
      </c>
      <c r="Z10" s="644" t="str">
        <f>+Aug!Z10</f>
        <v>Settleable Solids % in 30 minutes</v>
      </c>
      <c r="AA10" s="640" t="str">
        <f>+Aug!AA10</f>
        <v>Susp. Solids - mg/l</v>
      </c>
      <c r="AB10" s="645" t="str">
        <f>+Aug!AB10</f>
        <v>Sludge Vol. Index - ml/gm</v>
      </c>
      <c r="AC10" s="642" t="str">
        <f>+Aug!AC10</f>
        <v>Dissolved Oxygen - mg/l</v>
      </c>
      <c r="AD10" s="644" t="str">
        <f>+Aug!AD10</f>
        <v>Settleable Solids % in 30 minutes</v>
      </c>
      <c r="AE10" s="640" t="str">
        <f>+Aug!AE10</f>
        <v>Susp. Solids - mg/l</v>
      </c>
      <c r="AF10" s="645" t="str">
        <f>+Aug!AF10</f>
        <v>Sludge Vol. Index - ml/gm</v>
      </c>
      <c r="AG10" s="642" t="str">
        <f>+Aug!AG10</f>
        <v>Dissolved Oxygen - mg/l</v>
      </c>
      <c r="AH10" s="646" t="str">
        <f>+Aug!AH10</f>
        <v>Volume - MG</v>
      </c>
      <c r="AI10" s="642" t="str">
        <f>+Aug!AI10</f>
        <v>Susp. Solids - mg/l</v>
      </c>
      <c r="AJ10" s="679"/>
      <c r="AK10" s="640" t="str">
        <f>+Aug!AK10</f>
        <v>Residual Chlorine - Final</v>
      </c>
      <c r="AL10" s="641" t="str">
        <f>+Aug!AL10</f>
        <v>Residual Chlorine - Contact Tank</v>
      </c>
      <c r="AM10" s="647"/>
      <c r="AN10" s="640" t="str">
        <f>+Aug!AN10</f>
        <v>E. Coli - colony/100 ml</v>
      </c>
      <c r="AO10" s="640" t="str">
        <f>+Aug!AO10</f>
        <v>pH - daily low 
(or single sample)</v>
      </c>
      <c r="AP10" s="642" t="str">
        <f>+Aug!AP10</f>
        <v>pH - daily high  
(if multiple samples)</v>
      </c>
      <c r="AQ10" s="648" t="s">
        <v>20</v>
      </c>
      <c r="AR10" s="649" t="s">
        <v>21</v>
      </c>
      <c r="AS10" s="646" t="str">
        <f>+Aug!AS10</f>
        <v>Effluent Flow Rate (MGD)</v>
      </c>
      <c r="AT10" s="642" t="str">
        <f>+Aug!AT10</f>
        <v>Effluent Flow
Weekly Average</v>
      </c>
      <c r="AU10" s="641" t="str">
        <f>+Aug!AU10</f>
        <v>Dissolved Oxygen - mg/l</v>
      </c>
      <c r="AV10" s="650" t="str">
        <f>+Aug!AV10</f>
        <v xml:space="preserve">Phosphorus - mg/l </v>
      </c>
      <c r="AW10" s="646" t="str">
        <f>+Aug!AW10</f>
        <v>CBOD5 - mg/l</v>
      </c>
      <c r="AX10" s="640" t="str">
        <f>+Aug!AX10</f>
        <v>CBOD5 - mg/l
Weekly Average</v>
      </c>
      <c r="AY10" s="651" t="str">
        <f>+Aug!AY10</f>
        <v>CBOD5 - lbs</v>
      </c>
      <c r="AZ10" s="642" t="str">
        <f>+Aug!AZ10</f>
        <v>CBOD5 - lbs/day
Weekly Average</v>
      </c>
      <c r="BA10" s="646" t="str">
        <f>+Aug!BA10</f>
        <v>Susp. Solids - mg/l</v>
      </c>
      <c r="BB10" s="640" t="str">
        <f>+Aug!BB10</f>
        <v>Susp. Solids - mg/l
Weekly Average</v>
      </c>
      <c r="BC10" s="652" t="str">
        <f>+Aug!BC10</f>
        <v>Susp. Solids - lbs</v>
      </c>
      <c r="BD10" s="642" t="str">
        <f>+Aug!BD10</f>
        <v>Susp. Solids - lbs/day
Weekly Average</v>
      </c>
      <c r="BE10" s="646" t="str">
        <f>+Aug!BE10</f>
        <v>Ammonia - mg/l</v>
      </c>
      <c r="BF10" s="653" t="str">
        <f>+Aug!BF10</f>
        <v>Ammonia - mg/l
Weekly Average</v>
      </c>
      <c r="BG10" s="652" t="str">
        <f>+Aug!BG10</f>
        <v>Ammonia - lbs</v>
      </c>
      <c r="BH10" s="642" t="str">
        <f>+Aug!BH10</f>
        <v>Ammonia - lbs/day
Weekly Average</v>
      </c>
      <c r="BI10" s="1064">
        <f>+Aug!BI10</f>
        <v>0</v>
      </c>
      <c r="BJ10" s="654" t="s">
        <v>20</v>
      </c>
      <c r="BK10" s="1084">
        <f>+Jan!BK10</f>
        <v>0</v>
      </c>
      <c r="BL10" s="1086">
        <f>+Jan!BL10</f>
        <v>0</v>
      </c>
      <c r="BM10" s="639" t="str">
        <f>+Aug!BM10</f>
        <v xml:space="preserve"> </v>
      </c>
      <c r="BN10" s="642" t="str">
        <f>+Aug!BN10</f>
        <v>Waste Act. Sludge
Gal. x 1000</v>
      </c>
      <c r="BO10" s="639" t="str">
        <f>+Aug!BO10</f>
        <v>pH</v>
      </c>
      <c r="BP10" s="640" t="str">
        <f>+Aug!BP10</f>
        <v>Gas Production  
Cubic Ft. x 1000</v>
      </c>
      <c r="BQ10" s="640" t="str">
        <f>+Aug!BQ10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Fri</v>
      </c>
      <c r="C11" s="29"/>
      <c r="D11" s="30"/>
      <c r="E11" s="31"/>
      <c r="F11" s="32"/>
      <c r="G11" s="33"/>
      <c r="H11" s="34"/>
      <c r="I11" s="35"/>
      <c r="J11" s="31"/>
      <c r="K11" s="36"/>
      <c r="L11" s="269"/>
      <c r="M11" s="35"/>
      <c r="N11" s="39" t="str">
        <f ca="1">IF(CELL("type",M11)="L","",IF(M11*($K11+$AS11)=0,"",IF($K11&gt;0,+$K11*M11*8.34,$AS11*M11*8.34)))</f>
        <v/>
      </c>
      <c r="O11" s="35"/>
      <c r="P11" s="39" t="str">
        <f aca="true" t="shared" si="0" ref="P11:P40">IF(CELL("type",O11)="L","",IF(O11*($K11+$AS11)=0,"",IF($K11&gt;0,+$K11*O11*8.34,$AS11*O11*8.34)))</f>
        <v/>
      </c>
      <c r="Q11" s="35"/>
      <c r="R11" s="35"/>
      <c r="S11" s="37"/>
      <c r="T11" s="216">
        <f aca="true" t="shared" si="1" ref="T11:T40">+A11</f>
        <v>1</v>
      </c>
      <c r="U11" s="404"/>
      <c r="V11" s="36"/>
      <c r="W11" s="35"/>
      <c r="X11" s="306" t="str">
        <f aca="true" t="shared" si="2" ref="X11:X40">IF(V11*W11=0,"",IF(V11&lt;100,V11*10000/W11,V11*1000/W11))</f>
        <v/>
      </c>
      <c r="Y11" s="269"/>
      <c r="Z11" s="36"/>
      <c r="AA11" s="35"/>
      <c r="AB11" s="306" t="str">
        <f aca="true" t="shared" si="3" ref="AB11:AB40">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0">+A11</f>
        <v>1</v>
      </c>
      <c r="AR11" s="429" t="str">
        <f aca="true" t="shared" si="5" ref="AR11:AR40">+B11</f>
        <v>Fri</v>
      </c>
      <c r="AS11" s="36"/>
      <c r="AT11" s="52"/>
      <c r="AU11" s="35"/>
      <c r="AV11" s="37"/>
      <c r="AW11" s="36"/>
      <c r="AX11" s="39"/>
      <c r="AY11" s="39" t="str">
        <f aca="true" t="shared" si="6" ref="AY11:AY40">IF(CELL("type",AW11)="L","",IF(AW11*($K11+$AS11)=0,"",IF($AS11&gt;0,+$AS11*AW11*8.345,$K11*AW11*8.345)))</f>
        <v/>
      </c>
      <c r="AZ11" s="52"/>
      <c r="BA11" s="36"/>
      <c r="BB11" s="39"/>
      <c r="BC11" s="39" t="str">
        <f aca="true" t="shared" si="7" ref="BC11:BC40">IF(CELL("type",BA11)="L","",IF(BA11*($K11+$AS11)=0,"",IF($AS11&gt;0,+$AS11*BA11*8.345,$K11*BA11*8.345)))</f>
        <v/>
      </c>
      <c r="BD11" s="52"/>
      <c r="BE11" s="36"/>
      <c r="BF11" s="39"/>
      <c r="BG11" s="39" t="str">
        <f aca="true" t="shared" si="8" ref="BG11:BG40">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0">TEXT(J$5+A12-1,"DDD")</f>
        <v>Sat</v>
      </c>
      <c r="C12" s="43"/>
      <c r="D12" s="44"/>
      <c r="E12" s="44"/>
      <c r="F12" s="45"/>
      <c r="G12" s="46"/>
      <c r="H12" s="47"/>
      <c r="I12" s="43"/>
      <c r="J12" s="44"/>
      <c r="K12" s="48"/>
      <c r="L12" s="270"/>
      <c r="M12" s="43"/>
      <c r="N12" s="39" t="str">
        <f aca="true" t="shared" si="10" ref="N12:N40">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0">IF(AD12*AE12=0,"",IF(AD12&lt;100,AD12*10000/AE12,AD12*1000/AE12))</f>
        <v/>
      </c>
      <c r="AG12" s="270"/>
      <c r="AH12" s="48"/>
      <c r="AI12" s="43"/>
      <c r="AJ12" s="670"/>
      <c r="AK12" s="47"/>
      <c r="AL12" s="43"/>
      <c r="AM12" t="str">
        <f aca="true" t="shared" si="12" ref="AM12:AM40">IF(CELL("type",AN12)="b","",IF(AN12="tntc",63200,IF(AN12=0,1,AN12)))</f>
        <v/>
      </c>
      <c r="AN12" s="43"/>
      <c r="AO12" s="426"/>
      <c r="AP12" s="399"/>
      <c r="AQ12" s="212">
        <f t="shared" si="4"/>
        <v>2</v>
      </c>
      <c r="AR12" s="429" t="str">
        <f t="shared" si="5"/>
        <v>Sat</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0">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Sun</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Sun</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Mon</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Mon</v>
      </c>
      <c r="AS14" s="48"/>
      <c r="AT14" s="40" t="str">
        <f>IF(+$B14="Sat",IF(SUM(AS$11:AS14)&gt;0,AVERAGE(AS$11:AS14,Aug!AS39:AS$41)," "),"")</f>
        <v/>
      </c>
      <c r="AU14" s="43"/>
      <c r="AV14" s="49"/>
      <c r="AW14" s="48"/>
      <c r="AX14" s="66" t="str">
        <f>IF(+$B14="Sat",IF(SUM(AW$11:AW14)&gt;0,AVERAGE(AW$11:AW14,Aug!AW39:AW$41)," "),"")</f>
        <v/>
      </c>
      <c r="AY14" s="128" t="str">
        <f ca="1" t="shared" si="6"/>
        <v/>
      </c>
      <c r="AZ14" s="52" t="str">
        <f>IF(+$B14="Sat",IF(SUM(AY$11:AY14)&gt;0,AVERAGE(AY$11:AY14,Aug!AY39:AY$41)," "),"")</f>
        <v/>
      </c>
      <c r="BA14" s="48"/>
      <c r="BB14" s="66" t="str">
        <f>IF(+$B14="Sat",IF(SUM(BA$11:BA14)&gt;0,AVERAGE(BA$11:BA14,Aug!BA39:BA$41)," "),"")</f>
        <v/>
      </c>
      <c r="BC14" s="128" t="str">
        <f ca="1" t="shared" si="7"/>
        <v/>
      </c>
      <c r="BD14" s="52" t="str">
        <f>IF(+$B14="Sat",IF(SUM(BC$11:BC14)&gt;0,AVERAGE(BC$11:BC14,Aug!BC39:BC$41)," "),"")</f>
        <v/>
      </c>
      <c r="BE14" s="48"/>
      <c r="BF14" s="66" t="str">
        <f>IF(+$B14="Sat",IF(SUM(BE$11:BE14)&gt;0,AVERAGE(BE$11:BE14,Aug!BE39:BE$41)," "),"")</f>
        <v/>
      </c>
      <c r="BG14" s="128" t="str">
        <f ca="1" t="shared" si="8"/>
        <v/>
      </c>
      <c r="BH14" s="52" t="str">
        <f>IF(+$B14="Sat",IF(SUM(BG$11:BG14)&gt;0,AVERAGE(BG$11:BG14,Aug!BG39:BG$41)," "),"")</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Tue</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Tue</v>
      </c>
      <c r="AS15" s="58"/>
      <c r="AT15" s="63" t="str">
        <f>IF(+$B15="Sat",IF(SUM(AS$11:AS15)&gt;0,AVERAGE(AS$11:AS15,Aug!AS40:AS$41)," "),"")</f>
        <v/>
      </c>
      <c r="AU15" s="53"/>
      <c r="AV15" s="59"/>
      <c r="AW15" s="58"/>
      <c r="AX15" s="61" t="str">
        <f>IF(+$B15="Sat",IF(SUM(AW$11:AW15)&gt;0,AVERAGE(AW$11:AW15,Aug!AW40:AW$41)," "),"")</f>
        <v/>
      </c>
      <c r="AY15" s="64" t="str">
        <f ca="1" t="shared" si="6"/>
        <v/>
      </c>
      <c r="AZ15" s="63" t="str">
        <f>IF(+$B15="Sat",IF(SUM(AY$11:AY15)&gt;0,AVERAGE(AY$11:AY15,Aug!AY40:AY$41)," "),"")</f>
        <v/>
      </c>
      <c r="BA15" s="58"/>
      <c r="BB15" s="61" t="str">
        <f>IF(+$B15="Sat",IF(SUM(BA$11:BA15)&gt;0,AVERAGE(BA$11:BA15,Aug!BA40:BA$41)," "),"")</f>
        <v/>
      </c>
      <c r="BC15" s="64" t="str">
        <f ca="1" t="shared" si="7"/>
        <v/>
      </c>
      <c r="BD15" s="63" t="str">
        <f>IF(+$B15="Sat",IF(SUM(BC$11:BC15)&gt;0,AVERAGE(BC$11:BC15,Aug!BC40:BC$41)," "),"")</f>
        <v/>
      </c>
      <c r="BE15" s="58"/>
      <c r="BF15" s="61" t="str">
        <f>IF(+$B15="Sat",IF(SUM(BE$11:BE15)&gt;0,AVERAGE(BE$11:BE15,Aug!BE40:BE$41)," "),"")</f>
        <v/>
      </c>
      <c r="BG15" s="64" t="str">
        <f ca="1" t="shared" si="8"/>
        <v/>
      </c>
      <c r="BH15" s="63" t="str">
        <f>IF(+$B15="Sat",IF(SUM(BG$11:BG15)&gt;0,AVERAGE(BG$11:BG15,Aug!BG40:BG$41),"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Wed</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Wed</v>
      </c>
      <c r="AS16" s="36"/>
      <c r="AT16" s="52" t="str">
        <f>IF(+$B16="Sat",IF(SUM(AS$11:AS16)&gt;0,AVERAGE(AS$11:AS16,Aug!AS41:AS$41)," "),"")</f>
        <v/>
      </c>
      <c r="AU16" s="35"/>
      <c r="AV16" s="37"/>
      <c r="AW16" s="36"/>
      <c r="AX16" s="39" t="str">
        <f>IF(+$B16="Sat",IF(SUM(AW$11:AW16)&gt;0,AVERAGE(AW$11:AW16,Aug!AW41:AW$41)," "),"")</f>
        <v/>
      </c>
      <c r="AY16" s="41" t="str">
        <f ca="1" t="shared" si="6"/>
        <v/>
      </c>
      <c r="AZ16" s="52" t="str">
        <f>IF(+$B16="Sat",IF(SUM(AY$11:AY16)&gt;0,AVERAGE(AY$11:AY16,Aug!AY41:AY$41)," "),"")</f>
        <v/>
      </c>
      <c r="BA16" s="36"/>
      <c r="BB16" s="39" t="str">
        <f>IF(+$B16="Sat",IF(SUM(BA$11:BA16)&gt;0,AVERAGE(BA$11:BA16,Aug!BA41:BA$41)," "),"")</f>
        <v/>
      </c>
      <c r="BC16" s="41" t="str">
        <f ca="1" t="shared" si="7"/>
        <v/>
      </c>
      <c r="BD16" s="52" t="str">
        <f>IF(+$B16="Sat",IF(SUM(BC$11:BC16)&gt;0,AVERAGE(BC$11:BC16,Aug!BC41:BC$41)," "),"")</f>
        <v/>
      </c>
      <c r="BE16" s="36"/>
      <c r="BF16" s="65" t="str">
        <f>IF(+$B16="Sat",IF(SUM(BE$11:BE16)&gt;0,AVERAGE(BE$11:BE16,Aug!BE41:BE$41)," "),"")</f>
        <v/>
      </c>
      <c r="BG16" s="129" t="str">
        <f ca="1" t="shared" si="8"/>
        <v/>
      </c>
      <c r="BH16" s="52" t="str">
        <f>IF(+$B16="Sat",IF(SUM(BG$11:BG16)&gt;0,AVERAGE(BG$11:BG16,Aug!BG41:BG$41),"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Thu</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Thu</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39">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Fri</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Fri</v>
      </c>
      <c r="AS18" s="48"/>
      <c r="AT18" s="40" t="str">
        <f aca="true" t="shared" si="17" ref="AT18:AT39">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39">IF(+$B18="Sat",IF(SUM(BA12:BA18)&gt;0,AVERAGE(BA12:BA18)," "),"")</f>
        <v/>
      </c>
      <c r="BC18" s="41" t="str">
        <f ca="1" t="shared" si="7"/>
        <v/>
      </c>
      <c r="BD18" s="40" t="str">
        <f aca="true" t="shared" si="20" ref="BD18:BD39">IF(+$B18="Sat",IF(SUM(BC12:BC18)&gt;0,AVERAGE(BC12:BC18)," "),"")</f>
        <v/>
      </c>
      <c r="BE18" s="48"/>
      <c r="BF18" s="67" t="str">
        <f aca="true" t="shared" si="21" ref="BF18:BF39">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Sat</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Sat</v>
      </c>
      <c r="AS19" s="48"/>
      <c r="AT19" s="40" t="str">
        <f t="shared" si="17"/>
        <v xml:space="preserve"> </v>
      </c>
      <c r="AU19" s="43"/>
      <c r="AV19" s="49"/>
      <c r="AW19" s="48"/>
      <c r="AX19" s="66" t="str">
        <f t="shared" si="18"/>
        <v xml:space="preserve"> </v>
      </c>
      <c r="AY19" s="41" t="str">
        <f ca="1" t="shared" si="6"/>
        <v/>
      </c>
      <c r="AZ19" s="52" t="str">
        <f ca="1" t="shared" si="18"/>
        <v xml:space="preserve"> </v>
      </c>
      <c r="BA19" s="48"/>
      <c r="BB19" s="66" t="str">
        <f t="shared" si="19"/>
        <v xml:space="preserve"> </v>
      </c>
      <c r="BC19" s="41" t="str">
        <f ca="1" t="shared" si="7"/>
        <v/>
      </c>
      <c r="BD19" s="40" t="str">
        <f ca="1" t="shared" si="20"/>
        <v xml:space="preserve"> </v>
      </c>
      <c r="BE19" s="48"/>
      <c r="BF19" s="67" t="str">
        <f t="shared" si="21"/>
        <v xml:space="preserve"> </v>
      </c>
      <c r="BG19" s="42" t="str">
        <f ca="1" t="shared" si="8"/>
        <v/>
      </c>
      <c r="BH19" s="40" t="str">
        <f ca="1" t="shared" si="16"/>
        <v xml:space="preserve">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Sun</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Sun</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Mon</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Mon</v>
      </c>
      <c r="AS21" s="36"/>
      <c r="AT21" s="52" t="str">
        <f t="shared" si="17"/>
        <v/>
      </c>
      <c r="AU21" s="35"/>
      <c r="AV21" s="37"/>
      <c r="AW21" s="36"/>
      <c r="AX21" s="39" t="str">
        <f t="shared" si="18"/>
        <v/>
      </c>
      <c r="AY21" s="41" t="str">
        <f ca="1" t="shared" si="6"/>
        <v/>
      </c>
      <c r="AZ21" s="52" t="str">
        <f t="shared" si="18"/>
        <v/>
      </c>
      <c r="BA21" s="36"/>
      <c r="BB21" s="39" t="str">
        <f t="shared" si="19"/>
        <v/>
      </c>
      <c r="BC21" s="41" t="str">
        <f ca="1" t="shared" si="7"/>
        <v/>
      </c>
      <c r="BD21" s="52" t="str">
        <f t="shared" si="20"/>
        <v/>
      </c>
      <c r="BE21" s="36"/>
      <c r="BF21" s="65" t="str">
        <f t="shared" si="21"/>
        <v/>
      </c>
      <c r="BG21" s="129" t="str">
        <f ca="1" t="shared" si="8"/>
        <v/>
      </c>
      <c r="BH21" s="52" t="str">
        <f t="shared" si="16"/>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Tue</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Tue</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Wed</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Wed</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Thu</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Thu</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Fri</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736"/>
      <c r="AK25" s="57"/>
      <c r="AL25" s="53"/>
      <c r="AM25" t="str">
        <f ca="1" t="shared" si="12"/>
        <v/>
      </c>
      <c r="AN25" s="53"/>
      <c r="AO25" s="427"/>
      <c r="AP25" s="400"/>
      <c r="AQ25" s="213">
        <f t="shared" si="4"/>
        <v>15</v>
      </c>
      <c r="AR25" s="430" t="str">
        <f t="shared" si="5"/>
        <v>Fri</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Sat</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737"/>
      <c r="AK26" s="34"/>
      <c r="AL26" s="35"/>
      <c r="AM26" t="str">
        <f ca="1" t="shared" si="12"/>
        <v/>
      </c>
      <c r="AN26" s="35"/>
      <c r="AO26" s="425"/>
      <c r="AP26" s="398"/>
      <c r="AQ26" s="210">
        <f t="shared" si="4"/>
        <v>16</v>
      </c>
      <c r="AR26" s="429" t="str">
        <f t="shared" si="5"/>
        <v>Sat</v>
      </c>
      <c r="AS26" s="36"/>
      <c r="AT26" s="52" t="str">
        <f t="shared" si="17"/>
        <v xml:space="preserve"> </v>
      </c>
      <c r="AU26" s="35"/>
      <c r="AV26" s="37"/>
      <c r="AW26" s="36"/>
      <c r="AX26" s="39" t="str">
        <f t="shared" si="18"/>
        <v xml:space="preserve"> </v>
      </c>
      <c r="AY26" s="41" t="str">
        <f ca="1" t="shared" si="6"/>
        <v/>
      </c>
      <c r="AZ26" s="52" t="str">
        <f ca="1" t="shared" si="18"/>
        <v xml:space="preserve"> </v>
      </c>
      <c r="BA26" s="36"/>
      <c r="BB26" s="39" t="str">
        <f t="shared" si="19"/>
        <v xml:space="preserve"> </v>
      </c>
      <c r="BC26" s="41" t="str">
        <f ca="1" t="shared" si="7"/>
        <v/>
      </c>
      <c r="BD26" s="52" t="str">
        <f ca="1" t="shared" si="20"/>
        <v xml:space="preserve"> </v>
      </c>
      <c r="BE26" s="36"/>
      <c r="BF26" s="65" t="str">
        <f t="shared" si="21"/>
        <v xml:space="preserve"> </v>
      </c>
      <c r="BG26" s="42" t="str">
        <f ca="1" t="shared" si="8"/>
        <v/>
      </c>
      <c r="BH26" s="52" t="str">
        <f ca="1" t="shared" si="16"/>
        <v xml:space="preserve">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Sun</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Sun</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Mon</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Mon</v>
      </c>
      <c r="AS28" s="48"/>
      <c r="AT28" s="40" t="str">
        <f t="shared" si="17"/>
        <v/>
      </c>
      <c r="AU28" s="43"/>
      <c r="AV28" s="49"/>
      <c r="AW28" s="48"/>
      <c r="AX28" s="66" t="str">
        <f t="shared" si="18"/>
        <v/>
      </c>
      <c r="AY28" s="41" t="str">
        <f ca="1" t="shared" si="6"/>
        <v/>
      </c>
      <c r="AZ28" s="52" t="str">
        <f t="shared" si="18"/>
        <v/>
      </c>
      <c r="BA28" s="48"/>
      <c r="BB28" s="66" t="str">
        <f t="shared" si="19"/>
        <v/>
      </c>
      <c r="BC28" s="41" t="str">
        <f ca="1" t="shared" si="7"/>
        <v/>
      </c>
      <c r="BD28" s="40" t="str">
        <f t="shared" si="20"/>
        <v/>
      </c>
      <c r="BE28" s="48"/>
      <c r="BF28" s="67" t="str">
        <f t="shared" si="21"/>
        <v/>
      </c>
      <c r="BG28" s="42" t="str">
        <f ca="1" t="shared" si="8"/>
        <v/>
      </c>
      <c r="BH28" s="40" t="str">
        <f t="shared" si="16"/>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0">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Tue</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Tue</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Wed</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671"/>
      <c r="AK30" s="57"/>
      <c r="AL30" s="53"/>
      <c r="AM30" t="str">
        <f ca="1" t="shared" si="12"/>
        <v/>
      </c>
      <c r="AN30" s="53"/>
      <c r="AO30" s="427"/>
      <c r="AP30" s="400"/>
      <c r="AQ30" s="213">
        <f t="shared" si="4"/>
        <v>20</v>
      </c>
      <c r="AR30" s="430" t="str">
        <f t="shared" si="5"/>
        <v>Wed</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Thu</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670"/>
      <c r="AK31" s="34"/>
      <c r="AL31" s="35"/>
      <c r="AM31" t="str">
        <f ca="1" t="shared" si="12"/>
        <v/>
      </c>
      <c r="AN31" s="35"/>
      <c r="AO31" s="425"/>
      <c r="AP31" s="398"/>
      <c r="AQ31" s="210">
        <f t="shared" si="4"/>
        <v>21</v>
      </c>
      <c r="AR31" s="429" t="str">
        <f t="shared" si="5"/>
        <v>Thu</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Fri</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Fri</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Sat</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Sat</v>
      </c>
      <c r="AS33" s="48"/>
      <c r="AT33" s="40" t="str">
        <f t="shared" si="17"/>
        <v xml:space="preserve"> </v>
      </c>
      <c r="AU33" s="43"/>
      <c r="AV33" s="49"/>
      <c r="AW33" s="48"/>
      <c r="AX33" s="66" t="str">
        <f t="shared" si="18"/>
        <v xml:space="preserve"> </v>
      </c>
      <c r="AY33" s="41" t="str">
        <f ca="1" t="shared" si="6"/>
        <v/>
      </c>
      <c r="AZ33" s="52" t="str">
        <f ca="1" t="shared" si="18"/>
        <v xml:space="preserve"> </v>
      </c>
      <c r="BA33" s="48"/>
      <c r="BB33" s="66" t="str">
        <f t="shared" si="19"/>
        <v xml:space="preserve"> </v>
      </c>
      <c r="BC33" s="41" t="str">
        <f ca="1" t="shared" si="7"/>
        <v/>
      </c>
      <c r="BD33" s="40" t="str">
        <f ca="1" t="shared" si="20"/>
        <v xml:space="preserve"> </v>
      </c>
      <c r="BE33" s="48"/>
      <c r="BF33" s="67" t="str">
        <f t="shared" si="21"/>
        <v xml:space="preserve"> </v>
      </c>
      <c r="BG33" s="42" t="str">
        <f ca="1" t="shared" si="8"/>
        <v/>
      </c>
      <c r="BH33" s="40" t="str">
        <f ca="1" t="shared" si="16"/>
        <v xml:space="preserve">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Sun</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Sun</v>
      </c>
      <c r="AS34" s="48"/>
      <c r="AT34" s="40" t="str">
        <f t="shared" si="17"/>
        <v/>
      </c>
      <c r="AU34" s="43"/>
      <c r="AV34" s="49"/>
      <c r="AW34" s="48"/>
      <c r="AX34" s="66" t="str">
        <f aca="true" t="shared" si="23" ref="AX34:AZ39">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Mon</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736"/>
      <c r="AK35" s="57"/>
      <c r="AL35" s="53"/>
      <c r="AM35" t="str">
        <f ca="1" t="shared" si="12"/>
        <v/>
      </c>
      <c r="AN35" s="53"/>
      <c r="AO35" s="427"/>
      <c r="AP35" s="400"/>
      <c r="AQ35" s="213">
        <f t="shared" si="4"/>
        <v>25</v>
      </c>
      <c r="AR35" s="430" t="str">
        <f t="shared" si="5"/>
        <v>Mon</v>
      </c>
      <c r="AS35" s="58"/>
      <c r="AT35" s="63" t="str">
        <f t="shared" si="17"/>
        <v/>
      </c>
      <c r="AU35" s="53"/>
      <c r="AV35" s="59"/>
      <c r="AW35" s="58"/>
      <c r="AX35" s="61" t="str">
        <f t="shared" si="23"/>
        <v/>
      </c>
      <c r="AY35" s="84" t="str">
        <f ca="1" t="shared" si="6"/>
        <v/>
      </c>
      <c r="AZ35" s="63" t="str">
        <f t="shared" si="23"/>
        <v/>
      </c>
      <c r="BA35" s="58"/>
      <c r="BB35" s="61" t="str">
        <f t="shared" si="19"/>
        <v/>
      </c>
      <c r="BC35" s="84" t="str">
        <f ca="1" t="shared" si="7"/>
        <v/>
      </c>
      <c r="BD35" s="63" t="str">
        <f t="shared" si="20"/>
        <v/>
      </c>
      <c r="BE35" s="58"/>
      <c r="BF35" s="68" t="str">
        <f t="shared" si="21"/>
        <v/>
      </c>
      <c r="BG35" s="64" t="str">
        <f ca="1" t="shared" si="8"/>
        <v/>
      </c>
      <c r="BH35" s="63" t="str">
        <f t="shared" si="16"/>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Tue</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Tue</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Wed</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Wed</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Thu</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Thu</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Fri</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Fri</v>
      </c>
      <c r="AS39" s="48"/>
      <c r="AT39" s="40" t="str">
        <f t="shared" si="17"/>
        <v/>
      </c>
      <c r="AU39" s="43"/>
      <c r="AV39" s="49"/>
      <c r="AW39" s="48"/>
      <c r="AX39" s="66" t="str">
        <f t="shared" si="23"/>
        <v/>
      </c>
      <c r="AY39" s="41" t="str">
        <f ca="1" t="shared" si="6"/>
        <v/>
      </c>
      <c r="AZ39" s="52" t="str">
        <f t="shared" si="23"/>
        <v/>
      </c>
      <c r="BA39" s="48"/>
      <c r="BB39" s="66" t="str">
        <f t="shared" si="19"/>
        <v/>
      </c>
      <c r="BC39" s="41" t="str">
        <f ca="1" t="shared" si="7"/>
        <v/>
      </c>
      <c r="BD39" s="40" t="str">
        <f t="shared" si="20"/>
        <v/>
      </c>
      <c r="BE39" s="48"/>
      <c r="BF39" s="67" t="str">
        <f t="shared" si="21"/>
        <v/>
      </c>
      <c r="BG39" s="42" t="str">
        <f ca="1" t="shared" si="8"/>
        <v/>
      </c>
      <c r="BH39" s="40" t="str">
        <f t="shared" si="16"/>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thickBot="1">
      <c r="A40" s="212">
        <v>30</v>
      </c>
      <c r="B40" s="211" t="str">
        <f t="shared" si="9"/>
        <v>Sat</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Sat</v>
      </c>
      <c r="AS40" s="48"/>
      <c r="AT40" s="40" t="str">
        <f>IF(SUM(AS34:AS40)=0,"",IF(+$B40="Sat",AVERAGE(AS34:AS40),IF(+$B40="Fri",AVERAGE(AS35:AS40,Oct!AS$11),IF(+$B40="Thu",AVERAGE(AS36:AS40,Oct!AS$11:AS$12),IF(+$B40="Wed",AVERAGE(AS37:AS40,Oct!AS$11:AS$13)," ")))))</f>
        <v/>
      </c>
      <c r="AU40" s="43"/>
      <c r="AV40" s="49"/>
      <c r="AW40" s="48"/>
      <c r="AX40" s="66" t="str">
        <f>IF(SUM(AW34:AW40)=0,"",IF(+$B40="Sat",AVERAGE(AW34:AW40),IF(+$B40="Fri",AVERAGE(AW35:AW40,Oct!AW$11),IF(+$B40="Thu",AVERAGE(AW36:AW40,Oct!AW$11:AW$12),IF(+$B40="Wed",AVERAGE(AW37:AW40,Oct!AW$11:AW$13)," ")))))</f>
        <v/>
      </c>
      <c r="AY40" s="41" t="str">
        <f ca="1" t="shared" si="6"/>
        <v/>
      </c>
      <c r="AZ40" s="40" t="str">
        <f ca="1">IF(SUM(AY34:AY40)=0,"",IF(+$B40="Sat",AVERAGE(AY34:AY40),IF(+$B40="Fri",AVERAGE(AY35:AY40,Oct!AY$11),IF(+$B40="Thu",AVERAGE(AY36:AY40,Oct!AY$11:AY$12),IF(+$B40="Wed",AVERAGE(AY37:AY40,Oct!AY$11:AY$13)," ")))))</f>
        <v/>
      </c>
      <c r="BA40" s="48"/>
      <c r="BB40" s="66" t="str">
        <f>IF(SUM(BA34:BA40)=0,"",IF(+$B40="Sat",AVERAGE(BA34:BA40),IF(+$B40="Fri",AVERAGE(BA35:BA40,Oct!BA$11),IF(+$B40="Thu",AVERAGE(BA36:BA40,Oct!BA$11:BA$12),IF(+$B40="Wed",AVERAGE(BA37:BA40,Oct!BA$11:BA$13)," ")))))</f>
        <v/>
      </c>
      <c r="BC40" s="41" t="str">
        <f ca="1" t="shared" si="7"/>
        <v/>
      </c>
      <c r="BD40" s="40" t="str">
        <f ca="1">IF(SUM(BC34:BC40)=0,"",IF(+$B40="Sat",AVERAGE(BC34:BC40),IF(+$B40="Fri",AVERAGE(BC35:BC40,Oct!BC$11),IF(+$B40="Thu",AVERAGE(BC36:BC40,Oct!BC$11:BC$12),IF(+$B40="Wed",AVERAGE(BC37:BC40,Oct!BC$11:BC$13)," ")))))</f>
        <v/>
      </c>
      <c r="BE40" s="48"/>
      <c r="BF40" s="67" t="str">
        <f>IF(SUM(BE34:BE40)=0,"",IF(+$B40="Sat",AVERAGE(BE34:BE40),IF(+$B40="Fri",AVERAGE(BE35:BE40,Oct!BE$11),IF(+$B40="Thu",AVERAGE(BE36:BE40,Oct!BE$11:BE$12),IF(+$B40="Wed",AVERAGE(BE37:BE40,Oct!BE$11:BE$13)," ")))))</f>
        <v/>
      </c>
      <c r="BG40" s="42" t="str">
        <f ca="1" t="shared" si="8"/>
        <v/>
      </c>
      <c r="BH40" s="40" t="str">
        <f ca="1">IF(SUM(BG34:BG40)=0,"",IF(+$B40="Sat",AVERAGE(BG34:BG40),IF(+$B40="Fri",AVERAGE(BG35:BG40,Oct!BG$11),IF(+$B40="Thu",AVERAGE(BG36:BG40,Oct!BG$11:BG$12),IF(+$B40="Wed",AVERAGE(BG37:BG40,Oct!BG$11:BG$13)," ")))))</f>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thickTop="1">
      <c r="A41" s="216" t="s">
        <v>36</v>
      </c>
      <c r="B41" s="217"/>
      <c r="C41" s="34"/>
      <c r="D41" s="70"/>
      <c r="E41" s="31"/>
      <c r="F41" s="71"/>
      <c r="G41" s="72"/>
      <c r="H41" s="3" t="str">
        <f>IF(SUM(H11:H40)&gt;0,AVERAGE(H11:H40)," ")</f>
        <v xml:space="preserve"> </v>
      </c>
      <c r="I41" s="39" t="str">
        <f>IF(SUM(I11:I40)&gt;0,AVERAGE(I11:I40)," ")</f>
        <v xml:space="preserve"> </v>
      </c>
      <c r="J41" s="65" t="str">
        <f>IF(SUM(J11:J40)&gt;0,AVERAGE(J11:J40)," ")</f>
        <v xml:space="preserve"> </v>
      </c>
      <c r="K41" s="38" t="str">
        <f>IF(SUM(K11:K40)&gt;0,AVERAGE(K11:K40)," ")</f>
        <v xml:space="preserve"> </v>
      </c>
      <c r="L41" s="272"/>
      <c r="M41" s="306" t="str">
        <f aca="true" t="shared" si="24" ref="M41:S41">IF(SUM(M11:M40)&gt;0,AVERAGE(M11:M40)," ")</f>
        <v xml:space="preserve"> </v>
      </c>
      <c r="N41" s="39" t="str">
        <f ca="1" t="shared" si="24"/>
        <v xml:space="preserve"> </v>
      </c>
      <c r="O41" s="306" t="str">
        <f t="shared" si="24"/>
        <v xml:space="preserve"> </v>
      </c>
      <c r="P41" s="39" t="str">
        <f ca="1" t="shared" si="24"/>
        <v xml:space="preserve"> </v>
      </c>
      <c r="Q41" s="39" t="str">
        <f t="shared" si="24"/>
        <v xml:space="preserve"> </v>
      </c>
      <c r="R41" s="39" t="str">
        <f t="shared" si="24"/>
        <v xml:space="preserve"> </v>
      </c>
      <c r="S41" s="52" t="str">
        <f t="shared" si="24"/>
        <v xml:space="preserve"> </v>
      </c>
      <c r="T41" s="216" t="s">
        <v>37</v>
      </c>
      <c r="U41" s="402" t="str">
        <f aca="true" t="shared" si="25" ref="U41:AI41">IF(SUM(U11:U40)&gt;0,AVERAGE(U11:U40)," ")</f>
        <v xml:space="preserve"> </v>
      </c>
      <c r="V41" s="307" t="str">
        <f t="shared" si="25"/>
        <v xml:space="preserve"> </v>
      </c>
      <c r="W41" s="306" t="str">
        <f t="shared" si="25"/>
        <v xml:space="preserve"> </v>
      </c>
      <c r="X41" s="306" t="str">
        <f t="shared" si="25"/>
        <v xml:space="preserve"> </v>
      </c>
      <c r="Y41" s="52" t="str">
        <f t="shared" si="25"/>
        <v xml:space="preserve"> </v>
      </c>
      <c r="Z41" s="307" t="str">
        <f t="shared" si="25"/>
        <v xml:space="preserve"> </v>
      </c>
      <c r="AA41" s="306" t="str">
        <f t="shared" si="25"/>
        <v xml:space="preserve"> </v>
      </c>
      <c r="AB41" s="306" t="str">
        <f t="shared" si="25"/>
        <v xml:space="preserve"> </v>
      </c>
      <c r="AC41" s="52" t="str">
        <f t="shared" si="25"/>
        <v xml:space="preserve"> </v>
      </c>
      <c r="AD41" s="307" t="str">
        <f t="shared" si="25"/>
        <v xml:space="preserve"> </v>
      </c>
      <c r="AE41" s="306" t="str">
        <f t="shared" si="25"/>
        <v xml:space="preserve"> </v>
      </c>
      <c r="AF41" s="306" t="str">
        <f t="shared" si="25"/>
        <v xml:space="preserve"> </v>
      </c>
      <c r="AG41" s="52" t="str">
        <f t="shared" si="25"/>
        <v xml:space="preserve"> </v>
      </c>
      <c r="AH41" s="307" t="str">
        <f t="shared" si="25"/>
        <v xml:space="preserve"> </v>
      </c>
      <c r="AI41" s="52" t="str">
        <f t="shared" si="25"/>
        <v xml:space="preserve"> </v>
      </c>
      <c r="AJ41" s="672"/>
      <c r="AK41" s="667" t="str">
        <f>IF(SUM(AK11:AK40)&gt;0,AVERAGE(AK11:AK40)," ")</f>
        <v xml:space="preserve"> </v>
      </c>
      <c r="AL41" s="704" t="str">
        <f>IF(SUM(AL11:AL40)&gt;0,AVERAGE(AL11:AL40)," ")</f>
        <v xml:space="preserve"> </v>
      </c>
      <c r="AM41" s="39"/>
      <c r="AN41" s="853" t="str">
        <f ca="1">IF(SUM(AM11:AM40)&gt;0,GEOMEAN(AM11:AM40),"")</f>
        <v/>
      </c>
      <c r="AO41" s="272"/>
      <c r="AP41" s="272"/>
      <c r="AQ41" s="965" t="s">
        <v>70</v>
      </c>
      <c r="AR41" s="1031"/>
      <c r="AS41" s="708" t="str">
        <f>IF(SUM(AS11:AS40)&gt;0,AVERAGE(AS11:AS40)," ")</f>
        <v xml:space="preserve"> </v>
      </c>
      <c r="AT41" s="74"/>
      <c r="AU41" s="699" t="str">
        <f>IF(SUM(AU11:AU40)&gt;0,AVERAGE(AU11:AU40)," ")</f>
        <v xml:space="preserve"> </v>
      </c>
      <c r="AV41" s="52" t="str">
        <f>IF(SUM(AV11:AV40)&gt;0,AVERAGE(AV11:AV40)," ")</f>
        <v xml:space="preserve"> </v>
      </c>
      <c r="AW41" s="687" t="str">
        <f>IF(SUM(AW11:AW40)&gt;0,AVERAGE(AW11:AW40)," ")</f>
        <v xml:space="preserve"> </v>
      </c>
      <c r="AX41" s="688"/>
      <c r="AY41" s="665" t="str">
        <f ca="1">IF(SUM(AY11:AY40)&gt;0,AVERAGE(AY11:AY40)," ")</f>
        <v xml:space="preserve"> </v>
      </c>
      <c r="AZ41" s="688"/>
      <c r="BA41" s="687" t="str">
        <f>IF(SUM(BA11:BA40)&gt;0,AVERAGE(BA11:BA40)," ")</f>
        <v xml:space="preserve"> </v>
      </c>
      <c r="BB41" s="666"/>
      <c r="BC41" s="665" t="str">
        <f ca="1">IF(SUM(BC11:BC40)&gt;0,AVERAGE(BC11:BC40)," ")</f>
        <v xml:space="preserve"> </v>
      </c>
      <c r="BD41" s="688"/>
      <c r="BE41" s="667" t="str">
        <f>IF(SUM(BE11:BE40)&gt;0,AVERAGE(BE11:BE40)," ")</f>
        <v xml:space="preserve"> </v>
      </c>
      <c r="BF41" s="688"/>
      <c r="BG41" s="665" t="str">
        <f ca="1">IF(SUM(BG11:BG40)&gt;0,AVERAGE(BG11:BG40)," ")</f>
        <v xml:space="preserve"> </v>
      </c>
      <c r="BH41" s="74"/>
      <c r="BI41" s="411" t="str">
        <f>IF(SUM(BI11:BI40)&gt;0,AVERAGE(BI11:BI40)," ")</f>
        <v xml:space="preserve"> </v>
      </c>
      <c r="BJ41" s="216" t="s">
        <v>37</v>
      </c>
      <c r="BK41" s="434" t="str">
        <f>IF(SUM(BK11:BK40)&gt;0,AVERAGE(BK11:BK40)," ")</f>
        <v xml:space="preserve"> </v>
      </c>
      <c r="BL41" s="434" t="str">
        <f>IF(SUM(BL11:BL40)&gt;0,AVERAGE(BL11:BL40)," ")</f>
        <v xml:space="preserve"> </v>
      </c>
      <c r="BM41" s="38" t="str">
        <f>IF(SUM(BM11:BM40)&gt;0,AVERAGE(BM11:BM40)," ")</f>
        <v xml:space="preserve"> </v>
      </c>
      <c r="BN41" s="52" t="str">
        <f>IF(SUM(BN11:BN40)&gt;0,AVERAGE(BN11:BN40)," ")</f>
        <v xml:space="preserve"> </v>
      </c>
      <c r="BO41" s="73"/>
      <c r="BP41" s="39" t="str">
        <f aca="true" t="shared" si="26" ref="BP41:BZ41">IF(SUM(BP11:BP40)&gt;0,AVERAGE(BP11:BP40)," ")</f>
        <v xml:space="preserve"> </v>
      </c>
      <c r="BQ41" s="306" t="str">
        <f t="shared" si="26"/>
        <v xml:space="preserve"> </v>
      </c>
      <c r="BR41" s="39" t="str">
        <f t="shared" si="26"/>
        <v xml:space="preserve"> </v>
      </c>
      <c r="BS41" s="39" t="str">
        <f t="shared" si="26"/>
        <v xml:space="preserve"> </v>
      </c>
      <c r="BT41" s="39" t="str">
        <f t="shared" si="26"/>
        <v xml:space="preserve"> </v>
      </c>
      <c r="BU41" s="39" t="str">
        <f t="shared" si="26"/>
        <v xml:space="preserve"> </v>
      </c>
      <c r="BV41" s="39" t="str">
        <f t="shared" si="26"/>
        <v xml:space="preserve"> </v>
      </c>
      <c r="BW41" s="39" t="str">
        <f t="shared" si="26"/>
        <v xml:space="preserve"> </v>
      </c>
      <c r="BX41" s="52" t="str">
        <f t="shared" si="26"/>
        <v xml:space="preserve"> </v>
      </c>
      <c r="BY41" s="39" t="str">
        <f t="shared" si="26"/>
        <v xml:space="preserve"> </v>
      </c>
      <c r="BZ41" s="52" t="str">
        <f t="shared" si="26"/>
        <v xml:space="preserve"> </v>
      </c>
      <c r="CA41" s="782" t="s">
        <v>37</v>
      </c>
      <c r="CB41" s="3" t="str">
        <f aca="true" t="shared" si="27" ref="CB41:CP41">IF(SUM(CB11:CB40)&gt;0,AVERAGE(CB11:CB40)," ")</f>
        <v xml:space="preserve"> </v>
      </c>
      <c r="CC41" s="52" t="str">
        <f ca="1" t="shared" si="27"/>
        <v xml:space="preserve"> </v>
      </c>
      <c r="CD41" s="3" t="str">
        <f t="shared" si="27"/>
        <v xml:space="preserve"> </v>
      </c>
      <c r="CE41" s="759" t="str">
        <f ca="1" t="shared" si="27"/>
        <v xml:space="preserve"> </v>
      </c>
      <c r="CF41" s="786" t="str">
        <f t="shared" si="27"/>
        <v xml:space="preserve"> </v>
      </c>
      <c r="CG41" s="41" t="str">
        <f t="shared" si="27"/>
        <v xml:space="preserve"> </v>
      </c>
      <c r="CH41" s="39" t="str">
        <f t="shared" si="27"/>
        <v xml:space="preserve"> </v>
      </c>
      <c r="CI41" s="42" t="str">
        <f t="shared" si="27"/>
        <v xml:space="preserve"> </v>
      </c>
      <c r="CJ41" s="39" t="str">
        <f t="shared" si="27"/>
        <v xml:space="preserve"> </v>
      </c>
      <c r="CK41" s="42" t="str">
        <f t="shared" si="27"/>
        <v xml:space="preserve"> </v>
      </c>
      <c r="CL41" s="39" t="str">
        <f t="shared" si="27"/>
        <v xml:space="preserve"> </v>
      </c>
      <c r="CM41" s="41" t="str">
        <f t="shared" si="27"/>
        <v xml:space="preserve"> </v>
      </c>
      <c r="CN41" s="65" t="str">
        <f t="shared" si="27"/>
        <v xml:space="preserve"> </v>
      </c>
      <c r="CO41" s="42" t="str">
        <f t="shared" si="27"/>
        <v xml:space="preserve"> </v>
      </c>
      <c r="CP41" s="794" t="str">
        <f t="shared" si="27"/>
        <v xml:space="preserve"> </v>
      </c>
    </row>
    <row r="42" spans="1:94" ht="15" customHeight="1" thickBot="1" thickTop="1">
      <c r="A42" s="218" t="s">
        <v>38</v>
      </c>
      <c r="B42" s="219"/>
      <c r="C42" s="77"/>
      <c r="D42" s="76"/>
      <c r="E42" s="67" t="str">
        <f>IF(SUM(E11:E40)&gt;0,MAX(E11:E40)," ")</f>
        <v xml:space="preserve"> </v>
      </c>
      <c r="F42" s="78"/>
      <c r="G42" s="79"/>
      <c r="H42" s="80" t="str">
        <f aca="true" t="shared" si="28" ref="H42:S42">IF(SUM(H11:H40)&gt;0,MAX(H11:H40)," ")</f>
        <v xml:space="preserve"> </v>
      </c>
      <c r="I42" s="66" t="str">
        <f t="shared" si="28"/>
        <v xml:space="preserve"> </v>
      </c>
      <c r="J42" s="67" t="str">
        <f t="shared" si="28"/>
        <v xml:space="preserve"> </v>
      </c>
      <c r="K42" s="50" t="str">
        <f t="shared" si="28"/>
        <v xml:space="preserve"> </v>
      </c>
      <c r="L42" s="273" t="str">
        <f t="shared" si="28"/>
        <v xml:space="preserve"> </v>
      </c>
      <c r="M42" s="66" t="str">
        <f t="shared" si="28"/>
        <v xml:space="preserve"> </v>
      </c>
      <c r="N42" s="81" t="str">
        <f ca="1" t="shared" si="28"/>
        <v xml:space="preserve"> </v>
      </c>
      <c r="O42" s="66" t="str">
        <f t="shared" si="28"/>
        <v xml:space="preserve"> </v>
      </c>
      <c r="P42" s="81" t="str">
        <f ca="1" t="shared" si="28"/>
        <v xml:space="preserve"> </v>
      </c>
      <c r="Q42" s="66" t="str">
        <f t="shared" si="28"/>
        <v xml:space="preserve"> </v>
      </c>
      <c r="R42" s="66" t="str">
        <f t="shared" si="28"/>
        <v xml:space="preserve"> </v>
      </c>
      <c r="S42" s="40" t="str">
        <f t="shared" si="28"/>
        <v xml:space="preserve"> </v>
      </c>
      <c r="T42" s="218" t="s">
        <v>39</v>
      </c>
      <c r="U42" s="51" t="str">
        <f aca="true" t="shared" si="29" ref="U42:AI42">IF(SUM(U11:U40)&gt;0,MAX(U11:U40)," ")</f>
        <v xml:space="preserve"> </v>
      </c>
      <c r="V42" s="50" t="str">
        <f t="shared" si="29"/>
        <v xml:space="preserve"> </v>
      </c>
      <c r="W42" s="66" t="str">
        <f t="shared" si="29"/>
        <v xml:space="preserve"> </v>
      </c>
      <c r="X42" s="393" t="str">
        <f t="shared" si="29"/>
        <v xml:space="preserve"> </v>
      </c>
      <c r="Y42" s="40" t="str">
        <f t="shared" si="29"/>
        <v xml:space="preserve"> </v>
      </c>
      <c r="Z42" s="50" t="str">
        <f t="shared" si="29"/>
        <v xml:space="preserve"> </v>
      </c>
      <c r="AA42" s="66" t="str">
        <f t="shared" si="29"/>
        <v xml:space="preserve"> </v>
      </c>
      <c r="AB42" s="393" t="str">
        <f t="shared" si="29"/>
        <v xml:space="preserve"> </v>
      </c>
      <c r="AC42" s="40" t="str">
        <f t="shared" si="29"/>
        <v xml:space="preserve"> </v>
      </c>
      <c r="AD42" s="50" t="str">
        <f t="shared" si="29"/>
        <v xml:space="preserve"> </v>
      </c>
      <c r="AE42" s="66" t="str">
        <f t="shared" si="29"/>
        <v xml:space="preserve"> </v>
      </c>
      <c r="AF42" s="393" t="str">
        <f t="shared" si="29"/>
        <v xml:space="preserve"> </v>
      </c>
      <c r="AG42" s="40" t="str">
        <f t="shared" si="29"/>
        <v xml:space="preserve"> </v>
      </c>
      <c r="AH42" s="50" t="str">
        <f t="shared" si="29"/>
        <v xml:space="preserve"> </v>
      </c>
      <c r="AI42" s="40" t="str">
        <f t="shared" si="29"/>
        <v xml:space="preserve"> </v>
      </c>
      <c r="AJ42" s="673"/>
      <c r="AK42" s="705" t="str">
        <f>IF(SUM(AK11:AK40)&gt;0,MAX(AK11:AK40)," ")</f>
        <v xml:space="preserve"> </v>
      </c>
      <c r="AL42" s="667" t="str">
        <f>IF(SUM(AL11:AL40)&gt;0,MAX(AL11:AL40)," ")</f>
        <v xml:space="preserve"> </v>
      </c>
      <c r="AM42" s="66" t="str">
        <f ca="1">IF(AN41&lt;&gt;"",MAX(AM11:AM40),"")</f>
        <v/>
      </c>
      <c r="AN42" s="852" t="str">
        <f ca="1">IF(AM42=63200,"TNTC",AM42)</f>
        <v/>
      </c>
      <c r="AO42" s="885" t="str">
        <f>IF(SUM(AO11:AP40)&gt;0,MAX(AO11:AP40)," ")</f>
        <v xml:space="preserve"> </v>
      </c>
      <c r="AP42" s="1030"/>
      <c r="AQ42" s="976" t="s">
        <v>71</v>
      </c>
      <c r="AR42" s="977"/>
      <c r="AS42" s="50" t="str">
        <f aca="true" t="shared" si="30" ref="AS42:AX42">IF(SUM(AS11:AS40)&gt;0,MAX(AS11:AS40)," ")</f>
        <v xml:space="preserve"> </v>
      </c>
      <c r="AT42" s="82" t="str">
        <f t="shared" si="30"/>
        <v xml:space="preserve"> </v>
      </c>
      <c r="AU42" s="697" t="str">
        <f t="shared" si="30"/>
        <v xml:space="preserve"> </v>
      </c>
      <c r="AV42" s="40" t="str">
        <f t="shared" si="30"/>
        <v xml:space="preserve"> </v>
      </c>
      <c r="AW42" s="689" t="str">
        <f t="shared" si="30"/>
        <v xml:space="preserve"> </v>
      </c>
      <c r="AX42" s="667" t="str">
        <f t="shared" si="30"/>
        <v xml:space="preserve"> </v>
      </c>
      <c r="AY42" s="690" t="str">
        <f aca="true" t="shared" si="31" ref="AY42:BF42">IF(SUM(AY11:AY40)&gt;0,MAX(AY11:AY40)," ")</f>
        <v xml:space="preserve"> </v>
      </c>
      <c r="AZ42" s="667" t="str">
        <f ca="1" t="shared" si="31"/>
        <v xml:space="preserve"> </v>
      </c>
      <c r="BA42" s="691" t="str">
        <f t="shared" si="31"/>
        <v xml:space="preserve"> </v>
      </c>
      <c r="BB42" s="667" t="str">
        <f t="shared" si="31"/>
        <v xml:space="preserve"> </v>
      </c>
      <c r="BC42" s="690" t="str">
        <f ca="1" t="shared" si="31"/>
        <v xml:space="preserve"> </v>
      </c>
      <c r="BD42" s="692" t="str">
        <f ca="1" t="shared" si="31"/>
        <v xml:space="preserve"> </v>
      </c>
      <c r="BE42" s="691" t="str">
        <f t="shared" si="31"/>
        <v xml:space="preserve"> </v>
      </c>
      <c r="BF42" s="667" t="str">
        <f t="shared" si="31"/>
        <v xml:space="preserve"> </v>
      </c>
      <c r="BG42" s="690" t="str">
        <f ca="1">IF(SUM(BG11:BG40)&gt;0,MAX(BG11:BG40)," ")</f>
        <v xml:space="preserve"> </v>
      </c>
      <c r="BH42" s="667" t="str">
        <f ca="1">IF(SUM(BH11:BH40)&gt;0,MAX(BH11:BH40)," ")</f>
        <v xml:space="preserve"> </v>
      </c>
      <c r="BI42" s="412" t="str">
        <f>IF(SUM(BI11:BI40)&gt;0,MAX(BI11:BI40)," ")</f>
        <v xml:space="preserve"> </v>
      </c>
      <c r="BJ42" s="218" t="s">
        <v>39</v>
      </c>
      <c r="BK42" s="412" t="str">
        <f aca="true" t="shared" si="32" ref="BK42:BZ42">IF(SUM(BK11:BK40)&gt;0,MAX(BK11:BK40)," ")</f>
        <v xml:space="preserve"> </v>
      </c>
      <c r="BL42" s="412" t="str">
        <f t="shared" si="32"/>
        <v xml:space="preserve"> </v>
      </c>
      <c r="BM42" s="50" t="str">
        <f t="shared" si="32"/>
        <v xml:space="preserve"> </v>
      </c>
      <c r="BN42" s="40" t="str">
        <f t="shared" si="32"/>
        <v xml:space="preserve"> </v>
      </c>
      <c r="BO42" s="50" t="str">
        <f t="shared" si="32"/>
        <v xml:space="preserve"> </v>
      </c>
      <c r="BP42" s="66" t="str">
        <f t="shared" si="32"/>
        <v xml:space="preserve"> </v>
      </c>
      <c r="BQ42" s="66" t="str">
        <f t="shared" si="32"/>
        <v xml:space="preserve"> </v>
      </c>
      <c r="BR42" s="66" t="str">
        <f t="shared" si="32"/>
        <v xml:space="preserve"> </v>
      </c>
      <c r="BS42" s="66" t="str">
        <f t="shared" si="32"/>
        <v xml:space="preserve"> </v>
      </c>
      <c r="BT42" s="66" t="str">
        <f t="shared" si="32"/>
        <v xml:space="preserve"> </v>
      </c>
      <c r="BU42" s="66" t="str">
        <f t="shared" si="32"/>
        <v xml:space="preserve"> </v>
      </c>
      <c r="BV42" s="66" t="str">
        <f t="shared" si="32"/>
        <v xml:space="preserve"> </v>
      </c>
      <c r="BW42" s="66" t="str">
        <f t="shared" si="32"/>
        <v xml:space="preserve"> </v>
      </c>
      <c r="BX42" s="40" t="str">
        <f t="shared" si="32"/>
        <v xml:space="preserve"> </v>
      </c>
      <c r="BY42" s="66" t="str">
        <f t="shared" si="32"/>
        <v xml:space="preserve"> </v>
      </c>
      <c r="BZ42" s="40" t="str">
        <f t="shared" si="32"/>
        <v xml:space="preserve"> </v>
      </c>
      <c r="CA42" s="239" t="s">
        <v>39</v>
      </c>
      <c r="CB42" s="80" t="str">
        <f aca="true" t="shared" si="33" ref="CB42:CP42">IF(SUM(CB11:CB40)&gt;0,MAX(CB11:CB40)," ")</f>
        <v xml:space="preserve"> </v>
      </c>
      <c r="CC42" s="40" t="str">
        <f ca="1" t="shared" si="33"/>
        <v xml:space="preserve"> </v>
      </c>
      <c r="CD42" s="80" t="str">
        <f t="shared" si="33"/>
        <v xml:space="preserve"> </v>
      </c>
      <c r="CE42" s="40" t="str">
        <f ca="1" t="shared" si="33"/>
        <v xml:space="preserve"> </v>
      </c>
      <c r="CF42" s="561" t="str">
        <f t="shared" si="33"/>
        <v xml:space="preserve"> </v>
      </c>
      <c r="CG42" s="768" t="str">
        <f t="shared" si="33"/>
        <v xml:space="preserve"> </v>
      </c>
      <c r="CH42" s="81" t="str">
        <f t="shared" si="33"/>
        <v xml:space="preserve"> </v>
      </c>
      <c r="CI42" s="769" t="str">
        <f t="shared" si="33"/>
        <v xml:space="preserve"> </v>
      </c>
      <c r="CJ42" s="81" t="str">
        <f t="shared" si="33"/>
        <v xml:space="preserve"> </v>
      </c>
      <c r="CK42" s="769" t="str">
        <f t="shared" si="33"/>
        <v xml:space="preserve"> </v>
      </c>
      <c r="CL42" s="81" t="str">
        <f t="shared" si="33"/>
        <v xml:space="preserve"> </v>
      </c>
      <c r="CM42" s="768" t="str">
        <f t="shared" si="33"/>
        <v xml:space="preserve"> </v>
      </c>
      <c r="CN42" s="83" t="str">
        <f t="shared" si="33"/>
        <v xml:space="preserve"> </v>
      </c>
      <c r="CO42" s="769" t="str">
        <f t="shared" si="33"/>
        <v xml:space="preserve"> </v>
      </c>
      <c r="CP42" s="795" t="str">
        <f t="shared" si="33"/>
        <v xml:space="preserve"> </v>
      </c>
    </row>
    <row r="43" spans="1:94" ht="15" customHeight="1" thickBot="1" thickTop="1">
      <c r="A43" s="218" t="s">
        <v>40</v>
      </c>
      <c r="B43" s="219"/>
      <c r="C43" s="77"/>
      <c r="D43" s="76"/>
      <c r="E43" s="44"/>
      <c r="F43" s="78"/>
      <c r="G43" s="79"/>
      <c r="H43" s="51" t="str">
        <f aca="true" t="shared" si="34" ref="H43:S43">IF(SUM(H11:H40)&gt;0,MIN(H11:H40),"")</f>
        <v/>
      </c>
      <c r="I43" s="66" t="str">
        <f t="shared" si="34"/>
        <v/>
      </c>
      <c r="J43" s="80" t="str">
        <f t="shared" si="34"/>
        <v/>
      </c>
      <c r="K43" s="50" t="str">
        <f t="shared" si="34"/>
        <v/>
      </c>
      <c r="L43" s="273" t="str">
        <f t="shared" si="34"/>
        <v/>
      </c>
      <c r="M43" s="66" t="str">
        <f t="shared" si="34"/>
        <v/>
      </c>
      <c r="N43" s="66" t="str">
        <f ca="1" t="shared" si="34"/>
        <v/>
      </c>
      <c r="O43" s="66" t="str">
        <f t="shared" si="34"/>
        <v/>
      </c>
      <c r="P43" s="66" t="str">
        <f ca="1" t="shared" si="34"/>
        <v/>
      </c>
      <c r="Q43" s="66" t="str">
        <f t="shared" si="34"/>
        <v/>
      </c>
      <c r="R43" s="66" t="str">
        <f t="shared" si="34"/>
        <v/>
      </c>
      <c r="S43" s="40" t="str">
        <f t="shared" si="34"/>
        <v/>
      </c>
      <c r="T43" s="218" t="s">
        <v>41</v>
      </c>
      <c r="U43" s="51" t="str">
        <f aca="true" t="shared" si="35" ref="U43:AI43">IF(SUM(U11:U40)&gt;0,MIN(U11:U40),"")</f>
        <v/>
      </c>
      <c r="V43" s="50" t="str">
        <f t="shared" si="35"/>
        <v/>
      </c>
      <c r="W43" s="66" t="str">
        <f t="shared" si="35"/>
        <v/>
      </c>
      <c r="X43" s="393" t="str">
        <f t="shared" si="35"/>
        <v/>
      </c>
      <c r="Y43" s="40" t="str">
        <f t="shared" si="35"/>
        <v/>
      </c>
      <c r="Z43" s="50" t="str">
        <f t="shared" si="35"/>
        <v/>
      </c>
      <c r="AA43" s="66" t="str">
        <f t="shared" si="35"/>
        <v/>
      </c>
      <c r="AB43" s="393" t="str">
        <f t="shared" si="35"/>
        <v/>
      </c>
      <c r="AC43" s="40" t="str">
        <f t="shared" si="35"/>
        <v/>
      </c>
      <c r="AD43" s="50" t="str">
        <f t="shared" si="35"/>
        <v/>
      </c>
      <c r="AE43" s="66" t="str">
        <f t="shared" si="35"/>
        <v/>
      </c>
      <c r="AF43" s="393" t="str">
        <f t="shared" si="35"/>
        <v/>
      </c>
      <c r="AG43" s="40" t="str">
        <f t="shared" si="35"/>
        <v/>
      </c>
      <c r="AH43" s="50" t="str">
        <f t="shared" si="35"/>
        <v/>
      </c>
      <c r="AI43" s="40" t="str">
        <f t="shared" si="35"/>
        <v/>
      </c>
      <c r="AJ43" s="673"/>
      <c r="AK43" s="706" t="str">
        <f>IF(SUM(AK11:AK40)&gt;0,MIN(AK11:AK40),"")</f>
        <v/>
      </c>
      <c r="AL43" s="707" t="str">
        <f>IF(SUM(AL11:AL40)&gt;0,MIN(AL11:AL40),"")</f>
        <v/>
      </c>
      <c r="AM43" s="67"/>
      <c r="AN43" s="668" t="str">
        <f>IF(SUM(AN11:AN40)&gt;0,MIN(AN11:AN40),"")</f>
        <v/>
      </c>
      <c r="AO43" s="885" t="str">
        <f>IF(SUM(AO11:AP40)&gt;0,MIN(AO11:AP40),"")</f>
        <v/>
      </c>
      <c r="AP43" s="1030"/>
      <c r="AQ43" s="976" t="s">
        <v>72</v>
      </c>
      <c r="AR43" s="977"/>
      <c r="AS43" s="674" t="str">
        <f aca="true" t="shared" si="36" ref="AS43:AX43">IF(SUM(AS11:AS40)&gt;0,MIN(AS11:AS40),"")</f>
        <v/>
      </c>
      <c r="AT43" s="698" t="str">
        <f t="shared" si="36"/>
        <v/>
      </c>
      <c r="AU43" s="667" t="str">
        <f t="shared" si="36"/>
        <v/>
      </c>
      <c r="AV43" s="597" t="str">
        <f t="shared" si="36"/>
        <v/>
      </c>
      <c r="AW43" s="674" t="str">
        <f t="shared" si="36"/>
        <v/>
      </c>
      <c r="AX43" s="693" t="str">
        <f t="shared" si="36"/>
        <v/>
      </c>
      <c r="AY43" s="694" t="str">
        <f aca="true" t="shared" si="37" ref="AY43:BH43">IF(SUM(AY11:AY40)&gt;0,MIN(AY11:AY40),"")</f>
        <v/>
      </c>
      <c r="AZ43" s="695" t="str">
        <f ca="1" t="shared" si="37"/>
        <v/>
      </c>
      <c r="BA43" s="674" t="str">
        <f t="shared" si="37"/>
        <v/>
      </c>
      <c r="BB43" s="693" t="str">
        <f t="shared" si="37"/>
        <v/>
      </c>
      <c r="BC43" s="694" t="str">
        <f ca="1" t="shared" si="37"/>
        <v/>
      </c>
      <c r="BD43" s="695" t="str">
        <f ca="1" t="shared" si="37"/>
        <v/>
      </c>
      <c r="BE43" s="674" t="str">
        <f t="shared" si="37"/>
        <v/>
      </c>
      <c r="BF43" s="696" t="str">
        <f t="shared" si="37"/>
        <v/>
      </c>
      <c r="BG43" s="697" t="str">
        <f ca="1" t="shared" si="37"/>
        <v/>
      </c>
      <c r="BH43" s="695" t="str">
        <f ca="1" t="shared" si="37"/>
        <v/>
      </c>
      <c r="BI43" s="559" t="str">
        <f>IF(SUM(BI11:BI40)&gt;0,MIN(BI11:BI40),"")</f>
        <v/>
      </c>
      <c r="BJ43" s="441" t="s">
        <v>41</v>
      </c>
      <c r="BK43" s="559" t="str">
        <f aca="true" t="shared" si="38" ref="BK43:BZ43">IF(SUM(BK11:BK40)&gt;0,MIN(BK11:BK40),"")</f>
        <v/>
      </c>
      <c r="BL43" s="597" t="str">
        <f t="shared" si="38"/>
        <v/>
      </c>
      <c r="BM43" s="674" t="str">
        <f t="shared" si="38"/>
        <v/>
      </c>
      <c r="BN43" s="698" t="str">
        <f t="shared" si="38"/>
        <v/>
      </c>
      <c r="BO43" s="674" t="str">
        <f t="shared" si="38"/>
        <v/>
      </c>
      <c r="BP43" s="697" t="str">
        <f t="shared" si="38"/>
        <v/>
      </c>
      <c r="BQ43" s="697" t="str">
        <f t="shared" si="38"/>
        <v/>
      </c>
      <c r="BR43" s="697" t="str">
        <f t="shared" si="38"/>
        <v/>
      </c>
      <c r="BS43" s="697" t="str">
        <f t="shared" si="38"/>
        <v/>
      </c>
      <c r="BT43" s="697" t="str">
        <f t="shared" si="38"/>
        <v/>
      </c>
      <c r="BU43" s="697" t="str">
        <f t="shared" si="38"/>
        <v/>
      </c>
      <c r="BV43" s="697" t="str">
        <f t="shared" si="38"/>
        <v/>
      </c>
      <c r="BW43" s="697" t="str">
        <f t="shared" si="38"/>
        <v/>
      </c>
      <c r="BX43" s="698" t="str">
        <f t="shared" si="38"/>
        <v/>
      </c>
      <c r="BY43" s="66" t="str">
        <f t="shared" si="38"/>
        <v/>
      </c>
      <c r="BZ43" s="40" t="str">
        <f t="shared" si="38"/>
        <v/>
      </c>
      <c r="CA43" s="785" t="s">
        <v>41</v>
      </c>
      <c r="CB43" s="60" t="str">
        <f aca="true" t="shared" si="39" ref="CB43:CP43">IF(SUM(CB11:CB40)&gt;0,MIN(CB11:CB40),"")</f>
        <v/>
      </c>
      <c r="CC43" s="63" t="str">
        <f ca="1" t="shared" si="39"/>
        <v/>
      </c>
      <c r="CD43" s="677" t="str">
        <f t="shared" si="39"/>
        <v/>
      </c>
      <c r="CE43" s="63" t="str">
        <f ca="1" t="shared" si="39"/>
        <v/>
      </c>
      <c r="CF43" s="776" t="str">
        <f t="shared" si="39"/>
        <v/>
      </c>
      <c r="CG43" s="694" t="str">
        <f t="shared" si="39"/>
        <v/>
      </c>
      <c r="CH43" s="697" t="str">
        <f t="shared" si="39"/>
        <v/>
      </c>
      <c r="CI43" s="694" t="str">
        <f t="shared" si="39"/>
        <v/>
      </c>
      <c r="CJ43" s="697" t="str">
        <f t="shared" si="39"/>
        <v/>
      </c>
      <c r="CK43" s="694" t="str">
        <f t="shared" si="39"/>
        <v/>
      </c>
      <c r="CL43" s="697" t="str">
        <f t="shared" si="39"/>
        <v/>
      </c>
      <c r="CM43" s="694" t="str">
        <f t="shared" si="39"/>
        <v/>
      </c>
      <c r="CN43" s="694" t="str">
        <f t="shared" si="39"/>
        <v/>
      </c>
      <c r="CO43" s="697" t="str">
        <f t="shared" si="39"/>
        <v/>
      </c>
      <c r="CP43" s="796" t="str">
        <f t="shared" si="39"/>
        <v/>
      </c>
    </row>
    <row r="44" spans="1:94" ht="14.45" customHeight="1" thickBot="1" thickTop="1">
      <c r="A44" s="582"/>
      <c r="B44" s="560"/>
      <c r="C44" s="560"/>
      <c r="D44" s="560"/>
      <c r="E44" s="583"/>
      <c r="F44" s="584"/>
      <c r="G44" s="567"/>
      <c r="H44" s="582"/>
      <c r="I44" s="560"/>
      <c r="J44" s="585"/>
      <c r="K44" s="560"/>
      <c r="L44" s="568"/>
      <c r="M44" s="560"/>
      <c r="N44" s="560"/>
      <c r="O44" s="560"/>
      <c r="P44" s="560"/>
      <c r="Q44" s="560"/>
      <c r="R44" s="560"/>
      <c r="S44" s="585"/>
      <c r="T44" s="967" t="s">
        <v>150</v>
      </c>
      <c r="U44" s="968"/>
      <c r="V44" s="969"/>
      <c r="W44" s="560"/>
      <c r="X44" s="560"/>
      <c r="Y44" s="590"/>
      <c r="Z44" s="560"/>
      <c r="AA44" s="569"/>
      <c r="AB44" s="560"/>
      <c r="AC44" s="585"/>
      <c r="AD44" s="560"/>
      <c r="AE44" s="560"/>
      <c r="AF44" s="560"/>
      <c r="AG44" s="585"/>
      <c r="AH44" s="560"/>
      <c r="AI44" s="585"/>
      <c r="AJ44" s="560"/>
      <c r="AK44" s="560"/>
      <c r="AL44" s="570"/>
      <c r="AM44" s="554"/>
      <c r="AN44" s="853" t="str">
        <f ca="1">'E.coli Standalone Calculation'!P38</f>
        <v/>
      </c>
      <c r="AO44" s="576"/>
      <c r="AP44" s="592"/>
      <c r="AQ44" s="560"/>
      <c r="AR44" s="585"/>
      <c r="AS44" s="560"/>
      <c r="AT44" s="585"/>
      <c r="AU44" s="668"/>
      <c r="AV44" s="585"/>
      <c r="AW44" s="560"/>
      <c r="AX44" s="560"/>
      <c r="AY44" s="579"/>
      <c r="AZ44" s="585"/>
      <c r="BA44" s="560"/>
      <c r="BB44" s="560"/>
      <c r="BC44" s="579"/>
      <c r="BD44" s="585"/>
      <c r="BE44" s="560"/>
      <c r="BF44" s="579"/>
      <c r="BG44" s="560"/>
      <c r="BH44" s="585"/>
      <c r="BI44" s="595"/>
      <c r="BJ44" s="595"/>
      <c r="BK44" s="595"/>
      <c r="BL44" s="595"/>
      <c r="BM44" s="560"/>
      <c r="BN44" s="585"/>
      <c r="BO44" s="560"/>
      <c r="BP44" s="560"/>
      <c r="BQ44" s="560"/>
      <c r="BR44" s="560"/>
      <c r="BS44" s="560"/>
      <c r="BT44" s="560"/>
      <c r="BU44" s="560"/>
      <c r="BV44" s="560"/>
      <c r="BW44" s="560"/>
      <c r="BX44" s="585"/>
      <c r="BY44" s="560"/>
      <c r="BZ44" s="585"/>
      <c r="CA44" s="595"/>
      <c r="CB44" s="668"/>
      <c r="CC44" s="668"/>
      <c r="CD44" s="668"/>
      <c r="CE44" s="775"/>
      <c r="CF44" s="668"/>
      <c r="CG44" s="770"/>
      <c r="CH44" s="770"/>
      <c r="CI44" s="770"/>
      <c r="CJ44" s="770"/>
      <c r="CK44" s="770"/>
      <c r="CL44" s="770"/>
      <c r="CM44" s="770"/>
      <c r="CN44" s="770"/>
      <c r="CO44" s="770"/>
      <c r="CP44" s="797"/>
    </row>
    <row r="45" spans="1:94" ht="14.45" customHeight="1" thickBot="1" thickTop="1">
      <c r="A45" s="586"/>
      <c r="B45" s="572"/>
      <c r="C45" s="572"/>
      <c r="D45" s="572"/>
      <c r="E45" s="587"/>
      <c r="F45" s="571"/>
      <c r="G45" s="587"/>
      <c r="H45" s="572"/>
      <c r="I45" s="572"/>
      <c r="J45" s="588"/>
      <c r="K45" s="572"/>
      <c r="L45" s="573"/>
      <c r="M45" s="572"/>
      <c r="N45" s="572"/>
      <c r="O45" s="572"/>
      <c r="P45" s="572"/>
      <c r="Q45" s="572"/>
      <c r="R45" s="572"/>
      <c r="S45" s="588"/>
      <c r="T45" s="970" t="s">
        <v>174</v>
      </c>
      <c r="U45" s="971"/>
      <c r="V45" s="972"/>
      <c r="W45" s="572"/>
      <c r="X45" s="572"/>
      <c r="Y45" s="591"/>
      <c r="Z45" s="572"/>
      <c r="AA45" s="574"/>
      <c r="AB45" s="572"/>
      <c r="AC45" s="588"/>
      <c r="AD45" s="572"/>
      <c r="AE45" s="572"/>
      <c r="AF45" s="572"/>
      <c r="AG45" s="588"/>
      <c r="AH45" s="572"/>
      <c r="AI45" s="588"/>
      <c r="AJ45" s="572"/>
      <c r="AK45" s="572"/>
      <c r="AL45" s="575"/>
      <c r="AM45" s="554"/>
      <c r="AN45" s="854" t="str">
        <f ca="1">'E.coli Standalone Calculation'!P41</f>
        <v/>
      </c>
      <c r="AO45" s="580"/>
      <c r="AP45" s="593"/>
      <c r="AQ45" s="572"/>
      <c r="AR45" s="588"/>
      <c r="AS45" s="572"/>
      <c r="AT45" s="588"/>
      <c r="AU45" s="572"/>
      <c r="AV45" s="588"/>
      <c r="AW45" s="572"/>
      <c r="AX45" s="572"/>
      <c r="AY45" s="581"/>
      <c r="AZ45" s="588"/>
      <c r="BA45" s="572"/>
      <c r="BB45" s="572"/>
      <c r="BC45" s="581"/>
      <c r="BD45" s="588"/>
      <c r="BE45" s="572"/>
      <c r="BF45" s="581"/>
      <c r="BG45" s="572"/>
      <c r="BH45" s="588"/>
      <c r="BI45" s="596"/>
      <c r="BJ45" s="596"/>
      <c r="BK45" s="596"/>
      <c r="BL45" s="596"/>
      <c r="BM45" s="572"/>
      <c r="BN45" s="588"/>
      <c r="BO45" s="572"/>
      <c r="BP45" s="572"/>
      <c r="BQ45" s="572"/>
      <c r="BR45" s="572"/>
      <c r="BS45" s="572"/>
      <c r="BT45" s="572"/>
      <c r="BU45" s="572"/>
      <c r="BV45" s="572"/>
      <c r="BW45" s="572"/>
      <c r="BX45" s="588"/>
      <c r="BY45" s="572"/>
      <c r="BZ45" s="588"/>
      <c r="CA45" s="788"/>
      <c r="CB45" s="771"/>
      <c r="CC45" s="771"/>
      <c r="CD45" s="771"/>
      <c r="CE45" s="778"/>
      <c r="CF45" s="771"/>
      <c r="CG45" s="771"/>
      <c r="CH45" s="771"/>
      <c r="CI45" s="771"/>
      <c r="CJ45" s="771"/>
      <c r="CK45" s="771"/>
      <c r="CL45" s="771"/>
      <c r="CM45" s="771"/>
      <c r="CN45" s="771"/>
      <c r="CO45" s="771"/>
      <c r="CP45" s="778"/>
    </row>
    <row r="46" spans="1:94" ht="15" customHeight="1" thickBot="1">
      <c r="A46" s="441" t="s">
        <v>42</v>
      </c>
      <c r="B46" s="222"/>
      <c r="C46" s="442"/>
      <c r="D46" s="119"/>
      <c r="E46" s="83">
        <f>COUNT(E11:E40)</f>
        <v>0</v>
      </c>
      <c r="F46" s="443">
        <f>COUNTA(F11:F40)</f>
        <v>0</v>
      </c>
      <c r="G46" s="444">
        <f>COUNTA(G11:G40)</f>
        <v>0</v>
      </c>
      <c r="H46" s="445">
        <f aca="true" t="shared" si="40" ref="H46:S46">COUNT(H11:H40)</f>
        <v>0</v>
      </c>
      <c r="I46" s="81">
        <f t="shared" si="40"/>
        <v>0</v>
      </c>
      <c r="J46" s="82">
        <f t="shared" si="40"/>
        <v>0</v>
      </c>
      <c r="K46" s="445">
        <f t="shared" si="40"/>
        <v>0</v>
      </c>
      <c r="L46" s="81">
        <f t="shared" si="40"/>
        <v>0</v>
      </c>
      <c r="M46" s="81">
        <f t="shared" si="40"/>
        <v>0</v>
      </c>
      <c r="N46" s="81">
        <f ca="1" t="shared" si="40"/>
        <v>0</v>
      </c>
      <c r="O46" s="81">
        <f t="shared" si="40"/>
        <v>0</v>
      </c>
      <c r="P46" s="81">
        <f ca="1" t="shared" si="40"/>
        <v>0</v>
      </c>
      <c r="Q46" s="81">
        <f t="shared" si="40"/>
        <v>0</v>
      </c>
      <c r="R46" s="81">
        <f t="shared" si="40"/>
        <v>0</v>
      </c>
      <c r="S46" s="82">
        <f t="shared" si="40"/>
        <v>0</v>
      </c>
      <c r="T46" s="220" t="s">
        <v>66</v>
      </c>
      <c r="U46" s="62">
        <f aca="true" t="shared" si="41" ref="U46:AI46">COUNT(U11:U40)</f>
        <v>0</v>
      </c>
      <c r="V46" s="60">
        <f t="shared" si="41"/>
        <v>0</v>
      </c>
      <c r="W46" s="61">
        <f t="shared" si="41"/>
        <v>0</v>
      </c>
      <c r="X46" s="394">
        <f t="shared" si="41"/>
        <v>0</v>
      </c>
      <c r="Y46" s="63">
        <f t="shared" si="41"/>
        <v>0</v>
      </c>
      <c r="Z46" s="60">
        <f t="shared" si="41"/>
        <v>0</v>
      </c>
      <c r="AA46" s="61">
        <f t="shared" si="41"/>
        <v>0</v>
      </c>
      <c r="AB46" s="394">
        <f t="shared" si="41"/>
        <v>0</v>
      </c>
      <c r="AC46" s="63">
        <f t="shared" si="41"/>
        <v>0</v>
      </c>
      <c r="AD46" s="60">
        <f t="shared" si="41"/>
        <v>0</v>
      </c>
      <c r="AE46" s="61">
        <f t="shared" si="41"/>
        <v>0</v>
      </c>
      <c r="AF46" s="394">
        <f t="shared" si="41"/>
        <v>0</v>
      </c>
      <c r="AG46" s="63">
        <f t="shared" si="41"/>
        <v>0</v>
      </c>
      <c r="AH46" s="60">
        <f t="shared" si="41"/>
        <v>0</v>
      </c>
      <c r="AI46" s="63">
        <f t="shared" si="41"/>
        <v>0</v>
      </c>
      <c r="AJ46" s="678"/>
      <c r="AK46" s="61">
        <f>COUNT(AK11:AK40)</f>
        <v>0</v>
      </c>
      <c r="AL46" s="61">
        <f>COUNT(AL11:AL40)</f>
        <v>0</v>
      </c>
      <c r="AM46" s="68"/>
      <c r="AN46" s="61">
        <f ca="1">COUNT(AM11:AM40)</f>
        <v>0</v>
      </c>
      <c r="AO46" s="1028">
        <f>COUNT(AO11:AP40)</f>
        <v>0</v>
      </c>
      <c r="AP46" s="1029"/>
      <c r="AQ46" s="1065" t="s">
        <v>66</v>
      </c>
      <c r="AR46" s="1066"/>
      <c r="AS46" s="60">
        <f aca="true" t="shared" si="42" ref="AS46:BI46">COUNT(AS11:AS40)</f>
        <v>0</v>
      </c>
      <c r="AT46" s="112">
        <f t="shared" si="42"/>
        <v>0</v>
      </c>
      <c r="AU46" s="61">
        <f t="shared" si="42"/>
        <v>0</v>
      </c>
      <c r="AV46" s="63">
        <f t="shared" si="42"/>
        <v>0</v>
      </c>
      <c r="AW46" s="60">
        <f t="shared" si="42"/>
        <v>0</v>
      </c>
      <c r="AX46" s="69">
        <f t="shared" si="42"/>
        <v>0</v>
      </c>
      <c r="AY46" s="69">
        <f ca="1" t="shared" si="42"/>
        <v>0</v>
      </c>
      <c r="AZ46" s="112">
        <f ca="1" t="shared" si="42"/>
        <v>0</v>
      </c>
      <c r="BA46" s="60">
        <f t="shared" si="42"/>
        <v>0</v>
      </c>
      <c r="BB46" s="69">
        <f t="shared" si="42"/>
        <v>0</v>
      </c>
      <c r="BC46" s="69">
        <f ca="1" t="shared" si="42"/>
        <v>0</v>
      </c>
      <c r="BD46" s="112">
        <f ca="1" t="shared" si="42"/>
        <v>0</v>
      </c>
      <c r="BE46" s="60">
        <f t="shared" si="42"/>
        <v>0</v>
      </c>
      <c r="BF46" s="69">
        <f t="shared" si="42"/>
        <v>0</v>
      </c>
      <c r="BG46" s="69">
        <f ca="1" t="shared" si="42"/>
        <v>0</v>
      </c>
      <c r="BH46" s="112">
        <f ca="1" t="shared" si="42"/>
        <v>0</v>
      </c>
      <c r="BI46" s="413">
        <f t="shared" si="42"/>
        <v>0</v>
      </c>
      <c r="BJ46" s="241" t="s">
        <v>66</v>
      </c>
      <c r="BK46" s="413">
        <f aca="true" t="shared" si="43" ref="BK46:BZ46">COUNT(BK11:BK40)</f>
        <v>0</v>
      </c>
      <c r="BL46" s="413">
        <f t="shared" si="43"/>
        <v>0</v>
      </c>
      <c r="BM46" s="62">
        <f t="shared" si="43"/>
        <v>0</v>
      </c>
      <c r="BN46" s="63">
        <f t="shared" si="43"/>
        <v>0</v>
      </c>
      <c r="BO46" s="60">
        <f t="shared" si="43"/>
        <v>0</v>
      </c>
      <c r="BP46" s="61">
        <f t="shared" si="43"/>
        <v>0</v>
      </c>
      <c r="BQ46" s="61">
        <f t="shared" si="43"/>
        <v>0</v>
      </c>
      <c r="BR46" s="61">
        <f t="shared" si="43"/>
        <v>0</v>
      </c>
      <c r="BS46" s="61">
        <f t="shared" si="43"/>
        <v>0</v>
      </c>
      <c r="BT46" s="61">
        <f t="shared" si="43"/>
        <v>0</v>
      </c>
      <c r="BU46" s="61">
        <f t="shared" si="43"/>
        <v>0</v>
      </c>
      <c r="BV46" s="61">
        <f t="shared" si="43"/>
        <v>0</v>
      </c>
      <c r="BW46" s="61">
        <f t="shared" si="43"/>
        <v>0</v>
      </c>
      <c r="BX46" s="63">
        <f t="shared" si="43"/>
        <v>0</v>
      </c>
      <c r="BY46" s="61">
        <f t="shared" si="43"/>
        <v>0</v>
      </c>
      <c r="BZ46" s="63">
        <f t="shared" si="43"/>
        <v>0</v>
      </c>
      <c r="CA46" s="787" t="s">
        <v>66</v>
      </c>
      <c r="CB46" s="589">
        <f aca="true" t="shared" si="44" ref="CB46:CP46">COUNT(CB11:CB40)</f>
        <v>0</v>
      </c>
      <c r="CC46" s="69">
        <f ca="1" t="shared" si="44"/>
        <v>0</v>
      </c>
      <c r="CD46" s="69">
        <f t="shared" si="44"/>
        <v>0</v>
      </c>
      <c r="CE46" s="112">
        <f ca="1" t="shared" si="44"/>
        <v>0</v>
      </c>
      <c r="CF46" s="69">
        <f t="shared" si="44"/>
        <v>0</v>
      </c>
      <c r="CG46" s="69">
        <f t="shared" si="44"/>
        <v>0</v>
      </c>
      <c r="CH46" s="69">
        <f t="shared" si="44"/>
        <v>0</v>
      </c>
      <c r="CI46" s="69">
        <f t="shared" si="44"/>
        <v>0</v>
      </c>
      <c r="CJ46" s="69">
        <f t="shared" si="44"/>
        <v>0</v>
      </c>
      <c r="CK46" s="69">
        <f t="shared" si="44"/>
        <v>0</v>
      </c>
      <c r="CL46" s="69">
        <f t="shared" si="44"/>
        <v>0</v>
      </c>
      <c r="CM46" s="69">
        <f t="shared" si="44"/>
        <v>0</v>
      </c>
      <c r="CN46" s="69">
        <f t="shared" si="44"/>
        <v>0</v>
      </c>
      <c r="CO46" s="69">
        <f t="shared" si="44"/>
        <v>0</v>
      </c>
      <c r="CP46" s="112">
        <f t="shared" si="44"/>
        <v>0</v>
      </c>
    </row>
    <row r="47" spans="1:79" ht="15.75" customHeight="1" thickBot="1">
      <c r="A47" s="989" t="s">
        <v>124</v>
      </c>
      <c r="B47" s="990"/>
      <c r="C47" s="990"/>
      <c r="D47" s="990"/>
      <c r="E47" s="990"/>
      <c r="F47" s="990"/>
      <c r="G47" s="990"/>
      <c r="H47" s="990"/>
      <c r="I47" s="990"/>
      <c r="J47" s="990"/>
      <c r="K47" s="457" t="s">
        <v>190</v>
      </c>
      <c r="L47" s="205"/>
      <c r="M47" s="205"/>
      <c r="N47" s="205"/>
      <c r="O47" s="205"/>
      <c r="P47" s="458"/>
      <c r="Q47" s="459" t="s">
        <v>129</v>
      </c>
      <c r="R47" s="205"/>
      <c r="S47" s="230"/>
      <c r="T47" s="300" t="s">
        <v>43</v>
      </c>
      <c r="U47" s="401"/>
      <c r="V47" s="205"/>
      <c r="W47" s="205"/>
      <c r="X47" s="205"/>
      <c r="Y47" s="205"/>
      <c r="Z47" s="205"/>
      <c r="AA47" s="205"/>
      <c r="AB47" s="205"/>
      <c r="AC47" s="205"/>
      <c r="AD47" s="205"/>
      <c r="AE47" s="205"/>
      <c r="AF47" s="205"/>
      <c r="AG47" s="205"/>
      <c r="AH47" s="205"/>
      <c r="AI47" s="205"/>
      <c r="AJ47" s="205"/>
      <c r="AK47" s="205"/>
      <c r="AL47" s="205"/>
      <c r="AM47" s="205"/>
      <c r="AN47" s="205"/>
      <c r="AO47" s="205"/>
      <c r="AP47" s="230"/>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row>
    <row r="48" spans="1:79" ht="12.75">
      <c r="A48" s="991"/>
      <c r="B48" s="992"/>
      <c r="C48" s="992"/>
      <c r="D48" s="992"/>
      <c r="E48" s="992"/>
      <c r="F48" s="992"/>
      <c r="G48" s="992"/>
      <c r="H48" s="992"/>
      <c r="I48" s="992"/>
      <c r="J48" s="992"/>
      <c r="K48" s="1002"/>
      <c r="L48" s="1003"/>
      <c r="M48" s="1003"/>
      <c r="N48" s="1003"/>
      <c r="O48" s="1003"/>
      <c r="P48" s="1004"/>
      <c r="Q48" s="1006"/>
      <c r="R48" s="1007"/>
      <c r="S48" s="1008"/>
      <c r="T48" s="996"/>
      <c r="U48" s="997"/>
      <c r="V48" s="997"/>
      <c r="W48" s="997"/>
      <c r="X48" s="997"/>
      <c r="Y48" s="997"/>
      <c r="Z48" s="997"/>
      <c r="AA48" s="997"/>
      <c r="AB48" s="997"/>
      <c r="AC48" s="997"/>
      <c r="AD48" s="997"/>
      <c r="AE48" s="997"/>
      <c r="AF48" s="997"/>
      <c r="AG48" s="997"/>
      <c r="AH48" s="997"/>
      <c r="AI48" s="997"/>
      <c r="AJ48" s="997"/>
      <c r="AK48" s="997"/>
      <c r="AL48" s="997"/>
      <c r="AM48" s="997"/>
      <c r="AN48" s="997"/>
      <c r="AO48" s="997"/>
      <c r="AP48" s="998"/>
      <c r="AQ48" s="198"/>
      <c r="AR48" s="198"/>
      <c r="AS48" s="89" t="s">
        <v>44</v>
      </c>
      <c r="AT48" s="90"/>
      <c r="AU48" s="90"/>
      <c r="AV48" s="90"/>
      <c r="AW48" s="90"/>
      <c r="AX48" s="90"/>
      <c r="AY48" s="90"/>
      <c r="AZ48" s="90"/>
      <c r="BA48" s="90"/>
      <c r="BB48" s="90"/>
      <c r="BC48" s="91"/>
      <c r="BD48" s="303" t="s">
        <v>45</v>
      </c>
      <c r="BE48" s="205"/>
      <c r="BF48" s="230"/>
      <c r="BG48" s="198"/>
      <c r="BH48" s="198"/>
      <c r="BI48" s="198"/>
      <c r="BJ48" s="198"/>
      <c r="BK48" s="198"/>
      <c r="BL48" s="198"/>
      <c r="BM48" s="908" t="s">
        <v>175</v>
      </c>
      <c r="BN48" s="909"/>
      <c r="BO48" s="909"/>
      <c r="BP48" s="909"/>
      <c r="BQ48" s="909"/>
      <c r="BR48" s="909"/>
      <c r="BS48" s="909"/>
      <c r="BT48" s="909"/>
      <c r="BU48" s="910"/>
      <c r="BV48" s="198"/>
      <c r="BW48" s="198"/>
      <c r="BX48" s="198"/>
      <c r="BY48" s="198"/>
      <c r="BZ48" s="198"/>
      <c r="CA48" s="198"/>
    </row>
    <row r="49" spans="1:79" ht="12.75">
      <c r="A49" s="991"/>
      <c r="B49" s="992"/>
      <c r="C49" s="992"/>
      <c r="D49" s="992"/>
      <c r="E49" s="992"/>
      <c r="F49" s="992"/>
      <c r="G49" s="992"/>
      <c r="H49" s="992"/>
      <c r="I49" s="992"/>
      <c r="J49" s="992"/>
      <c r="K49" s="1005"/>
      <c r="L49" s="1003"/>
      <c r="M49" s="1003"/>
      <c r="N49" s="1003"/>
      <c r="O49" s="1003"/>
      <c r="P49" s="1004"/>
      <c r="Q49" s="1009"/>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245"/>
      <c r="AT49" s="219"/>
      <c r="AU49" s="246"/>
      <c r="AV49" s="249" t="s">
        <v>47</v>
      </c>
      <c r="AW49" s="250"/>
      <c r="AX49" s="249" t="s">
        <v>48</v>
      </c>
      <c r="AY49" s="250"/>
      <c r="AZ49" s="251" t="s">
        <v>49</v>
      </c>
      <c r="BA49" s="252"/>
      <c r="BB49" s="251" t="s">
        <v>50</v>
      </c>
      <c r="BC49" s="253"/>
      <c r="BD49" s="304" t="s">
        <v>51</v>
      </c>
      <c r="BE49" s="198"/>
      <c r="BF49" s="98">
        <f>IF(SUM(AS11:AS40)&gt;0,SUM(AS11:AS40),SUM(K11:K40))</f>
        <v>0</v>
      </c>
      <c r="BG49" s="198"/>
      <c r="BH49" s="198"/>
      <c r="BI49" s="198"/>
      <c r="BJ49" s="198"/>
      <c r="BK49" s="198"/>
      <c r="BL49" s="198"/>
      <c r="BM49" s="911"/>
      <c r="BN49" s="912"/>
      <c r="BO49" s="912"/>
      <c r="BP49" s="912"/>
      <c r="BQ49" s="912"/>
      <c r="BR49" s="912"/>
      <c r="BS49" s="912"/>
      <c r="BT49" s="912"/>
      <c r="BU49" s="913"/>
      <c r="BV49" s="198"/>
      <c r="BW49" s="198"/>
      <c r="BX49" s="198"/>
      <c r="BY49" s="198"/>
      <c r="BZ49" s="198"/>
      <c r="CA49" s="198"/>
    </row>
    <row r="50" spans="1:79" ht="14.25" thickBot="1">
      <c r="A50" s="991"/>
      <c r="B50" s="992"/>
      <c r="C50" s="992"/>
      <c r="D50" s="992"/>
      <c r="E50" s="992"/>
      <c r="F50" s="992"/>
      <c r="G50" s="992"/>
      <c r="H50" s="992"/>
      <c r="I50" s="992"/>
      <c r="J50" s="992"/>
      <c r="K50" s="1010"/>
      <c r="L50" s="1011"/>
      <c r="M50" s="1011"/>
      <c r="N50" s="1011"/>
      <c r="O50" s="1011"/>
      <c r="P50" s="1012"/>
      <c r="Q50" s="460"/>
      <c r="R50" s="233"/>
      <c r="S50" s="234"/>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1" t="s">
        <v>46</v>
      </c>
      <c r="AT50" s="247"/>
      <c r="AU50" s="248"/>
      <c r="AV50" s="329" t="str">
        <f>IF(M41=" "," NA",(+M41-AW41)/M41*100)</f>
        <v xml:space="preserve"> NA</v>
      </c>
      <c r="AW50" s="330"/>
      <c r="AX50" s="329" t="str">
        <f>IF(O41=" "," NA",(+O41-BA41)/O41*100)</f>
        <v xml:space="preserve"> NA</v>
      </c>
      <c r="AY50" s="330"/>
      <c r="AZ50" s="329" t="str">
        <f>IF(R41=" "," NA",(+R41-BE41)/R41*100)</f>
        <v xml:space="preserve"> NA</v>
      </c>
      <c r="BA50" s="330"/>
      <c r="BB50" s="327" t="str">
        <f>IF(Q41=" "," NA",(+Q41-AV41)/Q41*100)</f>
        <v xml:space="preserve"> NA</v>
      </c>
      <c r="BC50" s="103"/>
      <c r="BD50" s="216"/>
      <c r="BE50" s="217"/>
      <c r="BF50" s="231"/>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3.5">
      <c r="A51" s="991"/>
      <c r="B51" s="992"/>
      <c r="C51" s="992"/>
      <c r="D51" s="992"/>
      <c r="E51" s="992"/>
      <c r="F51" s="992"/>
      <c r="G51" s="992"/>
      <c r="H51" s="992"/>
      <c r="I51" s="992"/>
      <c r="J51" s="992"/>
      <c r="K51" s="457" t="s">
        <v>191</v>
      </c>
      <c r="L51" s="461"/>
      <c r="M51" s="205"/>
      <c r="N51" s="205"/>
      <c r="O51" s="205"/>
      <c r="P51" s="462"/>
      <c r="Q51" s="459" t="s">
        <v>129</v>
      </c>
      <c r="R51" s="205"/>
      <c r="S51" s="230"/>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198"/>
      <c r="AT51" s="198"/>
      <c r="AU51" s="198"/>
      <c r="AV51" s="198"/>
      <c r="AW51" s="198"/>
      <c r="AX51" s="198"/>
      <c r="AY51" s="198"/>
      <c r="AZ51" s="198"/>
      <c r="BA51" s="198"/>
      <c r="BB51" s="198"/>
      <c r="BC51" s="198"/>
      <c r="BD51" s="932" t="s">
        <v>52</v>
      </c>
      <c r="BE51" s="933"/>
      <c r="BF51" s="888"/>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5.75">
      <c r="A52" s="991"/>
      <c r="B52" s="992"/>
      <c r="C52" s="992"/>
      <c r="D52" s="992"/>
      <c r="E52" s="992"/>
      <c r="F52" s="992"/>
      <c r="G52" s="992"/>
      <c r="H52" s="992"/>
      <c r="I52" s="992"/>
      <c r="J52" s="992"/>
      <c r="K52" s="463" t="s">
        <v>192</v>
      </c>
      <c r="L52" s="209"/>
      <c r="M52" s="209"/>
      <c r="N52" s="209"/>
      <c r="O52" s="209"/>
      <c r="P52" s="209"/>
      <c r="Q52" s="1006"/>
      <c r="R52" s="1007"/>
      <c r="S52" s="1008"/>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200" t="str">
        <f>IF(OR(Q41=" ",AV41=" ",LEFT(Q10,4)&lt;&gt;"Phos",LEFT(AV10,4)&lt;&gt;"Phos"),"","Phosphorus limit would be")</f>
        <v/>
      </c>
      <c r="AT52" s="200"/>
      <c r="AU52" s="200"/>
      <c r="AV52" s="200"/>
      <c r="AW52" s="200" t="str">
        <f>IF(OR(Q41=" ",+AV41=" ",LEFT(Q10,4)&lt;&gt;"Phos",LEFT(AV10,4)&lt;&gt;"Phos"),"",IF(+Q41&gt;=5,1,IF(+Q41&gt;=4,80,IF(+Q41&gt;=3,75,IF(Q41&gt;=2,70,IF(Q41&gt;=1,65,60))))))</f>
        <v/>
      </c>
      <c r="AX52" s="200" t="str">
        <f>IF(OR(Q41=" ",+AV41=" ",LEFT(Q10,4)&lt;&gt;"Phos",LEFT(AV10,4)&lt;&gt;"Phos"),"",IF(+Q41&gt;=5,"mg/l.","% removal."))</f>
        <v/>
      </c>
      <c r="AY52" s="200"/>
      <c r="AZ52" s="200" t="str">
        <f>IF(OR(Q41=" ",+AV41=" ",LEFT(Q10,4)&lt;&gt;"Phos",LEFT(AV10,4)&lt;&gt;"Phos"),"",IF(OR(AND(+Q41&gt;=5,AV41&gt;1),AND(+Q41&gt;=4,+Q41&lt;5,BB50&lt;80),AND(+Q41&gt;=3,+Q41&lt;4,BB50&lt;75),AND(+Q41&gt;=2,+Q41&lt;3,BB50&lt;70),AND(+Q41&gt;=1,+Q41&lt;2,BB50&lt;65),AND(+Q41&lt;1,BB50&lt;60)),"(compliance not achieved)","(compliance achieved)"))</f>
        <v/>
      </c>
      <c r="BA52" s="200"/>
      <c r="BB52" s="200"/>
      <c r="BC52" s="198"/>
      <c r="BD52" s="305" t="s">
        <v>53</v>
      </c>
      <c r="BE52" s="198"/>
      <c r="BF52" s="99" t="str">
        <f>IF(AS46+K46=0,"",IF(AS46&gt;0,+AS41/O4,K41/O4))</f>
        <v/>
      </c>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3.5" customHeight="1" thickBot="1">
      <c r="A53" s="991"/>
      <c r="B53" s="992"/>
      <c r="C53" s="992"/>
      <c r="D53" s="992"/>
      <c r="E53" s="992"/>
      <c r="F53" s="992"/>
      <c r="G53" s="992"/>
      <c r="H53" s="992"/>
      <c r="I53" s="992"/>
      <c r="J53" s="992"/>
      <c r="K53" s="1002"/>
      <c r="L53" s="1003"/>
      <c r="M53" s="1003"/>
      <c r="N53" s="1003"/>
      <c r="O53" s="1003"/>
      <c r="P53" s="1013"/>
      <c r="Q53" s="1009"/>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198"/>
      <c r="AT53" s="198"/>
      <c r="AU53" s="198"/>
      <c r="AV53" s="198"/>
      <c r="AW53" s="198"/>
      <c r="AX53" s="198"/>
      <c r="AY53" s="198"/>
      <c r="AZ53" s="198"/>
      <c r="BA53" s="198"/>
      <c r="BB53" s="198"/>
      <c r="BC53" s="198"/>
      <c r="BD53" s="235"/>
      <c r="BE53" s="229"/>
      <c r="BF53" s="237"/>
      <c r="BG53" s="198"/>
      <c r="BH53" s="198"/>
      <c r="BI53" s="198"/>
      <c r="BJ53" s="198"/>
      <c r="BK53" s="198"/>
      <c r="BL53" s="198"/>
      <c r="BM53" s="914"/>
      <c r="BN53" s="915"/>
      <c r="BO53" s="915"/>
      <c r="BP53" s="915"/>
      <c r="BQ53" s="915"/>
      <c r="BR53" s="915"/>
      <c r="BS53" s="915"/>
      <c r="BT53" s="915"/>
      <c r="BU53" s="916"/>
      <c r="BV53" s="198"/>
      <c r="BW53" s="198"/>
      <c r="BX53" s="198"/>
      <c r="BY53" s="198"/>
      <c r="BZ53" s="198"/>
      <c r="CA53" s="198"/>
    </row>
    <row r="54" spans="1:79" ht="26.25" customHeight="1" thickBot="1">
      <c r="A54" s="1087"/>
      <c r="B54" s="1088"/>
      <c r="C54" s="1088"/>
      <c r="D54" s="1088"/>
      <c r="E54" s="1088"/>
      <c r="F54" s="1088"/>
      <c r="G54" s="1088"/>
      <c r="H54" s="1088"/>
      <c r="I54" s="1088"/>
      <c r="J54" s="1088"/>
      <c r="K54" s="1014"/>
      <c r="L54" s="1015"/>
      <c r="M54" s="1015"/>
      <c r="N54" s="1015"/>
      <c r="O54" s="1015"/>
      <c r="P54" s="1016"/>
      <c r="Q54" s="464"/>
      <c r="R54" s="229"/>
      <c r="S54" s="237"/>
      <c r="T54" s="999"/>
      <c r="U54" s="1000"/>
      <c r="V54" s="1000"/>
      <c r="W54" s="1000"/>
      <c r="X54" s="1000"/>
      <c r="Y54" s="1000"/>
      <c r="Z54" s="1000"/>
      <c r="AA54" s="1000"/>
      <c r="AB54" s="1000"/>
      <c r="AC54" s="1000"/>
      <c r="AD54" s="1000"/>
      <c r="AE54" s="1000"/>
      <c r="AF54" s="1000"/>
      <c r="AG54" s="1000"/>
      <c r="AH54" s="1000"/>
      <c r="AI54" s="1000"/>
      <c r="AJ54" s="1000"/>
      <c r="AK54" s="1000"/>
      <c r="AL54" s="1000"/>
      <c r="AM54" s="1000"/>
      <c r="AN54" s="1000"/>
      <c r="AO54" s="1000"/>
      <c r="AP54" s="1001"/>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row>
    <row r="55" spans="1:99" ht="12.75">
      <c r="A55" s="882" t="s">
        <v>201</v>
      </c>
      <c r="B55" s="882"/>
      <c r="C55" s="882"/>
      <c r="D55" s="882"/>
      <c r="E55" s="882"/>
      <c r="F55" s="882"/>
      <c r="G55" s="882"/>
      <c r="H55" s="882"/>
      <c r="I55" s="882"/>
      <c r="J55" s="882"/>
      <c r="K55" s="882"/>
      <c r="L55" s="882"/>
      <c r="M55" s="882"/>
      <c r="N55" s="882"/>
      <c r="O55" s="882"/>
      <c r="P55" s="882"/>
      <c r="Q55" s="882"/>
      <c r="R55" s="882"/>
      <c r="S55" s="882"/>
      <c r="T55" s="995" t="s">
        <v>202</v>
      </c>
      <c r="U55" s="995"/>
      <c r="V55" s="995"/>
      <c r="W55" s="995"/>
      <c r="X55" s="995"/>
      <c r="Y55" s="995"/>
      <c r="Z55" s="995"/>
      <c r="AA55" s="995"/>
      <c r="AB55" s="995"/>
      <c r="AC55" s="995"/>
      <c r="AD55" s="995"/>
      <c r="AE55" s="995"/>
      <c r="AF55" s="995"/>
      <c r="AG55" s="995"/>
      <c r="AH55" s="995"/>
      <c r="AI55" s="995"/>
      <c r="AJ55" s="995"/>
      <c r="AK55" s="995"/>
      <c r="AL55" s="995"/>
      <c r="AM55" s="995"/>
      <c r="AN55" s="995"/>
      <c r="AO55" s="995"/>
      <c r="AP55" s="995"/>
      <c r="AQ55" s="882" t="s">
        <v>203</v>
      </c>
      <c r="AR55" s="882"/>
      <c r="AS55" s="882"/>
      <c r="AT55" s="882"/>
      <c r="AU55" s="882"/>
      <c r="AV55" s="882"/>
      <c r="AW55" s="882"/>
      <c r="AX55" s="882"/>
      <c r="AY55" s="882"/>
      <c r="AZ55" s="882"/>
      <c r="BA55" s="882"/>
      <c r="BB55" s="882"/>
      <c r="BC55" s="882"/>
      <c r="BD55" s="882"/>
      <c r="BE55" s="882"/>
      <c r="BF55" s="882"/>
      <c r="BG55" s="882"/>
      <c r="BH55" s="882"/>
      <c r="BI55" s="882"/>
      <c r="BJ55" s="882" t="s">
        <v>204</v>
      </c>
      <c r="BK55" s="882"/>
      <c r="BL55" s="882"/>
      <c r="BM55" s="882"/>
      <c r="BN55" s="882"/>
      <c r="BO55" s="882"/>
      <c r="BP55" s="882"/>
      <c r="BQ55" s="882"/>
      <c r="BR55" s="882"/>
      <c r="BS55" s="882"/>
      <c r="BT55" s="882"/>
      <c r="BU55" s="882"/>
      <c r="BV55" s="882"/>
      <c r="BW55" s="882"/>
      <c r="BX55" s="882"/>
      <c r="BY55" s="882"/>
      <c r="BZ55" s="882"/>
      <c r="CA55" s="882"/>
      <c r="CB55" s="882"/>
      <c r="CC55" s="882" t="s">
        <v>205</v>
      </c>
      <c r="CD55" s="882"/>
      <c r="CE55" s="882"/>
      <c r="CF55" s="882"/>
      <c r="CG55" s="882"/>
      <c r="CH55" s="882"/>
      <c r="CI55" s="882"/>
      <c r="CJ55" s="882"/>
      <c r="CK55" s="882"/>
      <c r="CL55" s="882"/>
      <c r="CM55" s="882"/>
      <c r="CN55" s="882"/>
      <c r="CO55" s="882"/>
      <c r="CP55" s="882"/>
      <c r="CQ55" s="882"/>
      <c r="CR55" s="882"/>
      <c r="CS55" s="882"/>
      <c r="CT55" s="882"/>
      <c r="CU55" s="882"/>
    </row>
  </sheetData>
  <sheetProtection algorithmName="SHA-512" hashValue="jcQTHnZV+JOrx2+5gTz6HkUqLM9dB/q2hIruAXsHFM+DO8fTJvaeGH47OYsX/KEEUhOGkhS5GOpkbAuLOyRLdA==" saltValue="5N/sEUjWincbjuyRoBuqnQ==" spinCount="100000" sheet="1" selectLockedCells="1"/>
  <mergeCells count="68">
    <mergeCell ref="CI8:CI10"/>
    <mergeCell ref="CP8:CP10"/>
    <mergeCell ref="CJ8:CJ10"/>
    <mergeCell ref="CK8:CK10"/>
    <mergeCell ref="CL8:CL10"/>
    <mergeCell ref="CM8:CM10"/>
    <mergeCell ref="CN8:CN10"/>
    <mergeCell ref="CO8:CO10"/>
    <mergeCell ref="CH8:CH10"/>
    <mergeCell ref="BW9:BW10"/>
    <mergeCell ref="BX9:BX10"/>
    <mergeCell ref="BV9:BV10"/>
    <mergeCell ref="CB8:CE8"/>
    <mergeCell ref="T44:V44"/>
    <mergeCell ref="T45:V45"/>
    <mergeCell ref="CD9:CE9"/>
    <mergeCell ref="CF8:CF10"/>
    <mergeCell ref="CG8:CG10"/>
    <mergeCell ref="AO43:AP43"/>
    <mergeCell ref="AQ6:AU6"/>
    <mergeCell ref="AQ43:AR43"/>
    <mergeCell ref="BS6:BX7"/>
    <mergeCell ref="BU9:BU10"/>
    <mergeCell ref="AQ46:AR46"/>
    <mergeCell ref="AO46:AP46"/>
    <mergeCell ref="BM48:BU53"/>
    <mergeCell ref="BI9:BI10"/>
    <mergeCell ref="BS9:BS10"/>
    <mergeCell ref="BR9:BR10"/>
    <mergeCell ref="AO42:AP42"/>
    <mergeCell ref="AQ41:AR41"/>
    <mergeCell ref="AQ42:AR42"/>
    <mergeCell ref="BT9:BT10"/>
    <mergeCell ref="A47:J54"/>
    <mergeCell ref="A55:S55"/>
    <mergeCell ref="T55:AP55"/>
    <mergeCell ref="AQ55:BI55"/>
    <mergeCell ref="T48:AP54"/>
    <mergeCell ref="BD51:BF51"/>
    <mergeCell ref="K48:P49"/>
    <mergeCell ref="Q48:S49"/>
    <mergeCell ref="K50:P50"/>
    <mergeCell ref="Q52:S53"/>
    <mergeCell ref="K53:P54"/>
    <mergeCell ref="C8:C10"/>
    <mergeCell ref="F8:F10"/>
    <mergeCell ref="G8:G10"/>
    <mergeCell ref="D8:D10"/>
    <mergeCell ref="BL8:BL10"/>
    <mergeCell ref="BK8:BK10"/>
    <mergeCell ref="U8:U10"/>
    <mergeCell ref="AS8:BF8"/>
    <mergeCell ref="CC55:CU55"/>
    <mergeCell ref="M5:Q5"/>
    <mergeCell ref="K2:O2"/>
    <mergeCell ref="P2:R2"/>
    <mergeCell ref="Q4:S4"/>
    <mergeCell ref="AE6:AL7"/>
    <mergeCell ref="P6:Q6"/>
    <mergeCell ref="R6:S6"/>
    <mergeCell ref="K5:L5"/>
    <mergeCell ref="K7:N7"/>
    <mergeCell ref="P7:Q7"/>
    <mergeCell ref="R7:S7"/>
    <mergeCell ref="BA6:BG7"/>
    <mergeCell ref="BJ55:CB55"/>
    <mergeCell ref="BY9:BY10"/>
    <mergeCell ref="BZ9:BZ10"/>
  </mergeCells>
  <dataValidations count="1">
    <dataValidation type="list" allowBlank="1" showInputMessage="1" showErrorMessage="1" errorTitle="Error Code 570" error="This is an invalid input. press CANCEL and see instructions._x000a__x000a_RETRY and HELP, will not assist in this error" sqref="AJ11:AJ40">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1" max="16383" man="1"/>
    <brk id="78" max="16383" man="1"/>
  </colBreaks>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U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28125" style="0" customWidth="1"/>
    <col min="21" max="21" width="6.8515625" style="0" customWidth="1"/>
    <col min="22" max="22" width="6.28125" style="0" customWidth="1"/>
    <col min="24" max="24" width="6.57421875" style="0" customWidth="1"/>
    <col min="25" max="26" width="5.7109375" style="0" customWidth="1"/>
    <col min="28" max="28" width="6.57421875" style="0" customWidth="1"/>
    <col min="29" max="30" width="5.7109375" style="0" customWidth="1"/>
    <col min="32" max="32" width="6.5742187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61" max="61" width="5.7109375" style="0" customWidth="1"/>
    <col min="62" max="62" width="4.7109375" style="0" customWidth="1"/>
    <col min="79" max="79" width="5.5742187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Sep!K2</f>
        <v>Exampleville</v>
      </c>
      <c r="L2" s="1044">
        <f>Sep!L2</f>
        <v>0</v>
      </c>
      <c r="M2" s="1044">
        <f>Sep!M2</f>
        <v>0</v>
      </c>
      <c r="N2" s="1044">
        <f>Sep!N2</f>
        <v>0</v>
      </c>
      <c r="O2" s="1045">
        <f>Sep!O2</f>
        <v>0</v>
      </c>
      <c r="P2" s="1046" t="str">
        <f>Sep!P2</f>
        <v>IN0000000</v>
      </c>
      <c r="Q2" s="1044">
        <f>Sep!Q2</f>
        <v>0</v>
      </c>
      <c r="R2" s="1044" t="str">
        <f>Sep!R2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63</v>
      </c>
      <c r="L4" s="289"/>
      <c r="M4" s="290">
        <f>Sep!M4</f>
        <v>2023</v>
      </c>
      <c r="N4" s="291"/>
      <c r="O4" s="748">
        <f>Sep!O4</f>
        <v>0.002</v>
      </c>
      <c r="P4" s="292" t="s">
        <v>86</v>
      </c>
      <c r="Q4" s="1049" t="str">
        <f>Sep!Q4</f>
        <v>555/555-1234</v>
      </c>
      <c r="R4" s="1050">
        <f>Sep!R4</f>
        <v>0</v>
      </c>
      <c r="S4" s="1051">
        <f>Sep!S4</f>
        <v>0</v>
      </c>
      <c r="T4" s="198" t="str">
        <f>+$D$5</f>
        <v>State Form 53341 (R6 / 2-23)</v>
      </c>
      <c r="U4" s="199"/>
      <c r="V4" s="209"/>
      <c r="W4" s="209"/>
      <c r="X4" s="198"/>
      <c r="Y4" s="198"/>
      <c r="Z4" s="198"/>
      <c r="AA4" s="198"/>
      <c r="AB4" s="198"/>
      <c r="AC4" s="198"/>
      <c r="AD4" s="198"/>
      <c r="AE4" s="198"/>
      <c r="AF4" s="198"/>
      <c r="AG4" s="200" t="s">
        <v>193</v>
      </c>
      <c r="AH4" s="198"/>
      <c r="AI4" s="198"/>
      <c r="AJ4" s="198"/>
      <c r="AK4" s="198"/>
      <c r="AL4" s="198"/>
      <c r="AM4" s="209"/>
      <c r="AN4" s="209"/>
      <c r="AO4" s="198"/>
      <c r="AP4" s="198"/>
      <c r="AQ4" s="198" t="str">
        <f>+$D$5</f>
        <v>State Form 53341 (R6 / 2-23)</v>
      </c>
      <c r="AR4" s="199"/>
      <c r="AS4" s="198"/>
      <c r="AT4" s="198"/>
      <c r="AU4" s="198"/>
      <c r="AV4" s="198"/>
      <c r="AW4" s="198"/>
      <c r="AX4" s="198"/>
      <c r="BA4" s="198"/>
      <c r="BB4" s="198"/>
      <c r="BC4" s="198"/>
      <c r="BD4" s="209"/>
      <c r="BE4" s="209"/>
      <c r="BF4" s="198"/>
      <c r="BG4" s="198"/>
      <c r="BH4" s="198"/>
      <c r="BI4" s="198"/>
      <c r="BJ4" s="198" t="str">
        <f>+$D$5</f>
        <v>State Form 53341 (R6 / 2-23)</v>
      </c>
      <c r="BK4" s="199"/>
      <c r="BL4" s="199"/>
      <c r="BM4" s="198"/>
      <c r="BN4" s="198"/>
      <c r="BO4" s="198"/>
      <c r="BP4" s="198"/>
      <c r="BQ4" s="198"/>
      <c r="BR4" s="198"/>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CONCATENATE("10/1/",M4)</f>
        <v>10/1/2023</v>
      </c>
      <c r="K5" s="1026" t="s">
        <v>128</v>
      </c>
      <c r="L5" s="1027"/>
      <c r="M5" s="1022" t="str">
        <f>+Sep!M5</f>
        <v>wwtp@city.org</v>
      </c>
      <c r="N5" s="1022"/>
      <c r="O5" s="1022"/>
      <c r="P5" s="1022"/>
      <c r="Q5" s="1023"/>
      <c r="R5" s="745" t="str">
        <f>Jan!R2</f>
        <v>001</v>
      </c>
      <c r="S5" s="160"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49" t="s">
        <v>0</v>
      </c>
      <c r="AR5" s="450"/>
      <c r="AS5" s="205"/>
      <c r="AT5" s="440"/>
      <c r="AU5" s="454"/>
      <c r="AV5" s="451" t="s">
        <v>1</v>
      </c>
      <c r="AW5" s="204"/>
      <c r="AX5" s="451" t="s">
        <v>3</v>
      </c>
      <c r="AY5" s="204"/>
      <c r="AZ5" s="452" t="s">
        <v>4</v>
      </c>
      <c r="BA5" s="198"/>
      <c r="BB5" s="198"/>
      <c r="BC5" s="198"/>
      <c r="BD5" s="198"/>
      <c r="BE5" s="198"/>
      <c r="BF5" s="198"/>
      <c r="BG5" s="198"/>
      <c r="BH5" s="198"/>
      <c r="BI5" s="198"/>
      <c r="BJ5" s="449" t="s">
        <v>0</v>
      </c>
      <c r="BK5" s="450"/>
      <c r="BL5" s="450"/>
      <c r="BM5" s="205"/>
      <c r="BN5" s="451" t="s">
        <v>1</v>
      </c>
      <c r="BO5" s="204"/>
      <c r="BP5" s="451" t="s">
        <v>3</v>
      </c>
      <c r="BQ5" s="204"/>
      <c r="BR5" s="452"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024" t="s">
        <v>102</v>
      </c>
      <c r="S6" s="1037"/>
      <c r="T6" s="407" t="str">
        <f>+K2</f>
        <v>Exampleville</v>
      </c>
      <c r="U6" s="316"/>
      <c r="V6" s="223"/>
      <c r="W6" s="224"/>
      <c r="X6" s="225" t="str">
        <f>+P2</f>
        <v>IN0000000</v>
      </c>
      <c r="Y6" s="226"/>
      <c r="Z6" s="227" t="str">
        <f>+K4</f>
        <v>October</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October</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October</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October</v>
      </c>
      <c r="CH6" s="224"/>
      <c r="CI6" s="208">
        <f>AB6</f>
        <v>2023</v>
      </c>
    </row>
    <row r="7" spans="1:87" ht="13.5" thickBot="1">
      <c r="A7" s="203"/>
      <c r="B7" s="198"/>
      <c r="C7" s="198"/>
      <c r="D7" s="198"/>
      <c r="E7" s="198"/>
      <c r="F7" s="198"/>
      <c r="G7" s="198"/>
      <c r="H7" s="198"/>
      <c r="I7" s="198"/>
      <c r="J7" s="198"/>
      <c r="K7" s="1052" t="str">
        <f>Sep!K7</f>
        <v>Chris A. Operator</v>
      </c>
      <c r="L7" s="1053">
        <f>Sep!L7</f>
        <v>0</v>
      </c>
      <c r="M7" s="1053">
        <f>Sep!M7</f>
        <v>0</v>
      </c>
      <c r="N7" s="1053">
        <f>Sep!N7</f>
        <v>0</v>
      </c>
      <c r="O7" s="293" t="str">
        <f>Sep!O7</f>
        <v>V</v>
      </c>
      <c r="P7" s="1041">
        <f>Sep!P7</f>
        <v>9999</v>
      </c>
      <c r="Q7" s="1042">
        <f>Sep!Q7</f>
        <v>0</v>
      </c>
      <c r="R7" s="1038">
        <f>Sep!R7</f>
        <v>39263</v>
      </c>
      <c r="S7" s="1039">
        <f>Sep!S7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+Sep!C8</f>
        <v>Man-Hours at Plant
(Plants less than 1 MGD only)</v>
      </c>
      <c r="D8" s="986" t="str">
        <f>+Sep!D8</f>
        <v>Air Temperature (optional)</v>
      </c>
      <c r="E8" s="255" t="s">
        <v>73</v>
      </c>
      <c r="F8" s="980" t="str">
        <f>+Sep!F8</f>
        <v>Bypass At Plant Site
("x" If Occurred)</v>
      </c>
      <c r="G8" s="983" t="str">
        <f>+Sep!G8</f>
        <v>Sanitary Sewer Overflow
("x" If Occurred)</v>
      </c>
      <c r="H8" s="605" t="s">
        <v>7</v>
      </c>
      <c r="I8" s="605"/>
      <c r="J8" s="605"/>
      <c r="K8" s="606" t="s">
        <v>8</v>
      </c>
      <c r="L8" s="605"/>
      <c r="M8" s="605"/>
      <c r="N8" s="605"/>
      <c r="O8" s="605"/>
      <c r="P8" s="605"/>
      <c r="Q8" s="605"/>
      <c r="R8" s="605"/>
      <c r="S8" s="607"/>
      <c r="T8" s="608" t="s">
        <v>9</v>
      </c>
      <c r="U8" s="1035" t="str">
        <f>+Sep!U8</f>
        <v>Temperature in Reactors</v>
      </c>
      <c r="V8" s="606" t="str">
        <f>+Sep!V8</f>
        <v>REACTOR # 1</v>
      </c>
      <c r="W8" s="605"/>
      <c r="X8" s="605"/>
      <c r="Y8" s="607"/>
      <c r="Z8" s="606" t="str">
        <f>+Sep!Z8</f>
        <v>REACTOR # 2</v>
      </c>
      <c r="AA8" s="605"/>
      <c r="AB8" s="605"/>
      <c r="AC8" s="607"/>
      <c r="AD8" s="609" t="str">
        <f>+Sep!AD8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+Sep!BK8</f>
        <v xml:space="preserve"> </v>
      </c>
      <c r="BL8" s="1082" t="str">
        <f>+Sep!BL8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SUM(E11:E41)</f>
        <v>0</v>
      </c>
      <c r="F9" s="981">
        <f>+Jan!F9</f>
        <v>0</v>
      </c>
      <c r="G9" s="984">
        <f>+Jan!G9</f>
        <v>0</v>
      </c>
      <c r="H9" s="617" t="s">
        <v>13</v>
      </c>
      <c r="I9" s="617"/>
      <c r="J9" s="617"/>
      <c r="K9" s="621" t="s">
        <v>9</v>
      </c>
      <c r="L9" s="617"/>
      <c r="M9" s="617"/>
      <c r="N9" s="617"/>
      <c r="O9" s="617"/>
      <c r="P9" s="617"/>
      <c r="Q9" s="617"/>
      <c r="R9" s="617"/>
      <c r="S9" s="618"/>
      <c r="T9" s="622" t="s">
        <v>9</v>
      </c>
      <c r="U9" s="1036">
        <f>+Sep!U9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+Sep!BI9</f>
        <v xml:space="preserve"> </v>
      </c>
      <c r="BJ9" s="632"/>
      <c r="BK9" s="1083">
        <f>+Jan!BK9</f>
        <v>0</v>
      </c>
      <c r="BL9" s="1085">
        <f>+Jan!BL9</f>
        <v>0</v>
      </c>
      <c r="BM9" s="621" t="s">
        <v>14</v>
      </c>
      <c r="BN9" s="618"/>
      <c r="BO9" s="621" t="s">
        <v>15</v>
      </c>
      <c r="BP9" s="617"/>
      <c r="BQ9" s="633"/>
      <c r="BR9" s="1040" t="str">
        <f>+Sep!BR9</f>
        <v>Supernatant Withdrawn 
hrs. or Gal. x 1000</v>
      </c>
      <c r="BS9" s="1040" t="str">
        <f>+Sep!BS9</f>
        <v>Supernatant BOD5 mg/l 
or  NH3-N mg/l</v>
      </c>
      <c r="BT9" s="1040" t="str">
        <f>+Sep!BT9</f>
        <v>Total Solids in Incoming Sludge - %</v>
      </c>
      <c r="BU9" s="1060" t="str">
        <f>+Sep!BU9</f>
        <v>Total Solids in Digested Sludge - %</v>
      </c>
      <c r="BV9" s="1061" t="str">
        <f>+Sep!BV9</f>
        <v>Volatile Solids in Incoming Sludge - %</v>
      </c>
      <c r="BW9" s="1061" t="str">
        <f>+Sep!BW9</f>
        <v>Volatile Solids in Digested Sludge - %</v>
      </c>
      <c r="BX9" s="1058" t="str">
        <f>+Sep!BX9</f>
        <v>Digested Sludge Withdrawn 
hrs. or Gal. x 1000</v>
      </c>
      <c r="BY9" s="1061" t="str">
        <f>+Sep!BY9</f>
        <v xml:space="preserve"> </v>
      </c>
      <c r="BZ9" s="1058" t="str">
        <f>+Sep!BZ9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+Sep!E10</f>
        <v>Precipitation - Inches</v>
      </c>
      <c r="F10" s="982">
        <f>+Jan!F10</f>
        <v>0</v>
      </c>
      <c r="G10" s="985">
        <f>+Jan!G10</f>
        <v>0</v>
      </c>
      <c r="H10" s="637" t="str">
        <f>+Sep!H10</f>
        <v>Chlorine - Lbs</v>
      </c>
      <c r="I10" s="638" t="str">
        <f>+Sep!I10</f>
        <v>Lbs or Gal</v>
      </c>
      <c r="J10" s="638" t="str">
        <f>+Sep!J10</f>
        <v>Lbs or Gal</v>
      </c>
      <c r="K10" s="639" t="str">
        <f>+Sep!K10</f>
        <v>Influent Flow Rate 
(if metered) MGD</v>
      </c>
      <c r="L10" s="640" t="str">
        <f>+Sep!L10</f>
        <v>pH</v>
      </c>
      <c r="M10" s="640" t="str">
        <f>+Sep!M10</f>
        <v>CBOD5 - mg/l</v>
      </c>
      <c r="N10" s="641" t="str">
        <f>+Sep!N10</f>
        <v>CBOD5 - lbs</v>
      </c>
      <c r="O10" s="640" t="str">
        <f>+Sep!O10</f>
        <v>Susp. Solids - mg/l</v>
      </c>
      <c r="P10" s="640" t="str">
        <f>+Sep!P10</f>
        <v>Susp. Solids - lbs</v>
      </c>
      <c r="Q10" s="640" t="str">
        <f>+Sep!Q10</f>
        <v xml:space="preserve">Phosphorus - mg/l </v>
      </c>
      <c r="R10" s="640" t="str">
        <f>+Sep!R10</f>
        <v>Ammonia - mg/l</v>
      </c>
      <c r="S10" s="642" t="str">
        <f>IF(+Sep!S10&lt;&gt;"",+Sep!S10,"")</f>
        <v/>
      </c>
      <c r="T10" s="643" t="s">
        <v>20</v>
      </c>
      <c r="U10" s="958">
        <f>+Sep!U10</f>
        <v>0</v>
      </c>
      <c r="V10" s="644" t="str">
        <f>+Sep!V10</f>
        <v>Settleable Solids % in 30 minutes</v>
      </c>
      <c r="W10" s="640" t="str">
        <f>+Sep!W10</f>
        <v>Susp. Solids - mg/l</v>
      </c>
      <c r="X10" s="645" t="str">
        <f>+Sep!X10</f>
        <v>Sludge Vol. Index - ml/gm</v>
      </c>
      <c r="Y10" s="642" t="str">
        <f>+Sep!Y10</f>
        <v>Dissolved Oxygen - mg/l</v>
      </c>
      <c r="Z10" s="644" t="str">
        <f>+Sep!Z10</f>
        <v>Settleable Solids % in 30 minutes</v>
      </c>
      <c r="AA10" s="640" t="str">
        <f>+Sep!AA10</f>
        <v>Susp. Solids - mg/l</v>
      </c>
      <c r="AB10" s="645" t="str">
        <f>+Sep!AB10</f>
        <v>Sludge Vol. Index - ml/gm</v>
      </c>
      <c r="AC10" s="642" t="str">
        <f>+Sep!AC10</f>
        <v>Dissolved Oxygen - mg/l</v>
      </c>
      <c r="AD10" s="644" t="str">
        <f>+Sep!AD10</f>
        <v>Settleable Solids % in 30 minutes</v>
      </c>
      <c r="AE10" s="640" t="str">
        <f>+Sep!AE10</f>
        <v>Susp. Solids - mg/l</v>
      </c>
      <c r="AF10" s="645" t="str">
        <f>+Sep!AF10</f>
        <v>Sludge Vol. Index - ml/gm</v>
      </c>
      <c r="AG10" s="642" t="str">
        <f>+Sep!AG10</f>
        <v>Dissolved Oxygen - mg/l</v>
      </c>
      <c r="AH10" s="646" t="str">
        <f>+Sep!AH10</f>
        <v>Volume - MG</v>
      </c>
      <c r="AI10" s="642" t="str">
        <f>+Sep!AI10</f>
        <v>Susp. Solids - mg/l</v>
      </c>
      <c r="AJ10" s="680"/>
      <c r="AK10" s="640" t="str">
        <f>+Sep!AK10</f>
        <v>Residual Chlorine - Final</v>
      </c>
      <c r="AL10" s="641" t="str">
        <f>+Sep!AL10</f>
        <v>Residual Chlorine - Contact Tank</v>
      </c>
      <c r="AM10" s="647"/>
      <c r="AN10" s="640" t="str">
        <f>+Sep!AN10</f>
        <v>E. Coli - colony/100 ml</v>
      </c>
      <c r="AO10" s="640" t="str">
        <f>+Sep!AO10</f>
        <v>pH - daily low 
(or single sample)</v>
      </c>
      <c r="AP10" s="642" t="str">
        <f>+Sep!AP10</f>
        <v>pH - daily high  
(if multiple samples)</v>
      </c>
      <c r="AQ10" s="648" t="s">
        <v>20</v>
      </c>
      <c r="AR10" s="649" t="s">
        <v>21</v>
      </c>
      <c r="AS10" s="646" t="str">
        <f>+Sep!AS10</f>
        <v>Effluent Flow Rate (MGD)</v>
      </c>
      <c r="AT10" s="642" t="str">
        <f>+Sep!AT10</f>
        <v>Effluent Flow
Weekly Average</v>
      </c>
      <c r="AU10" s="641" t="str">
        <f>+Sep!AU10</f>
        <v>Dissolved Oxygen - mg/l</v>
      </c>
      <c r="AV10" s="650" t="str">
        <f>+Sep!AV10</f>
        <v xml:space="preserve">Phosphorus - mg/l </v>
      </c>
      <c r="AW10" s="646" t="str">
        <f>+Sep!AW10</f>
        <v>CBOD5 - mg/l</v>
      </c>
      <c r="AX10" s="640" t="str">
        <f>+Sep!AX10</f>
        <v>CBOD5 - mg/l
Weekly Average</v>
      </c>
      <c r="AY10" s="651" t="str">
        <f>+Sep!AY10</f>
        <v>CBOD5 - lbs</v>
      </c>
      <c r="AZ10" s="642" t="str">
        <f>+Sep!AZ10</f>
        <v>CBOD5 - lbs/day
Weekly Average</v>
      </c>
      <c r="BA10" s="646" t="str">
        <f>+Sep!BA10</f>
        <v>Susp. Solids - mg/l</v>
      </c>
      <c r="BB10" s="640" t="str">
        <f>+Sep!BB10</f>
        <v>Susp. Solids - mg/l
Weekly Average</v>
      </c>
      <c r="BC10" s="652" t="str">
        <f>+Sep!BC10</f>
        <v>Susp. Solids - lbs</v>
      </c>
      <c r="BD10" s="642" t="str">
        <f>+Sep!BD10</f>
        <v>Susp. Solids - lbs/day
Weekly Average</v>
      </c>
      <c r="BE10" s="646" t="str">
        <f>+Sep!BE10</f>
        <v>Ammonia - mg/l</v>
      </c>
      <c r="BF10" s="653" t="str">
        <f>+Sep!BF10</f>
        <v>Ammonia - mg/l
Weekly Average</v>
      </c>
      <c r="BG10" s="652" t="str">
        <f>+Sep!BG10</f>
        <v>Ammonia - lbs</v>
      </c>
      <c r="BH10" s="642" t="str">
        <f>+Sep!BH10</f>
        <v>Ammonia - lbs/day
Weekly Average</v>
      </c>
      <c r="BI10" s="1064">
        <f>+Sep!BI10</f>
        <v>0</v>
      </c>
      <c r="BJ10" s="654" t="s">
        <v>20</v>
      </c>
      <c r="BK10" s="1084">
        <f>+Jan!BK10</f>
        <v>0</v>
      </c>
      <c r="BL10" s="1086">
        <f>+Jan!BL10</f>
        <v>0</v>
      </c>
      <c r="BM10" s="639" t="str">
        <f>+Sep!BM10</f>
        <v xml:space="preserve"> </v>
      </c>
      <c r="BN10" s="642" t="str">
        <f>+Sep!BN10</f>
        <v>Waste Act. Sludge
Gal. x 1000</v>
      </c>
      <c r="BO10" s="639" t="str">
        <f>+Sep!BO10</f>
        <v>pH</v>
      </c>
      <c r="BP10" s="640" t="str">
        <f>+Sep!BP10</f>
        <v>Gas Production  
Cubic Ft. x 1000</v>
      </c>
      <c r="BQ10" s="640" t="str">
        <f>+Sep!BQ10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Sun</v>
      </c>
      <c r="C11" s="29"/>
      <c r="D11" s="30"/>
      <c r="E11" s="31"/>
      <c r="F11" s="32"/>
      <c r="G11" s="33"/>
      <c r="H11" s="34"/>
      <c r="I11" s="35"/>
      <c r="J11" s="31"/>
      <c r="K11" s="36"/>
      <c r="L11" s="269"/>
      <c r="M11" s="35"/>
      <c r="N11" s="39" t="str">
        <f ca="1">IF(CELL("type",M11)="L","",IF(M11*($K11+$AS11)=0,"",IF($K11&gt;0,+$K11*M11*8.34,$AS11*M11*8.34)))</f>
        <v/>
      </c>
      <c r="O11" s="35"/>
      <c r="P11" s="39" t="str">
        <f aca="true" t="shared" si="0" ref="P11:P41">IF(CELL("type",O11)="L","",IF(O11*($K11+$AS11)=0,"",IF($K11&gt;0,+$K11*O11*8.34,$AS11*O11*8.34)))</f>
        <v/>
      </c>
      <c r="Q11" s="35"/>
      <c r="R11" s="35"/>
      <c r="S11" s="37"/>
      <c r="T11" s="216">
        <f aca="true" t="shared" si="1" ref="T11:T41">+A11</f>
        <v>1</v>
      </c>
      <c r="U11" s="404"/>
      <c r="V11" s="36"/>
      <c r="W11" s="35"/>
      <c r="X11" s="306" t="str">
        <f aca="true" t="shared" si="2" ref="X11:X41">IF(V11*W11=0,"",IF(V11&lt;100,V11*10000/W11,V11*1000/W11))</f>
        <v/>
      </c>
      <c r="Y11" s="269"/>
      <c r="Z11" s="36"/>
      <c r="AA11" s="35"/>
      <c r="AB11" s="306" t="str">
        <f aca="true" t="shared" si="3" ref="AB11:AB41">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1">+A11</f>
        <v>1</v>
      </c>
      <c r="AR11" s="429" t="str">
        <f aca="true" t="shared" si="5" ref="AR11:AR41">+B11</f>
        <v>Sun</v>
      </c>
      <c r="AS11" s="36"/>
      <c r="AT11" s="52"/>
      <c r="AU11" s="35"/>
      <c r="AV11" s="37"/>
      <c r="AW11" s="36"/>
      <c r="AX11" s="39"/>
      <c r="AY11" s="39" t="str">
        <f aca="true" t="shared" si="6" ref="AY11:AY41">IF(CELL("type",AW11)="L","",IF(AW11*($K11+$AS11)=0,"",IF($AS11&gt;0,+$AS11*AW11*8.345,$K11*AW11*8.345)))</f>
        <v/>
      </c>
      <c r="AZ11" s="52"/>
      <c r="BA11" s="36"/>
      <c r="BB11" s="39"/>
      <c r="BC11" s="39" t="str">
        <f aca="true" t="shared" si="7" ref="BC11:BC41">IF(CELL("type",BA11)="L","",IF(BA11*($K11+$AS11)=0,"",IF($AS11&gt;0,+$AS11*BA11*8.345,$K11*BA11*8.345)))</f>
        <v/>
      </c>
      <c r="BD11" s="52"/>
      <c r="BE11" s="36"/>
      <c r="BF11" s="39"/>
      <c r="BG11" s="39" t="str">
        <f aca="true" t="shared" si="8" ref="BG11:BG41">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1">TEXT(J$5+A12-1,"DDD")</f>
        <v>Mon</v>
      </c>
      <c r="C12" s="43"/>
      <c r="D12" s="44"/>
      <c r="E12" s="44"/>
      <c r="F12" s="45"/>
      <c r="G12" s="46"/>
      <c r="H12" s="47"/>
      <c r="I12" s="43"/>
      <c r="J12" s="44"/>
      <c r="K12" s="48"/>
      <c r="L12" s="270"/>
      <c r="M12" s="43"/>
      <c r="N12" s="39" t="str">
        <f aca="true" t="shared" si="10" ref="N12:N41">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1">IF(AD12*AE12=0,"",IF(AD12&lt;100,AD12*10000/AE12,AD12*1000/AE12))</f>
        <v/>
      </c>
      <c r="AG12" s="270"/>
      <c r="AH12" s="48"/>
      <c r="AI12" s="43"/>
      <c r="AJ12" s="670"/>
      <c r="AK12" s="47"/>
      <c r="AL12" s="43"/>
      <c r="AM12" t="str">
        <f aca="true" t="shared" si="12" ref="AM12:AM41">IF(CELL("type",AN12)="b","",IF(AN12="tntc",63200,IF(AN12=0,1,AN12)))</f>
        <v/>
      </c>
      <c r="AN12" s="43"/>
      <c r="AO12" s="426"/>
      <c r="AP12" s="399"/>
      <c r="AQ12" s="212">
        <f t="shared" si="4"/>
        <v>2</v>
      </c>
      <c r="AR12" s="429" t="str">
        <f t="shared" si="5"/>
        <v>Mon</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1">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Tue</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Tue</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Wed</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Wed</v>
      </c>
      <c r="AS14" s="48"/>
      <c r="AT14" s="40" t="str">
        <f>IF(+$B14="Sat",IF(SUM(AS$11:AS14)&gt;0,AVERAGE(AS$11:AS14,Sep!AS38:AS$40)," "),"")</f>
        <v/>
      </c>
      <c r="AU14" s="43"/>
      <c r="AV14" s="49"/>
      <c r="AW14" s="48"/>
      <c r="AX14" s="66" t="str">
        <f>IF(+$B14="Sat",IF(SUM(AW$11:AW14)&gt;0,AVERAGE(AW$11:AW14,Sep!AW38:AW$40)," "),"")</f>
        <v/>
      </c>
      <c r="AY14" s="128" t="str">
        <f ca="1" t="shared" si="6"/>
        <v/>
      </c>
      <c r="AZ14" s="52" t="str">
        <f>IF(+$B14="Sat",IF(SUM(AY$11:AY14)&gt;0,AVERAGE(AY$11:AY14,Sep!AY38:AY$40)," "),"")</f>
        <v/>
      </c>
      <c r="BA14" s="48"/>
      <c r="BB14" s="66" t="str">
        <f>IF(+$B14="Sat",IF(SUM(BA$11:BA14)&gt;0,AVERAGE(BA$11:BA14,Sep!BA38:BA$40)," "),"")</f>
        <v/>
      </c>
      <c r="BC14" s="128" t="str">
        <f ca="1" t="shared" si="7"/>
        <v/>
      </c>
      <c r="BD14" s="52" t="str">
        <f>IF(+$B14="Sat",IF(SUM(BC$11:BC14)&gt;0,AVERAGE(BC$11:BC14,Sep!BC38:BC$40)," "),"")</f>
        <v/>
      </c>
      <c r="BE14" s="48"/>
      <c r="BF14" s="66" t="str">
        <f>IF(+$B14="Sat",IF(SUM(BE$11:BE14)&gt;0,AVERAGE(BE$11:BE14,Sep!BE38:BE$40)," "),"")</f>
        <v/>
      </c>
      <c r="BG14" s="128" t="str">
        <f ca="1" t="shared" si="8"/>
        <v/>
      </c>
      <c r="BH14" s="52" t="str">
        <f>IF(+$B14="Sat",IF(SUM(BG$11:BG14)&gt;0,AVERAGE(BG$11:BG14,Sep!BG38:BG$40)," "),"")</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Thu</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Thu</v>
      </c>
      <c r="AS15" s="58"/>
      <c r="AT15" s="63" t="str">
        <f>IF(+$B15="Sat",IF(SUM(AS$11:AS15)&gt;0,AVERAGE(AS$11:AS15,Sep!AS39:AS$40)," "),"")</f>
        <v/>
      </c>
      <c r="AU15" s="53"/>
      <c r="AV15" s="59"/>
      <c r="AW15" s="58"/>
      <c r="AX15" s="61" t="str">
        <f>IF(+$B15="Sat",IF(SUM(AW$11:AW15)&gt;0,AVERAGE(AW$11:AW15,Sep!AW39:AW$40)," "),"")</f>
        <v/>
      </c>
      <c r="AY15" s="64" t="str">
        <f ca="1" t="shared" si="6"/>
        <v/>
      </c>
      <c r="AZ15" s="63" t="str">
        <f>IF(+$B15="Sat",IF(SUM(AY$11:AY15)&gt;0,AVERAGE(AY$11:AY15,Sep!AY39:AY$40)," "),"")</f>
        <v/>
      </c>
      <c r="BA15" s="58"/>
      <c r="BB15" s="61" t="str">
        <f>IF(+$B15="Sat",IF(SUM(BA$11:BA15)&gt;0,AVERAGE(BA$11:BA15,Sep!BA39:BA$40)," "),"")</f>
        <v/>
      </c>
      <c r="BC15" s="64" t="str">
        <f ca="1" t="shared" si="7"/>
        <v/>
      </c>
      <c r="BD15" s="63" t="str">
        <f>IF(+$B15="Sat",IF(SUM(BC$11:BC15)&gt;0,AVERAGE(BC$11:BC15,Sep!BC39:BC$40)," "),"")</f>
        <v/>
      </c>
      <c r="BE15" s="58"/>
      <c r="BF15" s="61" t="str">
        <f>IF(+$B15="Sat",IF(SUM(BE$11:BE15)&gt;0,AVERAGE(BE$11:BE15,Sep!BE39:BE$40)," "),"")</f>
        <v/>
      </c>
      <c r="BG15" s="64" t="str">
        <f ca="1" t="shared" si="8"/>
        <v/>
      </c>
      <c r="BH15" s="63" t="str">
        <f>IF(+$B15="Sat",IF(SUM(BG$11:BG15)&gt;0,AVERAGE(BG$11:BG15,Sep!BG39:BG$40),"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Fri</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Fri</v>
      </c>
      <c r="AS16" s="36"/>
      <c r="AT16" s="52" t="str">
        <f>IF(+$B16="Sat",IF(SUM(AS$11:AS16)&gt;0,AVERAGE(AS$11:AS16,Sep!AS40:AS$40)," "),"")</f>
        <v/>
      </c>
      <c r="AU16" s="35"/>
      <c r="AV16" s="37"/>
      <c r="AW16" s="36"/>
      <c r="AX16" s="39" t="str">
        <f>IF(+$B16="Sat",IF(SUM(AW$11:AW16)&gt;0,AVERAGE(AW$11:AW16,Sep!AW40:AW$40)," "),"")</f>
        <v/>
      </c>
      <c r="AY16" s="41" t="str">
        <f ca="1" t="shared" si="6"/>
        <v/>
      </c>
      <c r="AZ16" s="52" t="str">
        <f>IF(+$B16="Sat",IF(SUM(AY$11:AY16)&gt;0,AVERAGE(AY$11:AY16,Sep!AY40:AY$40)," "),"")</f>
        <v/>
      </c>
      <c r="BA16" s="36"/>
      <c r="BB16" s="39" t="str">
        <f>IF(+$B16="Sat",IF(SUM(BA$11:BA16)&gt;0,AVERAGE(BA$11:BA16,Sep!BA40:BA$40)," "),"")</f>
        <v/>
      </c>
      <c r="BC16" s="41" t="str">
        <f ca="1" t="shared" si="7"/>
        <v/>
      </c>
      <c r="BD16" s="52" t="str">
        <f>IF(+$B16="Sat",IF(SUM(BC$11:BC16)&gt;0,AVERAGE(BC$11:BC16,Sep!BC40:BC$40)," "),"")</f>
        <v/>
      </c>
      <c r="BE16" s="36"/>
      <c r="BF16" s="65" t="str">
        <f>IF(+$B16="Sat",IF(SUM(BE$11:BE16)&gt;0,AVERAGE(BE$11:BE16,Sep!BE40:BE$40)," "),"")</f>
        <v/>
      </c>
      <c r="BG16" s="129" t="str">
        <f ca="1" t="shared" si="8"/>
        <v/>
      </c>
      <c r="BH16" s="52" t="str">
        <f>IF(+$B16="Sat",IF(SUM(BG$11:BG16)&gt;0,AVERAGE(BG$11:BG16,Sep!BG40:BG$40),"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Sat</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Sat</v>
      </c>
      <c r="AS17" s="48"/>
      <c r="AT17" s="40" t="str">
        <f>IF(+$B17="Sat",IF(SUM(AS11:AS17)&gt;0,AVERAGE(AS11:AS17)," "),"")</f>
        <v xml:space="preserve"> </v>
      </c>
      <c r="AU17" s="43"/>
      <c r="AV17" s="49"/>
      <c r="AW17" s="48"/>
      <c r="AX17" s="66" t="str">
        <f>IF(+$B17="Sat",IF(SUM(AW11:AW17)&gt;0,AVERAGE(AW11:AW17)," "),"")</f>
        <v xml:space="preserve"> </v>
      </c>
      <c r="AY17" s="41" t="str">
        <f ca="1" t="shared" si="6"/>
        <v/>
      </c>
      <c r="AZ17" s="52" t="str">
        <f ca="1">IF(+$B17="Sat",IF(SUM(AY11:AY17)&gt;0,AVERAGE(AY11:AY17)," "),"")</f>
        <v xml:space="preserve"> </v>
      </c>
      <c r="BA17" s="48"/>
      <c r="BB17" s="66" t="str">
        <f>IF(+$B17="Sat",IF(SUM(BA11:BA17)&gt;0,AVERAGE(BA11:BA17)," "),"")</f>
        <v xml:space="preserve"> </v>
      </c>
      <c r="BC17" s="41" t="str">
        <f ca="1" t="shared" si="7"/>
        <v/>
      </c>
      <c r="BD17" s="40" t="str">
        <f ca="1">IF(+$B17="Sat",IF(SUM(BC11:BC17)&gt;0,AVERAGE(BC11:BC17)," "),"")</f>
        <v xml:space="preserve"> </v>
      </c>
      <c r="BE17" s="48"/>
      <c r="BF17" s="67" t="str">
        <f>IF(+$B17="Sat",IF(SUM(BE11:BE17)&gt;0,AVERAGE(BE11:BE17)," "),"")</f>
        <v xml:space="preserve"> </v>
      </c>
      <c r="BG17" s="42" t="str">
        <f ca="1" t="shared" si="8"/>
        <v/>
      </c>
      <c r="BH17" s="40" t="str">
        <f aca="true" t="shared" si="16" ref="BH17:BH40">IF(+$B17="Sat",IF(SUM(BG11:BG17)&gt;0,AVERAGE(BG11:BG17)," "),"")</f>
        <v xml:space="preserve">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Sun</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Sun</v>
      </c>
      <c r="AS18" s="48"/>
      <c r="AT18" s="40" t="str">
        <f aca="true" t="shared" si="17" ref="AT18:AT40">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40">IF(+$B18="Sat",IF(SUM(BA12:BA18)&gt;0,AVERAGE(BA12:BA18)," "),"")</f>
        <v/>
      </c>
      <c r="BC18" s="41" t="str">
        <f ca="1" t="shared" si="7"/>
        <v/>
      </c>
      <c r="BD18" s="40" t="str">
        <f aca="true" t="shared" si="20" ref="BD18:BD40">IF(+$B18="Sat",IF(SUM(BC12:BC18)&gt;0,AVERAGE(BC12:BC18)," "),"")</f>
        <v/>
      </c>
      <c r="BE18" s="48"/>
      <c r="BF18" s="67" t="str">
        <f aca="true" t="shared" si="21" ref="BF18:BF40">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Mon</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Mon</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Tue</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Tue</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Wed</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Wed</v>
      </c>
      <c r="AS21" s="36"/>
      <c r="AT21" s="52" t="str">
        <f t="shared" si="17"/>
        <v/>
      </c>
      <c r="AU21" s="35"/>
      <c r="AV21" s="37"/>
      <c r="AW21" s="36"/>
      <c r="AX21" s="39" t="str">
        <f t="shared" si="18"/>
        <v/>
      </c>
      <c r="AY21" s="41" t="str">
        <f ca="1" t="shared" si="6"/>
        <v/>
      </c>
      <c r="AZ21" s="52" t="str">
        <f t="shared" si="18"/>
        <v/>
      </c>
      <c r="BA21" s="36"/>
      <c r="BB21" s="39" t="str">
        <f t="shared" si="19"/>
        <v/>
      </c>
      <c r="BC21" s="41" t="str">
        <f ca="1" t="shared" si="7"/>
        <v/>
      </c>
      <c r="BD21" s="52" t="str">
        <f t="shared" si="20"/>
        <v/>
      </c>
      <c r="BE21" s="36"/>
      <c r="BF21" s="65" t="str">
        <f t="shared" si="21"/>
        <v/>
      </c>
      <c r="BG21" s="129" t="str">
        <f ca="1" t="shared" si="8"/>
        <v/>
      </c>
      <c r="BH21" s="52" t="str">
        <f t="shared" si="16"/>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Thu</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Thu</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Fri</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Fri</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Sat</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Sat</v>
      </c>
      <c r="AS24" s="48"/>
      <c r="AT24" s="40" t="str">
        <f t="shared" si="17"/>
        <v xml:space="preserve"> </v>
      </c>
      <c r="AU24" s="43"/>
      <c r="AV24" s="49"/>
      <c r="AW24" s="48"/>
      <c r="AX24" s="66" t="str">
        <f t="shared" si="18"/>
        <v xml:space="preserve"> </v>
      </c>
      <c r="AY24" s="41" t="str">
        <f ca="1" t="shared" si="6"/>
        <v/>
      </c>
      <c r="AZ24" s="52" t="str">
        <f ca="1" t="shared" si="18"/>
        <v xml:space="preserve"> </v>
      </c>
      <c r="BA24" s="48"/>
      <c r="BB24" s="66" t="str">
        <f t="shared" si="19"/>
        <v xml:space="preserve"> </v>
      </c>
      <c r="BC24" s="41" t="str">
        <f ca="1" t="shared" si="7"/>
        <v/>
      </c>
      <c r="BD24" s="40" t="str">
        <f ca="1" t="shared" si="20"/>
        <v xml:space="preserve"> </v>
      </c>
      <c r="BE24" s="48"/>
      <c r="BF24" s="67" t="str">
        <f t="shared" si="21"/>
        <v xml:space="preserve"> </v>
      </c>
      <c r="BG24" s="42" t="str">
        <f ca="1" t="shared" si="8"/>
        <v/>
      </c>
      <c r="BH24" s="40" t="str">
        <f ca="1" t="shared" si="16"/>
        <v xml:space="preserve">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Sun</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736"/>
      <c r="AK25" s="57"/>
      <c r="AL25" s="53"/>
      <c r="AM25" t="str">
        <f ca="1" t="shared" si="12"/>
        <v/>
      </c>
      <c r="AN25" s="53"/>
      <c r="AO25" s="427"/>
      <c r="AP25" s="400"/>
      <c r="AQ25" s="213">
        <f t="shared" si="4"/>
        <v>15</v>
      </c>
      <c r="AR25" s="430" t="str">
        <f t="shared" si="5"/>
        <v>Sun</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Mon</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737"/>
      <c r="AK26" s="34"/>
      <c r="AL26" s="35"/>
      <c r="AM26" t="str">
        <f ca="1" t="shared" si="12"/>
        <v/>
      </c>
      <c r="AN26" s="35"/>
      <c r="AO26" s="425"/>
      <c r="AP26" s="398"/>
      <c r="AQ26" s="210">
        <f t="shared" si="4"/>
        <v>16</v>
      </c>
      <c r="AR26" s="429" t="str">
        <f t="shared" si="5"/>
        <v>Mon</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Tue</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Tue</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Wed</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Wed</v>
      </c>
      <c r="AS28" s="48"/>
      <c r="AT28" s="40" t="str">
        <f t="shared" si="17"/>
        <v/>
      </c>
      <c r="AU28" s="43"/>
      <c r="AV28" s="49"/>
      <c r="AW28" s="48"/>
      <c r="AX28" s="66" t="str">
        <f t="shared" si="18"/>
        <v/>
      </c>
      <c r="AY28" s="41" t="str">
        <f ca="1" t="shared" si="6"/>
        <v/>
      </c>
      <c r="AZ28" s="52" t="str">
        <f t="shared" si="18"/>
        <v/>
      </c>
      <c r="BA28" s="48"/>
      <c r="BB28" s="66" t="str">
        <f t="shared" si="19"/>
        <v/>
      </c>
      <c r="BC28" s="41" t="str">
        <f ca="1" t="shared" si="7"/>
        <v/>
      </c>
      <c r="BD28" s="40" t="str">
        <f t="shared" si="20"/>
        <v/>
      </c>
      <c r="BE28" s="48"/>
      <c r="BF28" s="67" t="str">
        <f t="shared" si="21"/>
        <v/>
      </c>
      <c r="BG28" s="42" t="str">
        <f ca="1" t="shared" si="8"/>
        <v/>
      </c>
      <c r="BH28" s="40" t="str">
        <f t="shared" si="16"/>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1">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Thu</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Thu</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Fri</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736"/>
      <c r="AK30" s="57"/>
      <c r="AL30" s="53"/>
      <c r="AM30" t="str">
        <f ca="1" t="shared" si="12"/>
        <v/>
      </c>
      <c r="AN30" s="53"/>
      <c r="AO30" s="427"/>
      <c r="AP30" s="400"/>
      <c r="AQ30" s="213">
        <f t="shared" si="4"/>
        <v>20</v>
      </c>
      <c r="AR30" s="430" t="str">
        <f t="shared" si="5"/>
        <v>Fri</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Sat</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737"/>
      <c r="AK31" s="34"/>
      <c r="AL31" s="35"/>
      <c r="AM31" t="str">
        <f ca="1" t="shared" si="12"/>
        <v/>
      </c>
      <c r="AN31" s="35"/>
      <c r="AO31" s="425"/>
      <c r="AP31" s="398"/>
      <c r="AQ31" s="210">
        <f t="shared" si="4"/>
        <v>21</v>
      </c>
      <c r="AR31" s="429" t="str">
        <f t="shared" si="5"/>
        <v>Sat</v>
      </c>
      <c r="AS31" s="36"/>
      <c r="AT31" s="52" t="str">
        <f t="shared" si="17"/>
        <v xml:space="preserve"> </v>
      </c>
      <c r="AU31" s="35"/>
      <c r="AV31" s="37"/>
      <c r="AW31" s="36"/>
      <c r="AX31" s="39" t="str">
        <f t="shared" si="18"/>
        <v xml:space="preserve"> </v>
      </c>
      <c r="AY31" s="41" t="str">
        <f ca="1" t="shared" si="6"/>
        <v/>
      </c>
      <c r="AZ31" s="52" t="str">
        <f ca="1" t="shared" si="18"/>
        <v xml:space="preserve"> </v>
      </c>
      <c r="BA31" s="36"/>
      <c r="BB31" s="39" t="str">
        <f t="shared" si="19"/>
        <v xml:space="preserve"> </v>
      </c>
      <c r="BC31" s="41" t="str">
        <f ca="1" t="shared" si="7"/>
        <v/>
      </c>
      <c r="BD31" s="52" t="str">
        <f ca="1" t="shared" si="20"/>
        <v xml:space="preserve"> </v>
      </c>
      <c r="BE31" s="36"/>
      <c r="BF31" s="65" t="str">
        <f t="shared" si="21"/>
        <v xml:space="preserve"> </v>
      </c>
      <c r="BG31" s="42" t="str">
        <f ca="1" t="shared" si="8"/>
        <v/>
      </c>
      <c r="BH31" s="52" t="str">
        <f ca="1" t="shared" si="16"/>
        <v xml:space="preserve">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Sun</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Sun</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Mon</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Mon</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Tue</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Tue</v>
      </c>
      <c r="AS34" s="48"/>
      <c r="AT34" s="40" t="str">
        <f t="shared" si="17"/>
        <v/>
      </c>
      <c r="AU34" s="43"/>
      <c r="AV34" s="49"/>
      <c r="AW34" s="48"/>
      <c r="AX34" s="66" t="str">
        <f aca="true" t="shared" si="23" ref="AX34:AZ40">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Wed</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671"/>
      <c r="AK35" s="57"/>
      <c r="AL35" s="53"/>
      <c r="AM35" t="str">
        <f ca="1" t="shared" si="12"/>
        <v/>
      </c>
      <c r="AN35" s="53"/>
      <c r="AO35" s="427"/>
      <c r="AP35" s="400"/>
      <c r="AQ35" s="213">
        <f t="shared" si="4"/>
        <v>25</v>
      </c>
      <c r="AR35" s="430" t="str">
        <f t="shared" si="5"/>
        <v>Wed</v>
      </c>
      <c r="AS35" s="58"/>
      <c r="AT35" s="63" t="str">
        <f t="shared" si="17"/>
        <v/>
      </c>
      <c r="AU35" s="53"/>
      <c r="AV35" s="59"/>
      <c r="AW35" s="58"/>
      <c r="AX35" s="61" t="str">
        <f t="shared" si="23"/>
        <v/>
      </c>
      <c r="AY35" s="84" t="str">
        <f ca="1" t="shared" si="6"/>
        <v/>
      </c>
      <c r="AZ35" s="63" t="str">
        <f t="shared" si="23"/>
        <v/>
      </c>
      <c r="BA35" s="58"/>
      <c r="BB35" s="61" t="str">
        <f t="shared" si="19"/>
        <v/>
      </c>
      <c r="BC35" s="84" t="str">
        <f ca="1" t="shared" si="7"/>
        <v/>
      </c>
      <c r="BD35" s="63" t="str">
        <f t="shared" si="20"/>
        <v/>
      </c>
      <c r="BE35" s="58"/>
      <c r="BF35" s="68" t="str">
        <f t="shared" si="21"/>
        <v/>
      </c>
      <c r="BG35" s="64" t="str">
        <f ca="1" t="shared" si="8"/>
        <v/>
      </c>
      <c r="BH35" s="63" t="str">
        <f t="shared" si="16"/>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Thu</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Thu</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Fri</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Fri</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Sat</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Sat</v>
      </c>
      <c r="AS38" s="48"/>
      <c r="AT38" s="40" t="str">
        <f t="shared" si="17"/>
        <v xml:space="preserve"> </v>
      </c>
      <c r="AU38" s="43"/>
      <c r="AV38" s="49"/>
      <c r="AW38" s="48"/>
      <c r="AX38" s="66" t="str">
        <f t="shared" si="23"/>
        <v xml:space="preserve"> </v>
      </c>
      <c r="AY38" s="41" t="str">
        <f ca="1" t="shared" si="6"/>
        <v/>
      </c>
      <c r="AZ38" s="52" t="str">
        <f ca="1" t="shared" si="23"/>
        <v xml:space="preserve"> </v>
      </c>
      <c r="BA38" s="48"/>
      <c r="BB38" s="66" t="str">
        <f t="shared" si="19"/>
        <v xml:space="preserve"> </v>
      </c>
      <c r="BC38" s="41" t="str">
        <f ca="1" t="shared" si="7"/>
        <v/>
      </c>
      <c r="BD38" s="40" t="str">
        <f ca="1" t="shared" si="20"/>
        <v xml:space="preserve"> </v>
      </c>
      <c r="BE38" s="48"/>
      <c r="BF38" s="67" t="str">
        <f t="shared" si="21"/>
        <v xml:space="preserve"> </v>
      </c>
      <c r="BG38" s="42" t="str">
        <f ca="1" t="shared" si="8"/>
        <v/>
      </c>
      <c r="BH38" s="40" t="str">
        <f ca="1" t="shared" si="16"/>
        <v xml:space="preserve">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Sun</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Sun</v>
      </c>
      <c r="AS39" s="48"/>
      <c r="AT39" s="40" t="str">
        <f t="shared" si="17"/>
        <v/>
      </c>
      <c r="AU39" s="43"/>
      <c r="AV39" s="49"/>
      <c r="AW39" s="48"/>
      <c r="AX39" s="66" t="str">
        <f t="shared" si="23"/>
        <v/>
      </c>
      <c r="AY39" s="41" t="str">
        <f ca="1" t="shared" si="6"/>
        <v/>
      </c>
      <c r="AZ39" s="52" t="str">
        <f t="shared" si="23"/>
        <v/>
      </c>
      <c r="BA39" s="48"/>
      <c r="BB39" s="66" t="str">
        <f t="shared" si="19"/>
        <v/>
      </c>
      <c r="BC39" s="41" t="str">
        <f ca="1" t="shared" si="7"/>
        <v/>
      </c>
      <c r="BD39" s="40" t="str">
        <f t="shared" si="20"/>
        <v/>
      </c>
      <c r="BE39" s="48"/>
      <c r="BF39" s="67" t="str">
        <f t="shared" si="21"/>
        <v/>
      </c>
      <c r="BG39" s="42" t="str">
        <f ca="1" t="shared" si="8"/>
        <v/>
      </c>
      <c r="BH39" s="40" t="str">
        <f t="shared" si="16"/>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c r="A40" s="212">
        <v>30</v>
      </c>
      <c r="B40" s="211" t="str">
        <f t="shared" si="9"/>
        <v>Mon</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Mon</v>
      </c>
      <c r="AS40" s="48"/>
      <c r="AT40" s="40" t="str">
        <f t="shared" si="17"/>
        <v/>
      </c>
      <c r="AU40" s="43"/>
      <c r="AV40" s="49"/>
      <c r="AW40" s="48"/>
      <c r="AX40" s="66" t="str">
        <f t="shared" si="23"/>
        <v/>
      </c>
      <c r="AY40" s="41" t="str">
        <f ca="1" t="shared" si="6"/>
        <v/>
      </c>
      <c r="AZ40" s="40" t="str">
        <f t="shared" si="23"/>
        <v/>
      </c>
      <c r="BA40" s="48"/>
      <c r="BB40" s="66" t="str">
        <f t="shared" si="19"/>
        <v/>
      </c>
      <c r="BC40" s="41" t="str">
        <f ca="1" t="shared" si="7"/>
        <v/>
      </c>
      <c r="BD40" s="40" t="str">
        <f t="shared" si="20"/>
        <v/>
      </c>
      <c r="BE40" s="48"/>
      <c r="BF40" s="67" t="str">
        <f t="shared" si="21"/>
        <v/>
      </c>
      <c r="BG40" s="42" t="str">
        <f ca="1" t="shared" si="8"/>
        <v/>
      </c>
      <c r="BH40" s="40" t="str">
        <f t="shared" si="16"/>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c r="A41" s="213">
        <v>31</v>
      </c>
      <c r="B41" s="214" t="str">
        <f t="shared" si="9"/>
        <v>Tue</v>
      </c>
      <c r="C41" s="53"/>
      <c r="D41" s="54"/>
      <c r="E41" s="54"/>
      <c r="F41" s="55"/>
      <c r="G41" s="56"/>
      <c r="H41" s="57"/>
      <c r="I41" s="53"/>
      <c r="J41" s="54"/>
      <c r="K41" s="58"/>
      <c r="L41" s="271"/>
      <c r="M41" s="53"/>
      <c r="N41" s="61" t="str">
        <f ca="1" t="shared" si="10"/>
        <v/>
      </c>
      <c r="O41" s="53"/>
      <c r="P41" s="61" t="str">
        <f ca="1" t="shared" si="0"/>
        <v/>
      </c>
      <c r="Q41" s="53"/>
      <c r="R41" s="53"/>
      <c r="S41" s="59"/>
      <c r="T41" s="220">
        <f t="shared" si="1"/>
        <v>31</v>
      </c>
      <c r="U41" s="406"/>
      <c r="V41" s="58"/>
      <c r="W41" s="53"/>
      <c r="X41" s="394" t="str">
        <f t="shared" si="2"/>
        <v/>
      </c>
      <c r="Y41" s="271"/>
      <c r="Z41" s="58"/>
      <c r="AA41" s="53"/>
      <c r="AB41" s="394" t="str">
        <f t="shared" si="3"/>
        <v/>
      </c>
      <c r="AC41" s="271"/>
      <c r="AD41" s="58"/>
      <c r="AE41" s="53"/>
      <c r="AF41" s="394" t="str">
        <f t="shared" si="11"/>
        <v/>
      </c>
      <c r="AG41" s="271"/>
      <c r="AH41" s="58"/>
      <c r="AI41" s="53"/>
      <c r="AJ41" s="670"/>
      <c r="AK41" s="57"/>
      <c r="AL41" s="53"/>
      <c r="AM41" t="str">
        <f ca="1" t="shared" si="12"/>
        <v/>
      </c>
      <c r="AN41" s="53"/>
      <c r="AO41" s="427"/>
      <c r="AP41" s="400"/>
      <c r="AQ41" s="213">
        <f t="shared" si="4"/>
        <v>31</v>
      </c>
      <c r="AR41" s="430" t="str">
        <f t="shared" si="5"/>
        <v>Tue</v>
      </c>
      <c r="AS41" s="58"/>
      <c r="AT41" s="63" t="str">
        <f>IF(SUM(AS35:AS41)=0,"",IF(+$B41="Sat",AVERAGE(AS35:AS41),IF(+$B41="Fri",AVERAGE(AS36:AS41,Nov!AS$11),IF(+$B41="Thu",AVERAGE(AS37:AS41,Nov!AS$11:AS$12),IF(+$B41="Wed",AVERAGE(AS38:AS41,Nov!AS$11:AS$13)," ")))))</f>
        <v/>
      </c>
      <c r="AU41" s="53"/>
      <c r="AV41" s="59"/>
      <c r="AW41" s="58"/>
      <c r="AX41" s="61" t="str">
        <f>IF(SUM(AW35:AW41)=0,"",IF(+$B41="Sat",AVERAGE(AW35:AW41),IF(+$B41="Fri",AVERAGE(AW36:AW41,Nov!AW$11),IF(+$B41="Thu",AVERAGE(AW37:AW41,Nov!AW$11:AW$12),IF(+$B41="Wed",AVERAGE(AW38:AW41,Nov!AW$11:AW$13)," ")))))</f>
        <v/>
      </c>
      <c r="AY41" s="84" t="str">
        <f ca="1" t="shared" si="6"/>
        <v/>
      </c>
      <c r="AZ41" s="63" t="str">
        <f ca="1">IF(SUM(AY35:AY41)=0,"",IF(+$B41="Sat",AVERAGE(AY35:AY41),IF(+$B41="Fri",AVERAGE(AY36:AY41,Nov!AY$11),IF(+$B41="Thu",AVERAGE(AY37:AY41,Nov!AY$11:AY$12),IF(+$B41="Wed",AVERAGE(AY38:AY41,Nov!AY$11:AY$13)," ")))))</f>
        <v/>
      </c>
      <c r="BA41" s="58"/>
      <c r="BB41" s="61" t="str">
        <f>IF(SUM(BA35:BA41)=0,"",IF(+$B41="Sat",AVERAGE(BA35:BA41),IF(+$B41="Fri",AVERAGE(BA36:BA41,Nov!BA$11),IF(+$B41="Thu",AVERAGE(BA37:BA41,Nov!BA$11:BA$12),IF(+$B41="Wed",AVERAGE(BA38:BA41,Nov!BA$11:BA$13)," ")))))</f>
        <v/>
      </c>
      <c r="BC41" s="84" t="str">
        <f ca="1" t="shared" si="7"/>
        <v/>
      </c>
      <c r="BD41" s="61" t="str">
        <f ca="1">IF(SUM(BC35:BC41)=0,"",IF(+$B41="Sat",AVERAGE(BC35:BC41),IF(+$B41="Fri",AVERAGE(BC36:BC41,Nov!BC$11),IF(+$B41="Thu",AVERAGE(BC37:BC41,Nov!BC$11:BC$12),IF(+$B41="Wed",AVERAGE(BC38:BC41,Nov!BC$11:BC$13)," ")))))</f>
        <v/>
      </c>
      <c r="BE41" s="58"/>
      <c r="BF41" s="68" t="str">
        <f>IF(SUM(BE35:BE41)=0,"",IF(+$B41="Sat",AVERAGE(BE35:BE41),IF(+$B41="Fri",AVERAGE(BE36:BE41,Nov!BE$11),IF(+$B41="Thu",AVERAGE(BE37:BE41,Nov!BE$11:BE$12),IF(+$B41="Wed",AVERAGE(BE38:BE41,Nov!BE$11:BE$13)," ")))))</f>
        <v/>
      </c>
      <c r="BG41" s="64" t="str">
        <f ca="1" t="shared" si="8"/>
        <v/>
      </c>
      <c r="BH41" s="61" t="str">
        <f ca="1">IF(SUM(BG35:BG41)=0,"",IF(+$B41="Sat",AVERAGE(BG35:BG41),IF(+$B41="Fri",AVERAGE(BG36:BG41,Nov!BG$11),IF(+$B41="Thu",AVERAGE(BG37:BG41,Nov!BG$11:BG$12),IF(+$B41="Wed",AVERAGE(BG38:BG41,Nov!BG$11:BG$13)," ")))))</f>
        <v/>
      </c>
      <c r="BI41" s="410"/>
      <c r="BJ41" s="240">
        <f>+A41</f>
        <v>31</v>
      </c>
      <c r="BK41" s="406"/>
      <c r="BL41" s="406"/>
      <c r="BM41" s="58"/>
      <c r="BN41" s="59"/>
      <c r="BO41" s="271"/>
      <c r="BP41" s="53"/>
      <c r="BQ41" s="53"/>
      <c r="BR41" s="53"/>
      <c r="BS41" s="53"/>
      <c r="BT41" s="53"/>
      <c r="BU41" s="53"/>
      <c r="BV41" s="53"/>
      <c r="BW41" s="53"/>
      <c r="BX41" s="59"/>
      <c r="BY41" s="53"/>
      <c r="BZ41" s="59"/>
      <c r="CA41" s="238">
        <f t="shared" si="14"/>
        <v>31</v>
      </c>
      <c r="CB41" s="54"/>
      <c r="CC41" s="830" t="str">
        <f ca="1" t="shared" si="22"/>
        <v/>
      </c>
      <c r="CD41" s="57"/>
      <c r="CE41" s="831" t="str">
        <f ca="1" t="shared" si="22"/>
        <v/>
      </c>
      <c r="CF41" s="57"/>
      <c r="CG41" s="766"/>
      <c r="CH41" s="53"/>
      <c r="CI41" s="57"/>
      <c r="CJ41" s="57"/>
      <c r="CK41" s="766"/>
      <c r="CL41" s="53"/>
      <c r="CM41" s="766"/>
      <c r="CN41" s="53"/>
      <c r="CO41" s="766"/>
      <c r="CP41" s="793"/>
    </row>
    <row r="42" spans="1:94" ht="15" customHeight="1" thickBot="1" thickTop="1">
      <c r="A42" s="216" t="s">
        <v>36</v>
      </c>
      <c r="B42" s="217"/>
      <c r="C42" s="34"/>
      <c r="D42" s="70"/>
      <c r="E42" s="31"/>
      <c r="F42" s="71"/>
      <c r="G42" s="72"/>
      <c r="H42" s="3" t="str">
        <f>IF(SUM(H11:H41)&gt;0,AVERAGE(H11:H41)," ")</f>
        <v xml:space="preserve"> </v>
      </c>
      <c r="I42" s="39" t="str">
        <f>IF(SUM(I11:I41)&gt;0,AVERAGE(I11:I41)," ")</f>
        <v xml:space="preserve"> </v>
      </c>
      <c r="J42" s="65" t="str">
        <f>IF(SUM(J11:J41)&gt;0,AVERAGE(J11:J41)," ")</f>
        <v xml:space="preserve"> </v>
      </c>
      <c r="K42" s="38" t="str">
        <f>IF(SUM(K11:K41)&gt;0,AVERAGE(K11:K41)," ")</f>
        <v xml:space="preserve"> </v>
      </c>
      <c r="L42" s="272"/>
      <c r="M42" s="306" t="str">
        <f aca="true" t="shared" si="24" ref="M42:S42">IF(SUM(M11:M41)&gt;0,AVERAGE(M11:M41)," ")</f>
        <v xml:space="preserve"> </v>
      </c>
      <c r="N42" s="39" t="str">
        <f ca="1">IF(SUM(N11:N41)&gt;0,AVERAGE(N11:N41)," ")</f>
        <v xml:space="preserve"> </v>
      </c>
      <c r="O42" s="306" t="str">
        <f t="shared" si="24"/>
        <v xml:space="preserve"> </v>
      </c>
      <c r="P42" s="39" t="str">
        <f ca="1">IF(SUM(P11:P41)&gt;0,AVERAGE(P11:P41)," ")</f>
        <v xml:space="preserve"> </v>
      </c>
      <c r="Q42" s="39" t="str">
        <f t="shared" si="24"/>
        <v xml:space="preserve"> </v>
      </c>
      <c r="R42" s="39" t="str">
        <f t="shared" si="24"/>
        <v xml:space="preserve"> </v>
      </c>
      <c r="S42" s="52" t="str">
        <f t="shared" si="24"/>
        <v xml:space="preserve"> </v>
      </c>
      <c r="T42" s="216" t="s">
        <v>37</v>
      </c>
      <c r="U42" s="402" t="str">
        <f>IF(SUM(U11:U41)&gt;0,AVERAGE(U11:U41)," ")</f>
        <v xml:space="preserve"> </v>
      </c>
      <c r="V42" s="307" t="str">
        <f aca="true" t="shared" si="25" ref="V42:AI42">IF(SUM(V11:V41)&gt;0,AVERAGE(V11:V41)," ")</f>
        <v xml:space="preserve"> </v>
      </c>
      <c r="W42" s="306" t="str">
        <f t="shared" si="25"/>
        <v xml:space="preserve"> </v>
      </c>
      <c r="X42" s="306" t="str">
        <f t="shared" si="25"/>
        <v xml:space="preserve"> </v>
      </c>
      <c r="Y42" s="52" t="str">
        <f t="shared" si="25"/>
        <v xml:space="preserve"> </v>
      </c>
      <c r="Z42" s="307" t="str">
        <f t="shared" si="25"/>
        <v xml:space="preserve"> </v>
      </c>
      <c r="AA42" s="306" t="str">
        <f t="shared" si="25"/>
        <v xml:space="preserve"> </v>
      </c>
      <c r="AB42" s="306" t="str">
        <f t="shared" si="25"/>
        <v xml:space="preserve"> </v>
      </c>
      <c r="AC42" s="52" t="str">
        <f t="shared" si="25"/>
        <v xml:space="preserve"> </v>
      </c>
      <c r="AD42" s="307" t="str">
        <f t="shared" si="25"/>
        <v xml:space="preserve"> </v>
      </c>
      <c r="AE42" s="306" t="str">
        <f t="shared" si="25"/>
        <v xml:space="preserve"> </v>
      </c>
      <c r="AF42" s="306" t="str">
        <f t="shared" si="25"/>
        <v xml:space="preserve"> </v>
      </c>
      <c r="AG42" s="52" t="str">
        <f t="shared" si="25"/>
        <v xml:space="preserve"> </v>
      </c>
      <c r="AH42" s="307" t="str">
        <f t="shared" si="25"/>
        <v xml:space="preserve"> </v>
      </c>
      <c r="AI42" s="52" t="str">
        <f t="shared" si="25"/>
        <v xml:space="preserve"> </v>
      </c>
      <c r="AJ42" s="672"/>
      <c r="AK42" s="667" t="str">
        <f>IF(SUM(AK11:AK41)&gt;0,AVERAGE(AK11:AK41)," ")</f>
        <v xml:space="preserve"> </v>
      </c>
      <c r="AL42" s="704" t="str">
        <f>IF(SUM(AL11:AL41)&gt;0,AVERAGE(AL11:AL41)," ")</f>
        <v xml:space="preserve"> </v>
      </c>
      <c r="AM42" s="39"/>
      <c r="AN42" s="853" t="str">
        <f ca="1">IF(SUM(AM11:AM41)&gt;0,GEOMEAN(AM11:AM41),"")</f>
        <v/>
      </c>
      <c r="AO42" s="272"/>
      <c r="AP42" s="272"/>
      <c r="AQ42" s="965" t="s">
        <v>70</v>
      </c>
      <c r="AR42" s="1031"/>
      <c r="AS42" s="708" t="str">
        <f>IF(SUM(AS11:AS41)&gt;0,AVERAGE(AS11:AS41)," ")</f>
        <v xml:space="preserve"> </v>
      </c>
      <c r="AT42" s="74"/>
      <c r="AU42" s="699" t="str">
        <f>IF(SUM(AU11:AU41)&gt;0,AVERAGE(AU11:AU41)," ")</f>
        <v xml:space="preserve"> </v>
      </c>
      <c r="AV42" s="52" t="str">
        <f>IF(SUM(AV11:AV41)&gt;0,AVERAGE(AV11:AV41)," ")</f>
        <v xml:space="preserve"> </v>
      </c>
      <c r="AW42" s="687" t="str">
        <f>IF(SUM(AW11:AW41)&gt;0,AVERAGE(AW11:AW41)," ")</f>
        <v xml:space="preserve"> </v>
      </c>
      <c r="AX42" s="688"/>
      <c r="AY42" s="665" t="str">
        <f ca="1">IF(SUM(AY11:AY41)&gt;0,AVERAGE(AY11:AY41)," ")</f>
        <v xml:space="preserve"> </v>
      </c>
      <c r="AZ42" s="688"/>
      <c r="BA42" s="687" t="str">
        <f>IF(SUM(BA11:BA41)&gt;0,AVERAGE(BA11:BA41)," ")</f>
        <v xml:space="preserve"> </v>
      </c>
      <c r="BB42" s="666"/>
      <c r="BC42" s="665" t="str">
        <f ca="1">IF(SUM(BC11:BC41)&gt;0,AVERAGE(BC11:BC41)," ")</f>
        <v xml:space="preserve"> </v>
      </c>
      <c r="BD42" s="688"/>
      <c r="BE42" s="667" t="str">
        <f>IF(SUM(BE11:BE41)&gt;0,AVERAGE(BE11:BE41)," ")</f>
        <v xml:space="preserve"> </v>
      </c>
      <c r="BF42" s="688"/>
      <c r="BG42" s="665" t="str">
        <f ca="1">IF(SUM(BG11:BG41)&gt;0,AVERAGE(BG11:BG41)," ")</f>
        <v xml:space="preserve"> </v>
      </c>
      <c r="BH42" s="74"/>
      <c r="BI42" s="411" t="str">
        <f>IF(SUM(BI11:BI41)&gt;0,AVERAGE(BI11:BI41)," ")</f>
        <v xml:space="preserve"> </v>
      </c>
      <c r="BJ42" s="216" t="s">
        <v>37</v>
      </c>
      <c r="BK42" s="434" t="str">
        <f>IF(SUM(BK11:BK41)&gt;0,AVERAGE(BK11:BK41)," ")</f>
        <v xml:space="preserve"> </v>
      </c>
      <c r="BL42" s="434" t="str">
        <f>IF(SUM(BL11:BL41)&gt;0,AVERAGE(BL11:BL41)," ")</f>
        <v xml:space="preserve"> </v>
      </c>
      <c r="BM42" s="38" t="str">
        <f>IF(SUM(BM11:BM41)&gt;0,AVERAGE(BM11:BM41)," ")</f>
        <v xml:space="preserve"> </v>
      </c>
      <c r="BN42" s="52" t="str">
        <f>IF(SUM(BN11:BN41)&gt;0,AVERAGE(BN11:BN41)," ")</f>
        <v xml:space="preserve"> </v>
      </c>
      <c r="BO42" s="73"/>
      <c r="BP42" s="39" t="str">
        <f aca="true" t="shared" si="26" ref="BP42:BX42">IF(SUM(BP11:BP41)&gt;0,AVERAGE(BP11:BP41)," ")</f>
        <v xml:space="preserve"> </v>
      </c>
      <c r="BQ42" s="306" t="str">
        <f t="shared" si="26"/>
        <v xml:space="preserve"> </v>
      </c>
      <c r="BR42" s="39" t="str">
        <f t="shared" si="26"/>
        <v xml:space="preserve"> </v>
      </c>
      <c r="BS42" s="39" t="str">
        <f t="shared" si="26"/>
        <v xml:space="preserve"> </v>
      </c>
      <c r="BT42" s="39" t="str">
        <f t="shared" si="26"/>
        <v xml:space="preserve"> </v>
      </c>
      <c r="BU42" s="39" t="str">
        <f t="shared" si="26"/>
        <v xml:space="preserve"> </v>
      </c>
      <c r="BV42" s="39" t="str">
        <f t="shared" si="26"/>
        <v xml:space="preserve"> </v>
      </c>
      <c r="BW42" s="39" t="str">
        <f t="shared" si="26"/>
        <v xml:space="preserve"> </v>
      </c>
      <c r="BX42" s="52" t="str">
        <f t="shared" si="26"/>
        <v xml:space="preserve"> </v>
      </c>
      <c r="BY42" s="39" t="str">
        <f>IF(SUM(BY11:BY41)&gt;0,AVERAGE(BY11:BY41)," ")</f>
        <v xml:space="preserve"> </v>
      </c>
      <c r="BZ42" s="52" t="str">
        <f>IF(SUM(BZ11:BZ41)&gt;0,AVERAGE(BZ11:BZ41)," ")</f>
        <v xml:space="preserve"> </v>
      </c>
      <c r="CA42" s="782" t="s">
        <v>37</v>
      </c>
      <c r="CB42" s="3" t="str">
        <f>IF(SUM(CB11:CB41)&gt;0,AVERAGE(CB11:CB41)," ")</f>
        <v xml:space="preserve"> </v>
      </c>
      <c r="CC42" s="52" t="str">
        <f ca="1">IF(SUM(CC11:CC41)&gt;0,AVERAGE(CC11:CC41)," ")</f>
        <v xml:space="preserve"> </v>
      </c>
      <c r="CD42" s="3" t="str">
        <f>IF(SUM(CD11:CD41)&gt;0,AVERAGE(CD11:CD41)," ")</f>
        <v xml:space="preserve"> </v>
      </c>
      <c r="CE42" s="759" t="str">
        <f ca="1">IF(SUM(CE11:CE41)&gt;0,AVERAGE(CE11:CE41)," ")</f>
        <v xml:space="preserve"> </v>
      </c>
      <c r="CF42" s="786" t="str">
        <f aca="true" t="shared" si="27" ref="CF42:CP42">IF(SUM(CF11:CF41)&gt;0,AVERAGE(CF11:CF41)," ")</f>
        <v xml:space="preserve"> </v>
      </c>
      <c r="CG42" s="41" t="str">
        <f t="shared" si="27"/>
        <v xml:space="preserve"> </v>
      </c>
      <c r="CH42" s="39" t="str">
        <f t="shared" si="27"/>
        <v xml:space="preserve"> </v>
      </c>
      <c r="CI42" s="42" t="str">
        <f>IF(SUM(CI11:CI41)&gt;0,AVERAGE(CI11:CI41)," ")</f>
        <v xml:space="preserve"> </v>
      </c>
      <c r="CJ42" s="39" t="str">
        <f>IF(SUM(CJ11:CJ41)&gt;0,AVERAGE(CJ11:CJ41)," ")</f>
        <v xml:space="preserve"> </v>
      </c>
      <c r="CK42" s="42" t="str">
        <f t="shared" si="27"/>
        <v xml:space="preserve"> </v>
      </c>
      <c r="CL42" s="39" t="str">
        <f t="shared" si="27"/>
        <v xml:space="preserve"> </v>
      </c>
      <c r="CM42" s="41" t="str">
        <f t="shared" si="27"/>
        <v xml:space="preserve"> </v>
      </c>
      <c r="CN42" s="65" t="str">
        <f t="shared" si="27"/>
        <v xml:space="preserve"> </v>
      </c>
      <c r="CO42" s="42" t="str">
        <f t="shared" si="27"/>
        <v xml:space="preserve"> </v>
      </c>
      <c r="CP42" s="794" t="str">
        <f t="shared" si="27"/>
        <v xml:space="preserve"> </v>
      </c>
    </row>
    <row r="43" spans="1:94" ht="15" customHeight="1" thickBot="1" thickTop="1">
      <c r="A43" s="218" t="s">
        <v>38</v>
      </c>
      <c r="B43" s="219"/>
      <c r="C43" s="77"/>
      <c r="D43" s="76"/>
      <c r="E43" s="67" t="str">
        <f>IF(SUM(E11:E41)&gt;0,MAX(E11:E41)," ")</f>
        <v xml:space="preserve"> </v>
      </c>
      <c r="F43" s="78"/>
      <c r="G43" s="79"/>
      <c r="H43" s="80" t="str">
        <f aca="true" t="shared" si="28" ref="H43:S43">IF(SUM(H11:H41)&gt;0,MAX(H11:H41)," ")</f>
        <v xml:space="preserve"> </v>
      </c>
      <c r="I43" s="66" t="str">
        <f t="shared" si="28"/>
        <v xml:space="preserve"> </v>
      </c>
      <c r="J43" s="67" t="str">
        <f t="shared" si="28"/>
        <v xml:space="preserve"> </v>
      </c>
      <c r="K43" s="50" t="str">
        <f t="shared" si="28"/>
        <v xml:space="preserve"> </v>
      </c>
      <c r="L43" s="273" t="str">
        <f t="shared" si="28"/>
        <v xml:space="preserve"> </v>
      </c>
      <c r="M43" s="66" t="str">
        <f t="shared" si="28"/>
        <v xml:space="preserve"> </v>
      </c>
      <c r="N43" s="81" t="str">
        <f ca="1">IF(SUM(N11:N41)&gt;0,MAX(N11:N41)," ")</f>
        <v xml:space="preserve"> </v>
      </c>
      <c r="O43" s="66" t="str">
        <f t="shared" si="28"/>
        <v xml:space="preserve"> </v>
      </c>
      <c r="P43" s="81" t="str">
        <f ca="1">IF(SUM(P11:P41)&gt;0,MAX(P11:P41)," ")</f>
        <v xml:space="preserve"> </v>
      </c>
      <c r="Q43" s="66" t="str">
        <f t="shared" si="28"/>
        <v xml:space="preserve"> </v>
      </c>
      <c r="R43" s="66" t="str">
        <f t="shared" si="28"/>
        <v xml:space="preserve"> </v>
      </c>
      <c r="S43" s="40" t="str">
        <f t="shared" si="28"/>
        <v xml:space="preserve"> </v>
      </c>
      <c r="T43" s="218" t="s">
        <v>39</v>
      </c>
      <c r="U43" s="51" t="str">
        <f>IF(SUM(U11:U41)&gt;0,MAX(U11:U41)," ")</f>
        <v xml:space="preserve"> </v>
      </c>
      <c r="V43" s="50" t="str">
        <f aca="true" t="shared" si="29" ref="V43:AI43">IF(SUM(V11:V41)&gt;0,MAX(V11:V41)," ")</f>
        <v xml:space="preserve"> </v>
      </c>
      <c r="W43" s="66" t="str">
        <f t="shared" si="29"/>
        <v xml:space="preserve"> </v>
      </c>
      <c r="X43" s="393" t="str">
        <f t="shared" si="29"/>
        <v xml:space="preserve"> </v>
      </c>
      <c r="Y43" s="40" t="str">
        <f t="shared" si="29"/>
        <v xml:space="preserve"> </v>
      </c>
      <c r="Z43" s="50" t="str">
        <f t="shared" si="29"/>
        <v xml:space="preserve"> </v>
      </c>
      <c r="AA43" s="66" t="str">
        <f t="shared" si="29"/>
        <v xml:space="preserve"> </v>
      </c>
      <c r="AB43" s="393" t="str">
        <f t="shared" si="29"/>
        <v xml:space="preserve"> </v>
      </c>
      <c r="AC43" s="40" t="str">
        <f t="shared" si="29"/>
        <v xml:space="preserve"> </v>
      </c>
      <c r="AD43" s="50" t="str">
        <f t="shared" si="29"/>
        <v xml:space="preserve"> </v>
      </c>
      <c r="AE43" s="66" t="str">
        <f t="shared" si="29"/>
        <v xml:space="preserve"> </v>
      </c>
      <c r="AF43" s="393" t="str">
        <f t="shared" si="29"/>
        <v xml:space="preserve"> </v>
      </c>
      <c r="AG43" s="40" t="str">
        <f t="shared" si="29"/>
        <v xml:space="preserve"> </v>
      </c>
      <c r="AH43" s="50" t="str">
        <f t="shared" si="29"/>
        <v xml:space="preserve"> </v>
      </c>
      <c r="AI43" s="40" t="str">
        <f t="shared" si="29"/>
        <v xml:space="preserve"> </v>
      </c>
      <c r="AJ43" s="673"/>
      <c r="AK43" s="705" t="str">
        <f>IF(SUM(AK11:AK41)&gt;0,MAX(AK11:AK41)," ")</f>
        <v xml:space="preserve"> </v>
      </c>
      <c r="AL43" s="667" t="str">
        <f>IF(SUM(AL11:AL41)&gt;0,MAX(AL11:AL41)," ")</f>
        <v xml:space="preserve"> </v>
      </c>
      <c r="AM43" s="66" t="str">
        <f ca="1">IF(AN42&lt;&gt;"",MAX(AM11:AM41),"")</f>
        <v/>
      </c>
      <c r="AN43" s="852" t="str">
        <f ca="1">IF(AM43=63200,"TNTC",AM43)</f>
        <v/>
      </c>
      <c r="AO43" s="885" t="str">
        <f>IF(SUM(AO11:AP41)&gt;0,MAX(AO11:AP41)," ")</f>
        <v xml:space="preserve"> </v>
      </c>
      <c r="AP43" s="1030"/>
      <c r="AQ43" s="976" t="s">
        <v>71</v>
      </c>
      <c r="AR43" s="977"/>
      <c r="AS43" s="50" t="str">
        <f aca="true" t="shared" si="30" ref="AS43:AX43">IF(SUM(AS11:AS41)&gt;0,MAX(AS11:AS41)," ")</f>
        <v xml:space="preserve"> </v>
      </c>
      <c r="AT43" s="82" t="str">
        <f t="shared" si="30"/>
        <v xml:space="preserve"> </v>
      </c>
      <c r="AU43" s="697" t="str">
        <f t="shared" si="30"/>
        <v xml:space="preserve"> </v>
      </c>
      <c r="AV43" s="40" t="str">
        <f t="shared" si="30"/>
        <v xml:space="preserve"> </v>
      </c>
      <c r="AW43" s="689" t="str">
        <f t="shared" si="30"/>
        <v xml:space="preserve"> </v>
      </c>
      <c r="AX43" s="667" t="str">
        <f t="shared" si="30"/>
        <v xml:space="preserve"> </v>
      </c>
      <c r="AY43" s="690" t="str">
        <f aca="true" t="shared" si="31" ref="AY43:BI43">IF(SUM(AY11:AY41)&gt;0,MAX(AY11:AY41)," ")</f>
        <v xml:space="preserve"> </v>
      </c>
      <c r="AZ43" s="667" t="str">
        <f ca="1" t="shared" si="31"/>
        <v xml:space="preserve"> </v>
      </c>
      <c r="BA43" s="691" t="str">
        <f t="shared" si="31"/>
        <v xml:space="preserve"> </v>
      </c>
      <c r="BB43" s="667" t="str">
        <f t="shared" si="31"/>
        <v xml:space="preserve"> </v>
      </c>
      <c r="BC43" s="690" t="str">
        <f ca="1" t="shared" si="31"/>
        <v xml:space="preserve"> </v>
      </c>
      <c r="BD43" s="692" t="str">
        <f ca="1" t="shared" si="31"/>
        <v xml:space="preserve"> </v>
      </c>
      <c r="BE43" s="691" t="str">
        <f t="shared" si="31"/>
        <v xml:space="preserve"> </v>
      </c>
      <c r="BF43" s="667" t="str">
        <f t="shared" si="31"/>
        <v xml:space="preserve"> </v>
      </c>
      <c r="BG43" s="690" t="str">
        <f ca="1" t="shared" si="31"/>
        <v xml:space="preserve"> </v>
      </c>
      <c r="BH43" s="667" t="str">
        <f ca="1" t="shared" si="31"/>
        <v xml:space="preserve"> </v>
      </c>
      <c r="BI43" s="412" t="str">
        <f t="shared" si="31"/>
        <v xml:space="preserve"> </v>
      </c>
      <c r="BJ43" s="218" t="s">
        <v>39</v>
      </c>
      <c r="BK43" s="412" t="str">
        <f>IF(SUM(BK11:BK41)&gt;0,MAX(BK11:BK41)," ")</f>
        <v xml:space="preserve"> </v>
      </c>
      <c r="BL43" s="412" t="str">
        <f>IF(SUM(BL11:BL41)&gt;0,MAX(BL11:BL41)," ")</f>
        <v xml:space="preserve"> </v>
      </c>
      <c r="BM43" s="50" t="str">
        <f>IF(SUM(BM11:BM41)&gt;0,MAX(BM11:BM41)," ")</f>
        <v xml:space="preserve"> </v>
      </c>
      <c r="BN43" s="40" t="str">
        <f aca="true" t="shared" si="32" ref="BN43:BX43">IF(SUM(BN11:BN41)&gt;0,MAX(BN11:BN41)," ")</f>
        <v xml:space="preserve"> </v>
      </c>
      <c r="BO43" s="50" t="str">
        <f t="shared" si="32"/>
        <v xml:space="preserve"> </v>
      </c>
      <c r="BP43" s="66" t="str">
        <f t="shared" si="32"/>
        <v xml:space="preserve"> </v>
      </c>
      <c r="BQ43" s="66" t="str">
        <f t="shared" si="32"/>
        <v xml:space="preserve"> </v>
      </c>
      <c r="BR43" s="66" t="str">
        <f t="shared" si="32"/>
        <v xml:space="preserve"> </v>
      </c>
      <c r="BS43" s="66" t="str">
        <f t="shared" si="32"/>
        <v xml:space="preserve"> </v>
      </c>
      <c r="BT43" s="66" t="str">
        <f t="shared" si="32"/>
        <v xml:space="preserve"> </v>
      </c>
      <c r="BU43" s="66" t="str">
        <f t="shared" si="32"/>
        <v xml:space="preserve"> </v>
      </c>
      <c r="BV43" s="66" t="str">
        <f t="shared" si="32"/>
        <v xml:space="preserve"> </v>
      </c>
      <c r="BW43" s="66" t="str">
        <f t="shared" si="32"/>
        <v xml:space="preserve"> </v>
      </c>
      <c r="BX43" s="40" t="str">
        <f t="shared" si="32"/>
        <v xml:space="preserve"> </v>
      </c>
      <c r="BY43" s="66" t="str">
        <f>IF(SUM(BY11:BY41)&gt;0,MAX(BY11:BY41)," ")</f>
        <v xml:space="preserve"> </v>
      </c>
      <c r="BZ43" s="40" t="str">
        <f>IF(SUM(BZ11:BZ41)&gt;0,MAX(BZ11:BZ41)," ")</f>
        <v xml:space="preserve"> </v>
      </c>
      <c r="CA43" s="239" t="s">
        <v>39</v>
      </c>
      <c r="CB43" s="80" t="str">
        <f>IF(SUM(CB11:CB41)&gt;0,MAX(CB11:CB41)," ")</f>
        <v xml:space="preserve"> </v>
      </c>
      <c r="CC43" s="40" t="str">
        <f ca="1">IF(SUM(CC11:CC41)&gt;0,MAX(CC11:CC41)," ")</f>
        <v xml:space="preserve"> </v>
      </c>
      <c r="CD43" s="80" t="str">
        <f>IF(SUM(CD11:CD41)&gt;0,MAX(CD11:CD41)," ")</f>
        <v xml:space="preserve"> </v>
      </c>
      <c r="CE43" s="40" t="str">
        <f ca="1">IF(SUM(CE11:CE41)&gt;0,MAX(CE11:CE41)," ")</f>
        <v xml:space="preserve"> </v>
      </c>
      <c r="CF43" s="561" t="str">
        <f aca="true" t="shared" si="33" ref="CF43:CP43">IF(SUM(CF11:CF41)&gt;0,MAX(CF11:CF41)," ")</f>
        <v xml:space="preserve"> </v>
      </c>
      <c r="CG43" s="768" t="str">
        <f t="shared" si="33"/>
        <v xml:space="preserve"> </v>
      </c>
      <c r="CH43" s="81" t="str">
        <f t="shared" si="33"/>
        <v xml:space="preserve"> </v>
      </c>
      <c r="CI43" s="769" t="str">
        <f>IF(SUM(CI11:CI41)&gt;0,MAX(CI11:CI41)," ")</f>
        <v xml:space="preserve"> </v>
      </c>
      <c r="CJ43" s="81" t="str">
        <f>IF(SUM(CJ11:CJ41)&gt;0,MAX(CJ11:CJ41)," ")</f>
        <v xml:space="preserve"> </v>
      </c>
      <c r="CK43" s="769" t="str">
        <f t="shared" si="33"/>
        <v xml:space="preserve"> </v>
      </c>
      <c r="CL43" s="81" t="str">
        <f t="shared" si="33"/>
        <v xml:space="preserve"> </v>
      </c>
      <c r="CM43" s="768" t="str">
        <f t="shared" si="33"/>
        <v xml:space="preserve"> </v>
      </c>
      <c r="CN43" s="83" t="str">
        <f t="shared" si="33"/>
        <v xml:space="preserve"> </v>
      </c>
      <c r="CO43" s="769" t="str">
        <f t="shared" si="33"/>
        <v xml:space="preserve"> </v>
      </c>
      <c r="CP43" s="795" t="str">
        <f t="shared" si="33"/>
        <v xml:space="preserve"> </v>
      </c>
    </row>
    <row r="44" spans="1:94" ht="15" customHeight="1" thickBot="1" thickTop="1">
      <c r="A44" s="218" t="s">
        <v>40</v>
      </c>
      <c r="B44" s="219"/>
      <c r="C44" s="77"/>
      <c r="D44" s="76"/>
      <c r="E44" s="44"/>
      <c r="F44" s="78"/>
      <c r="G44" s="79"/>
      <c r="H44" s="51" t="str">
        <f>IF(SUM(H11:H41)&gt;0,MIN(H11:H41),"")</f>
        <v/>
      </c>
      <c r="I44" s="66" t="str">
        <f aca="true" t="shared" si="34" ref="I44:S44">IF(SUM(I11:I41)&gt;0,MIN(I11:I41),"")</f>
        <v/>
      </c>
      <c r="J44" s="80" t="str">
        <f t="shared" si="34"/>
        <v/>
      </c>
      <c r="K44" s="50" t="str">
        <f t="shared" si="34"/>
        <v/>
      </c>
      <c r="L44" s="273" t="str">
        <f t="shared" si="34"/>
        <v/>
      </c>
      <c r="M44" s="66" t="str">
        <f t="shared" si="34"/>
        <v/>
      </c>
      <c r="N44" s="66" t="str">
        <f ca="1" t="shared" si="34"/>
        <v/>
      </c>
      <c r="O44" s="66" t="str">
        <f t="shared" si="34"/>
        <v/>
      </c>
      <c r="P44" s="66" t="str">
        <f ca="1" t="shared" si="34"/>
        <v/>
      </c>
      <c r="Q44" s="66" t="str">
        <f t="shared" si="34"/>
        <v/>
      </c>
      <c r="R44" s="66" t="str">
        <f t="shared" si="34"/>
        <v/>
      </c>
      <c r="S44" s="40" t="str">
        <f t="shared" si="34"/>
        <v/>
      </c>
      <c r="T44" s="218" t="s">
        <v>41</v>
      </c>
      <c r="U44" s="51" t="str">
        <f>IF(SUM(U11:U41)&gt;0,MIN(U11:U41),"")</f>
        <v/>
      </c>
      <c r="V44" s="50" t="str">
        <f aca="true" t="shared" si="35" ref="V44:AI44">IF(SUM(V11:V41)&gt;0,MIN(V11:V41),"")</f>
        <v/>
      </c>
      <c r="W44" s="66" t="str">
        <f t="shared" si="35"/>
        <v/>
      </c>
      <c r="X44" s="393" t="str">
        <f t="shared" si="35"/>
        <v/>
      </c>
      <c r="Y44" s="40" t="str">
        <f t="shared" si="35"/>
        <v/>
      </c>
      <c r="Z44" s="50" t="str">
        <f t="shared" si="35"/>
        <v/>
      </c>
      <c r="AA44" s="66" t="str">
        <f t="shared" si="35"/>
        <v/>
      </c>
      <c r="AB44" s="393" t="str">
        <f t="shared" si="35"/>
        <v/>
      </c>
      <c r="AC44" s="40" t="str">
        <f t="shared" si="35"/>
        <v/>
      </c>
      <c r="AD44" s="50" t="str">
        <f t="shared" si="35"/>
        <v/>
      </c>
      <c r="AE44" s="66" t="str">
        <f t="shared" si="35"/>
        <v/>
      </c>
      <c r="AF44" s="393" t="str">
        <f t="shared" si="35"/>
        <v/>
      </c>
      <c r="AG44" s="40" t="str">
        <f t="shared" si="35"/>
        <v/>
      </c>
      <c r="AH44" s="50" t="str">
        <f t="shared" si="35"/>
        <v/>
      </c>
      <c r="AI44" s="40" t="str">
        <f t="shared" si="35"/>
        <v/>
      </c>
      <c r="AJ44" s="673"/>
      <c r="AK44" s="706" t="str">
        <f>IF(SUM(AK11:AK41)&gt;0,MIN(AK11:AK41),"")</f>
        <v/>
      </c>
      <c r="AL44" s="707" t="str">
        <f>IF(SUM(AL11:AL41)&gt;0,MIN(AL11:AL41),"")</f>
        <v/>
      </c>
      <c r="AM44" s="67"/>
      <c r="AN44" s="668" t="str">
        <f>IF(SUM(AN11:AN41)&gt;0,MIN(AN11:AN41),"")</f>
        <v/>
      </c>
      <c r="AO44" s="885" t="str">
        <f>IF(SUM(AO11:AP41)&gt;0,MIN(AO11:AP41),"")</f>
        <v/>
      </c>
      <c r="AP44" s="1030"/>
      <c r="AQ44" s="976" t="s">
        <v>72</v>
      </c>
      <c r="AR44" s="977"/>
      <c r="AS44" s="674" t="str">
        <f>IF(SUM(AS11:AS41)&gt;0,MIN(AS11:AS41),"")</f>
        <v/>
      </c>
      <c r="AT44" s="698" t="str">
        <f>IF(SUM(AT11:AT41)&gt;0,MIN(AT11:AT41),"")</f>
        <v/>
      </c>
      <c r="AU44" s="667" t="str">
        <f>IF(SUM(AU11:AU41)&gt;0,MIN(AU11:AU41),"")</f>
        <v/>
      </c>
      <c r="AV44" s="597" t="str">
        <f>IF(SUM(AV11:AV41)&gt;0,MIN(AV11:AV41),"")</f>
        <v/>
      </c>
      <c r="AW44" s="674" t="str">
        <f aca="true" t="shared" si="36" ref="AW44:BH44">IF(SUM(AW11:AW41)&gt;0,MIN(AW11:AW41),"")</f>
        <v/>
      </c>
      <c r="AX44" s="693" t="str">
        <f t="shared" si="36"/>
        <v/>
      </c>
      <c r="AY44" s="694" t="str">
        <f ca="1" t="shared" si="36"/>
        <v/>
      </c>
      <c r="AZ44" s="695" t="str">
        <f ca="1" t="shared" si="36"/>
        <v/>
      </c>
      <c r="BA44" s="674" t="str">
        <f t="shared" si="36"/>
        <v/>
      </c>
      <c r="BB44" s="693" t="str">
        <f t="shared" si="36"/>
        <v/>
      </c>
      <c r="BC44" s="694" t="str">
        <f ca="1" t="shared" si="36"/>
        <v/>
      </c>
      <c r="BD44" s="695" t="str">
        <f ca="1" t="shared" si="36"/>
        <v/>
      </c>
      <c r="BE44" s="674" t="str">
        <f t="shared" si="36"/>
        <v/>
      </c>
      <c r="BF44" s="696" t="str">
        <f t="shared" si="36"/>
        <v/>
      </c>
      <c r="BG44" s="697" t="str">
        <f ca="1" t="shared" si="36"/>
        <v/>
      </c>
      <c r="BH44" s="695" t="str">
        <f ca="1" t="shared" si="36"/>
        <v/>
      </c>
      <c r="BI44" s="559" t="str">
        <f>IF(SUM(BI11:BI41)&gt;0,MIN(BI11:BI41),"")</f>
        <v/>
      </c>
      <c r="BJ44" s="441" t="s">
        <v>41</v>
      </c>
      <c r="BK44" s="559" t="str">
        <f>IF(SUM(BK11:BK41)&gt;0,MIN(BK11:BK41),"")</f>
        <v/>
      </c>
      <c r="BL44" s="597" t="str">
        <f>IF(SUM(BL11:BL41)&gt;0,MIN(BL11:BL41),"")</f>
        <v/>
      </c>
      <c r="BM44" s="674" t="str">
        <f aca="true" t="shared" si="37" ref="BM44:BX44">IF(SUM(BM11:BM41)&gt;0,MIN(BM11:BM41),"")</f>
        <v/>
      </c>
      <c r="BN44" s="698" t="str">
        <f t="shared" si="37"/>
        <v/>
      </c>
      <c r="BO44" s="674" t="str">
        <f t="shared" si="37"/>
        <v/>
      </c>
      <c r="BP44" s="697" t="str">
        <f t="shared" si="37"/>
        <v/>
      </c>
      <c r="BQ44" s="697" t="str">
        <f t="shared" si="37"/>
        <v/>
      </c>
      <c r="BR44" s="697" t="str">
        <f t="shared" si="37"/>
        <v/>
      </c>
      <c r="BS44" s="697" t="str">
        <f t="shared" si="37"/>
        <v/>
      </c>
      <c r="BT44" s="697" t="str">
        <f t="shared" si="37"/>
        <v/>
      </c>
      <c r="BU44" s="697" t="str">
        <f t="shared" si="37"/>
        <v/>
      </c>
      <c r="BV44" s="697" t="str">
        <f t="shared" si="37"/>
        <v/>
      </c>
      <c r="BW44" s="697" t="str">
        <f t="shared" si="37"/>
        <v/>
      </c>
      <c r="BX44" s="698" t="str">
        <f t="shared" si="37"/>
        <v/>
      </c>
      <c r="BY44" s="66" t="str">
        <f>IF(SUM(BY11:BY41)&gt;0,MIN(BY11:BY41),"")</f>
        <v/>
      </c>
      <c r="BZ44" s="40" t="str">
        <f>IF(SUM(BZ11:BZ41)&gt;0,MIN(BZ11:BZ41),"")</f>
        <v/>
      </c>
      <c r="CA44" s="785" t="s">
        <v>41</v>
      </c>
      <c r="CB44" s="60" t="str">
        <f>IF(SUM(CB11:CB41)&gt;0,MIN(CB11:CB41),"")</f>
        <v/>
      </c>
      <c r="CC44" s="63" t="str">
        <f ca="1">IF(SUM(CC11:CC41)&gt;0,MIN(CC11:CC41),"")</f>
        <v/>
      </c>
      <c r="CD44" s="677" t="str">
        <f>IF(SUM(CD11:CD41)&gt;0,MIN(CD11:CD41),"")</f>
        <v/>
      </c>
      <c r="CE44" s="63" t="str">
        <f ca="1">IF(SUM(CE11:CE41)&gt;0,MIN(CE11:CE41),"")</f>
        <v/>
      </c>
      <c r="CF44" s="776" t="str">
        <f aca="true" t="shared" si="38" ref="CF44:CP44">IF(SUM(CF11:CF41)&gt;0,MIN(CF11:CF41),"")</f>
        <v/>
      </c>
      <c r="CG44" s="694" t="str">
        <f t="shared" si="38"/>
        <v/>
      </c>
      <c r="CH44" s="697" t="str">
        <f t="shared" si="38"/>
        <v/>
      </c>
      <c r="CI44" s="694" t="str">
        <f>IF(SUM(CI11:CI41)&gt;0,MIN(CI11:CI41),"")</f>
        <v/>
      </c>
      <c r="CJ44" s="697" t="str">
        <f>IF(SUM(CJ11:CJ41)&gt;0,MIN(CJ11:CJ41),"")</f>
        <v/>
      </c>
      <c r="CK44" s="694" t="str">
        <f t="shared" si="38"/>
        <v/>
      </c>
      <c r="CL44" s="697" t="str">
        <f t="shared" si="38"/>
        <v/>
      </c>
      <c r="CM44" s="694" t="str">
        <f t="shared" si="38"/>
        <v/>
      </c>
      <c r="CN44" s="694" t="str">
        <f t="shared" si="38"/>
        <v/>
      </c>
      <c r="CO44" s="697" t="str">
        <f t="shared" si="38"/>
        <v/>
      </c>
      <c r="CP44" s="796" t="str">
        <f t="shared" si="38"/>
        <v/>
      </c>
    </row>
    <row r="45" spans="1:94" ht="14.45" customHeight="1" thickBot="1" thickTop="1">
      <c r="A45" s="582"/>
      <c r="B45" s="560"/>
      <c r="C45" s="560"/>
      <c r="D45" s="560"/>
      <c r="E45" s="583"/>
      <c r="F45" s="584"/>
      <c r="G45" s="567"/>
      <c r="H45" s="582"/>
      <c r="I45" s="560"/>
      <c r="J45" s="585"/>
      <c r="K45" s="560"/>
      <c r="L45" s="568"/>
      <c r="M45" s="560"/>
      <c r="N45" s="560"/>
      <c r="O45" s="560"/>
      <c r="P45" s="560"/>
      <c r="Q45" s="560"/>
      <c r="R45" s="560"/>
      <c r="S45" s="585"/>
      <c r="T45" s="967" t="s">
        <v>150</v>
      </c>
      <c r="U45" s="968"/>
      <c r="V45" s="969"/>
      <c r="W45" s="560"/>
      <c r="X45" s="560"/>
      <c r="Y45" s="590"/>
      <c r="Z45" s="560"/>
      <c r="AA45" s="569"/>
      <c r="AB45" s="560"/>
      <c r="AC45" s="585"/>
      <c r="AD45" s="560"/>
      <c r="AE45" s="560"/>
      <c r="AF45" s="560"/>
      <c r="AG45" s="585"/>
      <c r="AH45" s="560"/>
      <c r="AI45" s="585"/>
      <c r="AJ45" s="560"/>
      <c r="AK45" s="560"/>
      <c r="AL45" s="570"/>
      <c r="AM45" s="554"/>
      <c r="AN45" s="853" t="str">
        <f ca="1">'E.coli Standalone Calculation'!Q38</f>
        <v/>
      </c>
      <c r="AO45" s="576"/>
      <c r="AP45" s="592"/>
      <c r="AQ45" s="560"/>
      <c r="AR45" s="585"/>
      <c r="AS45" s="560"/>
      <c r="AT45" s="585"/>
      <c r="AU45" s="668"/>
      <c r="AV45" s="585"/>
      <c r="AW45" s="560"/>
      <c r="AX45" s="560"/>
      <c r="AY45" s="579"/>
      <c r="AZ45" s="585"/>
      <c r="BA45" s="560"/>
      <c r="BB45" s="560"/>
      <c r="BC45" s="579"/>
      <c r="BD45" s="585"/>
      <c r="BE45" s="560"/>
      <c r="BF45" s="579"/>
      <c r="BG45" s="560"/>
      <c r="BH45" s="585"/>
      <c r="BI45" s="595"/>
      <c r="BJ45" s="595"/>
      <c r="BK45" s="595"/>
      <c r="BL45" s="595"/>
      <c r="BM45" s="560"/>
      <c r="BN45" s="585"/>
      <c r="BO45" s="560"/>
      <c r="BP45" s="560"/>
      <c r="BQ45" s="560"/>
      <c r="BR45" s="560"/>
      <c r="BS45" s="560"/>
      <c r="BT45" s="560"/>
      <c r="BU45" s="560"/>
      <c r="BV45" s="560"/>
      <c r="BW45" s="560"/>
      <c r="BX45" s="585"/>
      <c r="BY45" s="560"/>
      <c r="BZ45" s="585"/>
      <c r="CA45" s="595"/>
      <c r="CB45" s="668"/>
      <c r="CC45" s="668"/>
      <c r="CD45" s="668"/>
      <c r="CE45" s="775"/>
      <c r="CF45" s="668"/>
      <c r="CG45" s="770"/>
      <c r="CH45" s="770"/>
      <c r="CI45" s="770"/>
      <c r="CJ45" s="770"/>
      <c r="CK45" s="770"/>
      <c r="CL45" s="770"/>
      <c r="CM45" s="770"/>
      <c r="CN45" s="770"/>
      <c r="CO45" s="770"/>
      <c r="CP45" s="797"/>
    </row>
    <row r="46" spans="1:94" ht="14.45" customHeight="1" thickBot="1" thickTop="1">
      <c r="A46" s="586"/>
      <c r="B46" s="572"/>
      <c r="C46" s="572"/>
      <c r="D46" s="572"/>
      <c r="E46" s="587"/>
      <c r="F46" s="571"/>
      <c r="G46" s="587"/>
      <c r="H46" s="572"/>
      <c r="I46" s="572"/>
      <c r="J46" s="588"/>
      <c r="K46" s="572"/>
      <c r="L46" s="573"/>
      <c r="M46" s="572"/>
      <c r="N46" s="572"/>
      <c r="O46" s="572"/>
      <c r="P46" s="572"/>
      <c r="Q46" s="572"/>
      <c r="R46" s="572"/>
      <c r="S46" s="588"/>
      <c r="T46" s="970" t="s">
        <v>174</v>
      </c>
      <c r="U46" s="971"/>
      <c r="V46" s="972"/>
      <c r="W46" s="572"/>
      <c r="X46" s="572"/>
      <c r="Y46" s="591"/>
      <c r="Z46" s="572"/>
      <c r="AA46" s="574"/>
      <c r="AB46" s="572"/>
      <c r="AC46" s="588"/>
      <c r="AD46" s="572"/>
      <c r="AE46" s="572"/>
      <c r="AF46" s="572"/>
      <c r="AG46" s="588"/>
      <c r="AH46" s="572"/>
      <c r="AI46" s="588"/>
      <c r="AJ46" s="572"/>
      <c r="AK46" s="572"/>
      <c r="AL46" s="575"/>
      <c r="AM46" s="554"/>
      <c r="AN46" s="854" t="str">
        <f ca="1">'E.coli Standalone Calculation'!Q41</f>
        <v/>
      </c>
      <c r="AO46" s="580"/>
      <c r="AP46" s="593"/>
      <c r="AQ46" s="572"/>
      <c r="AR46" s="588"/>
      <c r="AS46" s="572"/>
      <c r="AT46" s="588"/>
      <c r="AU46" s="572"/>
      <c r="AV46" s="588"/>
      <c r="AW46" s="572"/>
      <c r="AX46" s="572"/>
      <c r="AY46" s="581"/>
      <c r="AZ46" s="588"/>
      <c r="BA46" s="572"/>
      <c r="BB46" s="572"/>
      <c r="BC46" s="581"/>
      <c r="BD46" s="588"/>
      <c r="BE46" s="572"/>
      <c r="BF46" s="581"/>
      <c r="BG46" s="572"/>
      <c r="BH46" s="588"/>
      <c r="BI46" s="596"/>
      <c r="BJ46" s="596"/>
      <c r="BK46" s="596"/>
      <c r="BL46" s="596"/>
      <c r="BM46" s="572"/>
      <c r="BN46" s="588"/>
      <c r="BO46" s="572"/>
      <c r="BP46" s="572"/>
      <c r="BQ46" s="572"/>
      <c r="BR46" s="572"/>
      <c r="BS46" s="572"/>
      <c r="BT46" s="572"/>
      <c r="BU46" s="572"/>
      <c r="BV46" s="572"/>
      <c r="BW46" s="572"/>
      <c r="BX46" s="588"/>
      <c r="BY46" s="572"/>
      <c r="BZ46" s="588"/>
      <c r="CA46" s="788"/>
      <c r="CB46" s="771"/>
      <c r="CC46" s="771"/>
      <c r="CD46" s="771"/>
      <c r="CE46" s="778"/>
      <c r="CF46" s="771"/>
      <c r="CG46" s="771"/>
      <c r="CH46" s="771"/>
      <c r="CI46" s="771"/>
      <c r="CJ46" s="771"/>
      <c r="CK46" s="771"/>
      <c r="CL46" s="771"/>
      <c r="CM46" s="771"/>
      <c r="CN46" s="771"/>
      <c r="CO46" s="771"/>
      <c r="CP46" s="778"/>
    </row>
    <row r="47" spans="1:94" ht="15" customHeight="1" thickBot="1">
      <c r="A47" s="441" t="s">
        <v>42</v>
      </c>
      <c r="B47" s="222"/>
      <c r="C47" s="442"/>
      <c r="D47" s="119"/>
      <c r="E47" s="83">
        <f>COUNT(E11:E41)</f>
        <v>0</v>
      </c>
      <c r="F47" s="443">
        <f>COUNTA(F11:F41)</f>
        <v>0</v>
      </c>
      <c r="G47" s="444">
        <f>COUNTA(G11:G41)</f>
        <v>0</v>
      </c>
      <c r="H47" s="445">
        <f aca="true" t="shared" si="39" ref="H47:S47">COUNT(H11:H41)</f>
        <v>0</v>
      </c>
      <c r="I47" s="81">
        <f t="shared" si="39"/>
        <v>0</v>
      </c>
      <c r="J47" s="82">
        <f t="shared" si="39"/>
        <v>0</v>
      </c>
      <c r="K47" s="445">
        <f t="shared" si="39"/>
        <v>0</v>
      </c>
      <c r="L47" s="81">
        <f t="shared" si="39"/>
        <v>0</v>
      </c>
      <c r="M47" s="81">
        <f t="shared" si="39"/>
        <v>0</v>
      </c>
      <c r="N47" s="81">
        <f ca="1" t="shared" si="39"/>
        <v>0</v>
      </c>
      <c r="O47" s="81">
        <f t="shared" si="39"/>
        <v>0</v>
      </c>
      <c r="P47" s="81">
        <f ca="1" t="shared" si="39"/>
        <v>0</v>
      </c>
      <c r="Q47" s="81">
        <f t="shared" si="39"/>
        <v>0</v>
      </c>
      <c r="R47" s="81">
        <f t="shared" si="39"/>
        <v>0</v>
      </c>
      <c r="S47" s="82">
        <f t="shared" si="39"/>
        <v>0</v>
      </c>
      <c r="T47" s="220" t="s">
        <v>66</v>
      </c>
      <c r="U47" s="62">
        <f>COUNT(U11:U41)</f>
        <v>0</v>
      </c>
      <c r="V47" s="60">
        <f aca="true" t="shared" si="40" ref="V47:AI47">COUNT(V11:V41)</f>
        <v>0</v>
      </c>
      <c r="W47" s="61">
        <f t="shared" si="40"/>
        <v>0</v>
      </c>
      <c r="X47" s="394">
        <f t="shared" si="40"/>
        <v>0</v>
      </c>
      <c r="Y47" s="63">
        <f t="shared" si="40"/>
        <v>0</v>
      </c>
      <c r="Z47" s="60">
        <f t="shared" si="40"/>
        <v>0</v>
      </c>
      <c r="AA47" s="61">
        <f t="shared" si="40"/>
        <v>0</v>
      </c>
      <c r="AB47" s="394">
        <f t="shared" si="40"/>
        <v>0</v>
      </c>
      <c r="AC47" s="63">
        <f t="shared" si="40"/>
        <v>0</v>
      </c>
      <c r="AD47" s="60">
        <f t="shared" si="40"/>
        <v>0</v>
      </c>
      <c r="AE47" s="61">
        <f t="shared" si="40"/>
        <v>0</v>
      </c>
      <c r="AF47" s="394">
        <f t="shared" si="40"/>
        <v>0</v>
      </c>
      <c r="AG47" s="63">
        <f t="shared" si="40"/>
        <v>0</v>
      </c>
      <c r="AH47" s="60">
        <f t="shared" si="40"/>
        <v>0</v>
      </c>
      <c r="AI47" s="63">
        <f t="shared" si="40"/>
        <v>0</v>
      </c>
      <c r="AJ47" s="678"/>
      <c r="AK47" s="61">
        <f>COUNT(AK11:AK41)</f>
        <v>0</v>
      </c>
      <c r="AL47" s="61">
        <f>COUNT(AL11:AL41)</f>
        <v>0</v>
      </c>
      <c r="AM47" s="68"/>
      <c r="AN47" s="61">
        <f ca="1">COUNT(AM11:AM41)</f>
        <v>0</v>
      </c>
      <c r="AO47" s="1028">
        <f>COUNT(AO11:AP41)</f>
        <v>0</v>
      </c>
      <c r="AP47" s="1029"/>
      <c r="AQ47" s="1065" t="s">
        <v>66</v>
      </c>
      <c r="AR47" s="1066"/>
      <c r="AS47" s="60">
        <f aca="true" t="shared" si="41" ref="AS47:BI47">COUNT(AS11:AS41)</f>
        <v>0</v>
      </c>
      <c r="AT47" s="112">
        <f t="shared" si="41"/>
        <v>0</v>
      </c>
      <c r="AU47" s="61">
        <f t="shared" si="41"/>
        <v>0</v>
      </c>
      <c r="AV47" s="63">
        <f t="shared" si="41"/>
        <v>0</v>
      </c>
      <c r="AW47" s="60">
        <f t="shared" si="41"/>
        <v>0</v>
      </c>
      <c r="AX47" s="69">
        <f t="shared" si="41"/>
        <v>0</v>
      </c>
      <c r="AY47" s="69">
        <f ca="1" t="shared" si="41"/>
        <v>0</v>
      </c>
      <c r="AZ47" s="112">
        <f ca="1" t="shared" si="41"/>
        <v>0</v>
      </c>
      <c r="BA47" s="60">
        <f t="shared" si="41"/>
        <v>0</v>
      </c>
      <c r="BB47" s="69">
        <f t="shared" si="41"/>
        <v>0</v>
      </c>
      <c r="BC47" s="69">
        <f ca="1" t="shared" si="41"/>
        <v>0</v>
      </c>
      <c r="BD47" s="112">
        <f ca="1" t="shared" si="41"/>
        <v>0</v>
      </c>
      <c r="BE47" s="60">
        <f t="shared" si="41"/>
        <v>0</v>
      </c>
      <c r="BF47" s="69">
        <f t="shared" si="41"/>
        <v>0</v>
      </c>
      <c r="BG47" s="69">
        <f ca="1" t="shared" si="41"/>
        <v>0</v>
      </c>
      <c r="BH47" s="112">
        <f ca="1" t="shared" si="41"/>
        <v>0</v>
      </c>
      <c r="BI47" s="413">
        <f t="shared" si="41"/>
        <v>0</v>
      </c>
      <c r="BJ47" s="241" t="s">
        <v>66</v>
      </c>
      <c r="BK47" s="413">
        <f>COUNT(BK11:BK41)</f>
        <v>0</v>
      </c>
      <c r="BL47" s="413">
        <f>COUNT(BL11:BL41)</f>
        <v>0</v>
      </c>
      <c r="BM47" s="62">
        <f>COUNT(BM11:BM41)</f>
        <v>0</v>
      </c>
      <c r="BN47" s="63">
        <f aca="true" t="shared" si="42" ref="BN47:BX47">COUNT(BN11:BN41)</f>
        <v>0</v>
      </c>
      <c r="BO47" s="60">
        <f t="shared" si="42"/>
        <v>0</v>
      </c>
      <c r="BP47" s="61">
        <f t="shared" si="42"/>
        <v>0</v>
      </c>
      <c r="BQ47" s="61">
        <f t="shared" si="42"/>
        <v>0</v>
      </c>
      <c r="BR47" s="61">
        <f t="shared" si="42"/>
        <v>0</v>
      </c>
      <c r="BS47" s="61">
        <f t="shared" si="42"/>
        <v>0</v>
      </c>
      <c r="BT47" s="61">
        <f t="shared" si="42"/>
        <v>0</v>
      </c>
      <c r="BU47" s="61">
        <f t="shared" si="42"/>
        <v>0</v>
      </c>
      <c r="BV47" s="61">
        <f t="shared" si="42"/>
        <v>0</v>
      </c>
      <c r="BW47" s="61">
        <f t="shared" si="42"/>
        <v>0</v>
      </c>
      <c r="BX47" s="63">
        <f t="shared" si="42"/>
        <v>0</v>
      </c>
      <c r="BY47" s="61">
        <f>COUNT(BY11:BY41)</f>
        <v>0</v>
      </c>
      <c r="BZ47" s="63">
        <f>COUNT(BZ11:BZ41)</f>
        <v>0</v>
      </c>
      <c r="CA47" s="787" t="s">
        <v>66</v>
      </c>
      <c r="CB47" s="589">
        <f>COUNT(CB11:CB41)</f>
        <v>0</v>
      </c>
      <c r="CC47" s="69">
        <f ca="1">COUNT(CC11:CC41)</f>
        <v>0</v>
      </c>
      <c r="CD47" s="69">
        <f>COUNT(CD11:CD41)</f>
        <v>0</v>
      </c>
      <c r="CE47" s="112">
        <f ca="1">COUNT(CE11:CE41)</f>
        <v>0</v>
      </c>
      <c r="CF47" s="69">
        <f aca="true" t="shared" si="43" ref="CF47:CP47">COUNT(CF11:CF41)</f>
        <v>0</v>
      </c>
      <c r="CG47" s="69">
        <f t="shared" si="43"/>
        <v>0</v>
      </c>
      <c r="CH47" s="69">
        <f t="shared" si="43"/>
        <v>0</v>
      </c>
      <c r="CI47" s="69">
        <f>COUNT(CI11:CI41)</f>
        <v>0</v>
      </c>
      <c r="CJ47" s="69">
        <f>COUNT(CJ11:CJ41)</f>
        <v>0</v>
      </c>
      <c r="CK47" s="69">
        <f t="shared" si="43"/>
        <v>0</v>
      </c>
      <c r="CL47" s="69">
        <f t="shared" si="43"/>
        <v>0</v>
      </c>
      <c r="CM47" s="69">
        <f t="shared" si="43"/>
        <v>0</v>
      </c>
      <c r="CN47" s="69">
        <f t="shared" si="43"/>
        <v>0</v>
      </c>
      <c r="CO47" s="69">
        <f t="shared" si="43"/>
        <v>0</v>
      </c>
      <c r="CP47" s="112">
        <f t="shared" si="43"/>
        <v>0</v>
      </c>
    </row>
    <row r="48" spans="1:79" ht="15.75" customHeight="1" thickBot="1">
      <c r="A48" s="989" t="s">
        <v>124</v>
      </c>
      <c r="B48" s="990"/>
      <c r="C48" s="990"/>
      <c r="D48" s="990"/>
      <c r="E48" s="990"/>
      <c r="F48" s="990"/>
      <c r="G48" s="990"/>
      <c r="H48" s="990"/>
      <c r="I48" s="990"/>
      <c r="J48" s="990"/>
      <c r="K48" s="457" t="s">
        <v>190</v>
      </c>
      <c r="L48" s="205"/>
      <c r="M48" s="205"/>
      <c r="N48" s="205"/>
      <c r="O48" s="205"/>
      <c r="P48" s="458"/>
      <c r="Q48" s="459" t="s">
        <v>129</v>
      </c>
      <c r="R48" s="205"/>
      <c r="S48" s="230"/>
      <c r="T48" s="300" t="s">
        <v>43</v>
      </c>
      <c r="U48" s="401"/>
      <c r="V48" s="205"/>
      <c r="W48" s="205"/>
      <c r="X48" s="205"/>
      <c r="Y48" s="205"/>
      <c r="Z48" s="205"/>
      <c r="AA48" s="205"/>
      <c r="AB48" s="205"/>
      <c r="AC48" s="205"/>
      <c r="AD48" s="205"/>
      <c r="AE48" s="205"/>
      <c r="AF48" s="205"/>
      <c r="AG48" s="205"/>
      <c r="AH48" s="205"/>
      <c r="AI48" s="205"/>
      <c r="AJ48" s="205"/>
      <c r="AK48" s="205"/>
      <c r="AL48" s="205"/>
      <c r="AM48" s="205"/>
      <c r="AN48" s="205"/>
      <c r="AO48" s="205"/>
      <c r="AP48" s="230"/>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row>
    <row r="49" spans="1:79" ht="12.75" customHeight="1">
      <c r="A49" s="991"/>
      <c r="B49" s="992"/>
      <c r="C49" s="992"/>
      <c r="D49" s="992"/>
      <c r="E49" s="992"/>
      <c r="F49" s="992"/>
      <c r="G49" s="992"/>
      <c r="H49" s="992"/>
      <c r="I49" s="992"/>
      <c r="J49" s="992"/>
      <c r="K49" s="1002"/>
      <c r="L49" s="1003"/>
      <c r="M49" s="1003"/>
      <c r="N49" s="1003"/>
      <c r="O49" s="1003"/>
      <c r="P49" s="1004"/>
      <c r="Q49" s="1006"/>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89" t="s">
        <v>44</v>
      </c>
      <c r="AT49" s="90"/>
      <c r="AU49" s="90"/>
      <c r="AV49" s="90"/>
      <c r="AW49" s="90"/>
      <c r="AX49" s="90"/>
      <c r="AY49" s="90"/>
      <c r="AZ49" s="90"/>
      <c r="BA49" s="90"/>
      <c r="BB49" s="90"/>
      <c r="BC49" s="91"/>
      <c r="BD49" s="303" t="s">
        <v>45</v>
      </c>
      <c r="BE49" s="205"/>
      <c r="BF49" s="230"/>
      <c r="BG49" s="198"/>
      <c r="BH49" s="198"/>
      <c r="BI49" s="198"/>
      <c r="BJ49" s="198"/>
      <c r="BK49" s="198"/>
      <c r="BL49" s="198"/>
      <c r="BM49" s="908" t="s">
        <v>175</v>
      </c>
      <c r="BN49" s="909"/>
      <c r="BO49" s="909"/>
      <c r="BP49" s="909"/>
      <c r="BQ49" s="909"/>
      <c r="BR49" s="909"/>
      <c r="BS49" s="909"/>
      <c r="BT49" s="909"/>
      <c r="BU49" s="910"/>
      <c r="BV49" s="198"/>
      <c r="BW49" s="198"/>
      <c r="BX49" s="198"/>
      <c r="BY49" s="198"/>
      <c r="BZ49" s="198"/>
      <c r="CA49" s="198"/>
    </row>
    <row r="50" spans="1:79" ht="12.75" customHeight="1">
      <c r="A50" s="991"/>
      <c r="B50" s="992"/>
      <c r="C50" s="992"/>
      <c r="D50" s="992"/>
      <c r="E50" s="992"/>
      <c r="F50" s="992"/>
      <c r="G50" s="992"/>
      <c r="H50" s="992"/>
      <c r="I50" s="992"/>
      <c r="J50" s="992"/>
      <c r="K50" s="1005"/>
      <c r="L50" s="1003"/>
      <c r="M50" s="1003"/>
      <c r="N50" s="1003"/>
      <c r="O50" s="1003"/>
      <c r="P50" s="1004"/>
      <c r="Q50" s="1009"/>
      <c r="R50" s="1007"/>
      <c r="S50" s="1008"/>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5"/>
      <c r="AT50" s="219"/>
      <c r="AU50" s="246"/>
      <c r="AV50" s="249" t="s">
        <v>47</v>
      </c>
      <c r="AW50" s="250"/>
      <c r="AX50" s="249" t="s">
        <v>48</v>
      </c>
      <c r="AY50" s="250"/>
      <c r="AZ50" s="251" t="s">
        <v>49</v>
      </c>
      <c r="BA50" s="252"/>
      <c r="BB50" s="251" t="s">
        <v>50</v>
      </c>
      <c r="BC50" s="253"/>
      <c r="BD50" s="304" t="s">
        <v>51</v>
      </c>
      <c r="BE50" s="198"/>
      <c r="BF50" s="98">
        <f>IF(SUM(AS11:AS41)&gt;0,SUM(AS11:AS41),SUM(K11:K41))</f>
        <v>0</v>
      </c>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4.25" customHeight="1" thickBot="1">
      <c r="A51" s="991"/>
      <c r="B51" s="992"/>
      <c r="C51" s="992"/>
      <c r="D51" s="992"/>
      <c r="E51" s="992"/>
      <c r="F51" s="992"/>
      <c r="G51" s="992"/>
      <c r="H51" s="992"/>
      <c r="I51" s="992"/>
      <c r="J51" s="992"/>
      <c r="K51" s="1010"/>
      <c r="L51" s="1011"/>
      <c r="M51" s="1011"/>
      <c r="N51" s="1011"/>
      <c r="O51" s="1011"/>
      <c r="P51" s="1012"/>
      <c r="Q51" s="460"/>
      <c r="R51" s="233"/>
      <c r="S51" s="234"/>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241" t="s">
        <v>46</v>
      </c>
      <c r="AT51" s="247"/>
      <c r="AU51" s="248"/>
      <c r="AV51" s="329" t="str">
        <f>IF(M42=" "," NA",(+M42-AW42)/M42*100)</f>
        <v xml:space="preserve"> NA</v>
      </c>
      <c r="AW51" s="330"/>
      <c r="AX51" s="329" t="str">
        <f>IF(O42=" "," NA",(+O42-BA42)/O42*100)</f>
        <v xml:space="preserve"> NA</v>
      </c>
      <c r="AY51" s="330"/>
      <c r="AZ51" s="329" t="str">
        <f>IF(R42=" "," NA",(+R42-BE42)/R42*100)</f>
        <v xml:space="preserve"> NA</v>
      </c>
      <c r="BA51" s="330"/>
      <c r="BB51" s="327" t="str">
        <f>IF(Q42=" "," NA",(+Q42-AV42)/Q42*100)</f>
        <v xml:space="preserve"> NA</v>
      </c>
      <c r="BC51" s="103"/>
      <c r="BD51" s="216"/>
      <c r="BE51" s="217"/>
      <c r="BF51" s="231"/>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3.5" customHeight="1">
      <c r="A52" s="991"/>
      <c r="B52" s="992"/>
      <c r="C52" s="992"/>
      <c r="D52" s="992"/>
      <c r="E52" s="992"/>
      <c r="F52" s="992"/>
      <c r="G52" s="992"/>
      <c r="H52" s="992"/>
      <c r="I52" s="992"/>
      <c r="J52" s="992"/>
      <c r="K52" s="457" t="s">
        <v>191</v>
      </c>
      <c r="L52" s="461"/>
      <c r="M52" s="205"/>
      <c r="N52" s="205"/>
      <c r="O52" s="205"/>
      <c r="P52" s="462"/>
      <c r="Q52" s="459" t="s">
        <v>129</v>
      </c>
      <c r="R52" s="205"/>
      <c r="S52" s="230"/>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198"/>
      <c r="AT52" s="198"/>
      <c r="AU52" s="198"/>
      <c r="AV52" s="198"/>
      <c r="AW52" s="198"/>
      <c r="AX52" s="198"/>
      <c r="AY52" s="198"/>
      <c r="AZ52" s="198"/>
      <c r="BA52" s="198"/>
      <c r="BB52" s="198"/>
      <c r="BC52" s="198"/>
      <c r="BD52" s="932" t="s">
        <v>52</v>
      </c>
      <c r="BE52" s="933"/>
      <c r="BF52" s="888"/>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3.5" customHeight="1">
      <c r="A53" s="991"/>
      <c r="B53" s="992"/>
      <c r="C53" s="992"/>
      <c r="D53" s="992"/>
      <c r="E53" s="992"/>
      <c r="F53" s="992"/>
      <c r="G53" s="992"/>
      <c r="H53" s="992"/>
      <c r="I53" s="992"/>
      <c r="J53" s="992"/>
      <c r="K53" s="463" t="s">
        <v>192</v>
      </c>
      <c r="L53" s="209"/>
      <c r="M53" s="209"/>
      <c r="N53" s="209"/>
      <c r="O53" s="209"/>
      <c r="P53" s="209"/>
      <c r="Q53" s="1006"/>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200" t="str">
        <f>IF(OR(Q42=" ",AV42=" ",LEFT(Q10,4)&lt;&gt;"Phos",LEFT(AV10,4)&lt;&gt;"Phos"),"","Phosphorus limit would be")</f>
        <v/>
      </c>
      <c r="AT53" s="200"/>
      <c r="AU53" s="200"/>
      <c r="AV53" s="200"/>
      <c r="AW53" s="200" t="str">
        <f>IF(OR(Q42=" ",+AV42=" ",LEFT(Q10,4)&lt;&gt;"Phos",LEFT(AV10,4)&lt;&gt;"Phos"),"",IF(+Q42&gt;=5,1,IF(+Q42&gt;=4,80,IF(+Q42&gt;=3,75,IF(Q42&gt;=2,70,IF(Q42&gt;=1,65,60))))))</f>
        <v/>
      </c>
      <c r="AX53" s="200" t="str">
        <f>IF(OR(Q42=" ",+AV42=" ",LEFT(Q10,4)&lt;&gt;"Phos",LEFT(AV10,4)&lt;&gt;"Phos"),"",IF(+Q42&gt;=5,"mg/l.","% removal."))</f>
        <v/>
      </c>
      <c r="AY53" s="200"/>
      <c r="AZ53" s="200" t="str">
        <f>IF(OR(Q42=" ",+AV42=" ",LEFT(Q10,4)&lt;&gt;"Phos",LEFT(AV10,4)&lt;&gt;"Phos"),"",IF(OR(AND(+Q42&gt;=5,AV42&gt;1),AND(+Q42&gt;=4,+Q42&lt;5,BB51&lt;80),AND(+Q42&gt;=3,+Q42&lt;4,BB51&lt;75),AND(+Q42&gt;=2,+Q42&lt;3,BB51&lt;70),AND(+Q42&gt;=1,+Q42&lt;2,BB51&lt;65),AND(+Q42&lt;1,BB51&lt;60)),"(compliance not achieved)","(compliance achieved)"))</f>
        <v/>
      </c>
      <c r="BA53" s="200"/>
      <c r="BB53" s="200"/>
      <c r="BC53" s="198"/>
      <c r="BD53" s="305" t="s">
        <v>53</v>
      </c>
      <c r="BE53" s="198"/>
      <c r="BF53" s="99" t="str">
        <f>IF(AS47+K47=0,"",IF(AS47&gt;0,+AS42/O4,K42/O4))</f>
        <v/>
      </c>
      <c r="BG53" s="198"/>
      <c r="BH53" s="198"/>
      <c r="BI53" s="198"/>
      <c r="BJ53" s="198"/>
      <c r="BK53" s="198"/>
      <c r="BL53" s="198"/>
      <c r="BM53" s="911"/>
      <c r="BN53" s="912"/>
      <c r="BO53" s="912"/>
      <c r="BP53" s="912"/>
      <c r="BQ53" s="912"/>
      <c r="BR53" s="912"/>
      <c r="BS53" s="912"/>
      <c r="BT53" s="912"/>
      <c r="BU53" s="913"/>
      <c r="BV53" s="198"/>
      <c r="BW53" s="198"/>
      <c r="BX53" s="198"/>
      <c r="BY53" s="198"/>
      <c r="BZ53" s="198"/>
      <c r="CA53" s="198"/>
    </row>
    <row r="54" spans="1:79" ht="13.5" customHeight="1" thickBot="1">
      <c r="A54" s="991"/>
      <c r="B54" s="992"/>
      <c r="C54" s="992"/>
      <c r="D54" s="992"/>
      <c r="E54" s="992"/>
      <c r="F54" s="992"/>
      <c r="G54" s="992"/>
      <c r="H54" s="992"/>
      <c r="I54" s="992"/>
      <c r="J54" s="992"/>
      <c r="K54" s="1002"/>
      <c r="L54" s="1003"/>
      <c r="M54" s="1003"/>
      <c r="N54" s="1003"/>
      <c r="O54" s="1003"/>
      <c r="P54" s="1013"/>
      <c r="Q54" s="1009"/>
      <c r="R54" s="1007"/>
      <c r="S54" s="1008"/>
      <c r="T54" s="996"/>
      <c r="U54" s="997"/>
      <c r="V54" s="997"/>
      <c r="W54" s="997"/>
      <c r="X54" s="997"/>
      <c r="Y54" s="997"/>
      <c r="Z54" s="997"/>
      <c r="AA54" s="997"/>
      <c r="AB54" s="997"/>
      <c r="AC54" s="997"/>
      <c r="AD54" s="997"/>
      <c r="AE54" s="997"/>
      <c r="AF54" s="997"/>
      <c r="AG54" s="997"/>
      <c r="AH54" s="997"/>
      <c r="AI54" s="997"/>
      <c r="AJ54" s="997"/>
      <c r="AK54" s="997"/>
      <c r="AL54" s="997"/>
      <c r="AM54" s="997"/>
      <c r="AN54" s="997"/>
      <c r="AO54" s="997"/>
      <c r="AP54" s="998"/>
      <c r="AQ54" s="198"/>
      <c r="AR54" s="198"/>
      <c r="AS54" s="198"/>
      <c r="AT54" s="198"/>
      <c r="AU54" s="198"/>
      <c r="AV54" s="198"/>
      <c r="AW54" s="198"/>
      <c r="AX54" s="198"/>
      <c r="AY54" s="198"/>
      <c r="AZ54" s="198"/>
      <c r="BA54" s="198"/>
      <c r="BB54" s="198"/>
      <c r="BC54" s="198"/>
      <c r="BD54" s="235"/>
      <c r="BE54" s="229"/>
      <c r="BF54" s="237"/>
      <c r="BG54" s="198"/>
      <c r="BH54" s="198"/>
      <c r="BI54" s="198"/>
      <c r="BJ54" s="198"/>
      <c r="BK54" s="198"/>
      <c r="BL54" s="198"/>
      <c r="BM54" s="914"/>
      <c r="BN54" s="915"/>
      <c r="BO54" s="915"/>
      <c r="BP54" s="915"/>
      <c r="BQ54" s="915"/>
      <c r="BR54" s="915"/>
      <c r="BS54" s="915"/>
      <c r="BT54" s="915"/>
      <c r="BU54" s="916"/>
      <c r="BV54" s="198"/>
      <c r="BW54" s="198"/>
      <c r="BX54" s="198"/>
      <c r="BY54" s="198"/>
      <c r="BZ54" s="198"/>
      <c r="CA54" s="198"/>
    </row>
    <row r="55" spans="1:79" ht="23.25" customHeight="1" thickBot="1">
      <c r="A55" s="1087"/>
      <c r="B55" s="1088"/>
      <c r="C55" s="1088"/>
      <c r="D55" s="1088"/>
      <c r="E55" s="1088"/>
      <c r="F55" s="1088"/>
      <c r="G55" s="1088"/>
      <c r="H55" s="1088"/>
      <c r="I55" s="1088"/>
      <c r="J55" s="1088"/>
      <c r="K55" s="1014"/>
      <c r="L55" s="1015"/>
      <c r="M55" s="1015"/>
      <c r="N55" s="1015"/>
      <c r="O55" s="1015"/>
      <c r="P55" s="1016"/>
      <c r="Q55" s="464"/>
      <c r="R55" s="229"/>
      <c r="S55" s="237"/>
      <c r="T55" s="999"/>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1"/>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row>
    <row r="56" spans="1:99" ht="12.75">
      <c r="A56" s="882" t="s">
        <v>201</v>
      </c>
      <c r="B56" s="882"/>
      <c r="C56" s="882"/>
      <c r="D56" s="882"/>
      <c r="E56" s="882"/>
      <c r="F56" s="882"/>
      <c r="G56" s="882"/>
      <c r="H56" s="882"/>
      <c r="I56" s="882"/>
      <c r="J56" s="882"/>
      <c r="K56" s="882"/>
      <c r="L56" s="882"/>
      <c r="M56" s="882"/>
      <c r="N56" s="882"/>
      <c r="O56" s="882"/>
      <c r="P56" s="882"/>
      <c r="Q56" s="882"/>
      <c r="R56" s="882"/>
      <c r="S56" s="882"/>
      <c r="T56" s="995" t="s">
        <v>202</v>
      </c>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882" t="s">
        <v>203</v>
      </c>
      <c r="AR56" s="882"/>
      <c r="AS56" s="882"/>
      <c r="AT56" s="882"/>
      <c r="AU56" s="882"/>
      <c r="AV56" s="882"/>
      <c r="AW56" s="882"/>
      <c r="AX56" s="882"/>
      <c r="AY56" s="882"/>
      <c r="AZ56" s="882"/>
      <c r="BA56" s="882"/>
      <c r="BB56" s="882"/>
      <c r="BC56" s="882"/>
      <c r="BD56" s="882"/>
      <c r="BE56" s="882"/>
      <c r="BF56" s="882"/>
      <c r="BG56" s="882"/>
      <c r="BH56" s="882"/>
      <c r="BI56" s="882"/>
      <c r="BJ56" s="882" t="s">
        <v>204</v>
      </c>
      <c r="BK56" s="882"/>
      <c r="BL56" s="882"/>
      <c r="BM56" s="882"/>
      <c r="BN56" s="882"/>
      <c r="BO56" s="882"/>
      <c r="BP56" s="882"/>
      <c r="BQ56" s="882"/>
      <c r="BR56" s="882"/>
      <c r="BS56" s="882"/>
      <c r="BT56" s="882"/>
      <c r="BU56" s="882"/>
      <c r="BV56" s="882"/>
      <c r="BW56" s="882"/>
      <c r="BX56" s="882"/>
      <c r="BY56" s="882"/>
      <c r="BZ56" s="882"/>
      <c r="CA56" s="882"/>
      <c r="CB56" s="882"/>
      <c r="CC56" s="882" t="s">
        <v>205</v>
      </c>
      <c r="CD56" s="882"/>
      <c r="CE56" s="882"/>
      <c r="CF56" s="882"/>
      <c r="CG56" s="882"/>
      <c r="CH56" s="882"/>
      <c r="CI56" s="882"/>
      <c r="CJ56" s="882"/>
      <c r="CK56" s="882"/>
      <c r="CL56" s="882"/>
      <c r="CM56" s="882"/>
      <c r="CN56" s="882"/>
      <c r="CO56" s="882"/>
      <c r="CP56" s="882"/>
      <c r="CQ56" s="882"/>
      <c r="CR56" s="882"/>
      <c r="CS56" s="882"/>
      <c r="CT56" s="882"/>
      <c r="CU56" s="882"/>
    </row>
  </sheetData>
  <sheetProtection algorithmName="SHA-512" hashValue="dlZfN6qTv77JmiHifrU7uiQjksQS7HxMP4DgraO7+3vhYiFNWSfz/kyDcc9aou+dvz2Tu+2KkTMLdXW1rB9NpQ==" saltValue="VsZoRYar+Az/V0+pSHzh5g==" spinCount="100000" sheet="1" selectLockedCells="1"/>
  <mergeCells count="68">
    <mergeCell ref="CI8:CI10"/>
    <mergeCell ref="CP8:CP10"/>
    <mergeCell ref="CJ8:CJ10"/>
    <mergeCell ref="CK8:CK10"/>
    <mergeCell ref="CL8:CL10"/>
    <mergeCell ref="CM8:CM10"/>
    <mergeCell ref="CN8:CN10"/>
    <mergeCell ref="CO8:CO10"/>
    <mergeCell ref="CB8:CE8"/>
    <mergeCell ref="CD9:CE9"/>
    <mergeCell ref="CF8:CF10"/>
    <mergeCell ref="CG8:CG10"/>
    <mergeCell ref="CH8:CH10"/>
    <mergeCell ref="AO47:AP47"/>
    <mergeCell ref="AQ42:AR42"/>
    <mergeCell ref="AQ43:AR43"/>
    <mergeCell ref="AQ44:AR44"/>
    <mergeCell ref="AQ47:AR47"/>
    <mergeCell ref="AO43:AP43"/>
    <mergeCell ref="BR9:BR10"/>
    <mergeCell ref="BL8:BL10"/>
    <mergeCell ref="BY9:BY10"/>
    <mergeCell ref="T46:V46"/>
    <mergeCell ref="AO44:AP44"/>
    <mergeCell ref="T45:V45"/>
    <mergeCell ref="C8:C10"/>
    <mergeCell ref="F8:F10"/>
    <mergeCell ref="G8:G10"/>
    <mergeCell ref="D8:D10"/>
    <mergeCell ref="U8:U10"/>
    <mergeCell ref="K2:O2"/>
    <mergeCell ref="P2:R2"/>
    <mergeCell ref="AS8:BF8"/>
    <mergeCell ref="Q4:S4"/>
    <mergeCell ref="K7:N7"/>
    <mergeCell ref="AQ6:AU6"/>
    <mergeCell ref="K5:L5"/>
    <mergeCell ref="AE6:AL7"/>
    <mergeCell ref="P6:Q6"/>
    <mergeCell ref="R6:S6"/>
    <mergeCell ref="P7:Q7"/>
    <mergeCell ref="R7:S7"/>
    <mergeCell ref="BA6:BG7"/>
    <mergeCell ref="A48:J55"/>
    <mergeCell ref="A56:S56"/>
    <mergeCell ref="T56:AP56"/>
    <mergeCell ref="K49:P50"/>
    <mergeCell ref="Q49:S50"/>
    <mergeCell ref="K51:P51"/>
    <mergeCell ref="Q53:S54"/>
    <mergeCell ref="K54:P55"/>
    <mergeCell ref="T49:AP55"/>
    <mergeCell ref="CC56:CU56"/>
    <mergeCell ref="M5:Q5"/>
    <mergeCell ref="BM49:BU54"/>
    <mergeCell ref="AQ56:BI56"/>
    <mergeCell ref="BJ56:CB56"/>
    <mergeCell ref="BK8:BK10"/>
    <mergeCell ref="BS9:BS10"/>
    <mergeCell ref="BT9:BT10"/>
    <mergeCell ref="BS6:BX7"/>
    <mergeCell ref="BI9:BI10"/>
    <mergeCell ref="BZ9:BZ10"/>
    <mergeCell ref="BD52:BF52"/>
    <mergeCell ref="BU9:BU10"/>
    <mergeCell ref="BV9:BV10"/>
    <mergeCell ref="BW9:BW10"/>
    <mergeCell ref="BX9:BX10"/>
  </mergeCells>
  <dataValidations count="1">
    <dataValidation type="list" allowBlank="1" showInputMessage="1" showErrorMessage="1" errorTitle="Error Code 570" error="This is an invalid input. press CANCEL and see instructions._x000a__x000a_RETRY and HELP, will not assist in this error" sqref="AJ11:AJ41">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1" max="16383" man="1"/>
    <brk id="78" max="16383" man="1"/>
  </colBreaks>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U55"/>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421875" style="0" customWidth="1"/>
    <col min="21" max="21" width="6.28125" style="0" customWidth="1"/>
    <col min="22" max="22" width="6.8515625" style="0" customWidth="1"/>
    <col min="24" max="24" width="7.00390625" style="0" customWidth="1"/>
    <col min="25" max="26" width="5.7109375" style="0" customWidth="1"/>
    <col min="28" max="28" width="6.7109375" style="0" customWidth="1"/>
    <col min="29" max="30" width="5.7109375" style="0" customWidth="1"/>
    <col min="32" max="32" width="7.0039062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61" max="61" width="5.7109375" style="0" customWidth="1"/>
    <col min="62" max="62" width="4.7109375" style="0" customWidth="1"/>
    <col min="79" max="79" width="5.710937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Oct!K2</f>
        <v>Exampleville</v>
      </c>
      <c r="L2" s="1044">
        <f>Oct!L2</f>
        <v>0</v>
      </c>
      <c r="M2" s="1044">
        <f>Oct!M2</f>
        <v>0</v>
      </c>
      <c r="N2" s="1044">
        <f>Oct!N2</f>
        <v>0</v>
      </c>
      <c r="O2" s="1045">
        <f>Oct!O2</f>
        <v>0</v>
      </c>
      <c r="P2" s="1046" t="str">
        <f>Oct!P2</f>
        <v>IN0000000</v>
      </c>
      <c r="Q2" s="1044">
        <f>Oct!Q2</f>
        <v>0</v>
      </c>
      <c r="R2" s="1044" t="str">
        <f>Oct!R2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64</v>
      </c>
      <c r="L4" s="289"/>
      <c r="M4" s="290">
        <f>Oct!M4</f>
        <v>2023</v>
      </c>
      <c r="N4" s="291"/>
      <c r="O4" s="748">
        <f>Oct!O4</f>
        <v>0.002</v>
      </c>
      <c r="P4" s="292" t="s">
        <v>86</v>
      </c>
      <c r="Q4" s="1049" t="str">
        <f>Oct!Q4</f>
        <v>555/555-1234</v>
      </c>
      <c r="R4" s="1050">
        <f>Oct!R4</f>
        <v>0</v>
      </c>
      <c r="S4" s="1051">
        <f>Oct!S4</f>
        <v>0</v>
      </c>
      <c r="T4" s="198" t="str">
        <f>+$D$5</f>
        <v>State Form 53341 (R6 / 2-23)</v>
      </c>
      <c r="U4" s="199"/>
      <c r="V4" s="209"/>
      <c r="W4" s="209"/>
      <c r="X4" s="198"/>
      <c r="Y4" s="198"/>
      <c r="Z4" s="198"/>
      <c r="AA4" s="198"/>
      <c r="AB4" s="198"/>
      <c r="AC4" s="198"/>
      <c r="AD4" s="198"/>
      <c r="AE4" s="198"/>
      <c r="AF4" s="198"/>
      <c r="AG4" s="200" t="s">
        <v>193</v>
      </c>
      <c r="AH4" s="198"/>
      <c r="AI4" s="198"/>
      <c r="AJ4" s="198"/>
      <c r="AK4" s="198"/>
      <c r="AL4" s="198"/>
      <c r="AM4" s="209"/>
      <c r="AN4" s="209"/>
      <c r="AO4" s="198"/>
      <c r="AP4" s="198"/>
      <c r="AQ4" s="198" t="str">
        <f>+$D$5</f>
        <v>State Form 53341 (R6 / 2-23)</v>
      </c>
      <c r="AR4" s="199"/>
      <c r="AS4" s="198"/>
      <c r="AT4" s="198"/>
      <c r="AU4" s="198"/>
      <c r="AV4" s="198"/>
      <c r="AW4" s="198"/>
      <c r="AX4" s="198"/>
      <c r="BA4" s="198"/>
      <c r="BB4" s="198"/>
      <c r="BC4" s="198"/>
      <c r="BD4" s="209"/>
      <c r="BE4" s="209"/>
      <c r="BF4" s="198"/>
      <c r="BG4" s="198"/>
      <c r="BH4" s="198"/>
      <c r="BI4" s="198"/>
      <c r="BJ4" s="198" t="str">
        <f>+$D$5</f>
        <v>State Form 53341 (R6 / 2-23)</v>
      </c>
      <c r="BK4" s="199"/>
      <c r="BL4" s="199"/>
      <c r="BM4" s="198"/>
      <c r="BN4" s="198"/>
      <c r="BO4" s="198"/>
      <c r="BP4" s="198"/>
      <c r="BQ4" s="198"/>
      <c r="BR4" s="198"/>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CONCATENATE("11/1/",M4)</f>
        <v>11/1/2023</v>
      </c>
      <c r="K5" s="1026" t="s">
        <v>128</v>
      </c>
      <c r="L5" s="1027"/>
      <c r="M5" s="1022" t="str">
        <f>+Oct!M5</f>
        <v>wwtp@city.org</v>
      </c>
      <c r="N5" s="1022"/>
      <c r="O5" s="1022"/>
      <c r="P5" s="1022"/>
      <c r="Q5" s="1023"/>
      <c r="R5" s="745" t="str">
        <f>Jan!R2</f>
        <v>001</v>
      </c>
      <c r="S5" s="745"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49" t="s">
        <v>0</v>
      </c>
      <c r="AR5" s="450"/>
      <c r="AS5" s="205"/>
      <c r="AT5" s="440"/>
      <c r="AU5" s="454"/>
      <c r="AV5" s="451" t="s">
        <v>1</v>
      </c>
      <c r="AW5" s="204"/>
      <c r="AX5" s="451" t="s">
        <v>3</v>
      </c>
      <c r="AY5" s="204"/>
      <c r="AZ5" s="452" t="s">
        <v>4</v>
      </c>
      <c r="BA5" s="198"/>
      <c r="BB5" s="198"/>
      <c r="BC5" s="198"/>
      <c r="BD5" s="198"/>
      <c r="BE5" s="198"/>
      <c r="BF5" s="198"/>
      <c r="BG5" s="198"/>
      <c r="BH5" s="198"/>
      <c r="BI5" s="198"/>
      <c r="BJ5" s="449" t="s">
        <v>0</v>
      </c>
      <c r="BK5" s="450"/>
      <c r="BL5" s="450"/>
      <c r="BM5" s="205"/>
      <c r="BN5" s="451" t="s">
        <v>1</v>
      </c>
      <c r="BO5" s="204"/>
      <c r="BP5" s="451" t="s">
        <v>3</v>
      </c>
      <c r="BQ5" s="204"/>
      <c r="BR5" s="452"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024" t="s">
        <v>102</v>
      </c>
      <c r="S6" s="1037"/>
      <c r="T6" s="407" t="str">
        <f>+K2</f>
        <v>Exampleville</v>
      </c>
      <c r="U6" s="316"/>
      <c r="V6" s="223"/>
      <c r="W6" s="224"/>
      <c r="X6" s="225" t="str">
        <f>+P2</f>
        <v>IN0000000</v>
      </c>
      <c r="Y6" s="226"/>
      <c r="Z6" s="227" t="str">
        <f>+K4</f>
        <v>November</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November</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November</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November</v>
      </c>
      <c r="CH6" s="224"/>
      <c r="CI6" s="208">
        <f>AB6</f>
        <v>2023</v>
      </c>
    </row>
    <row r="7" spans="1:87" ht="13.5" thickBot="1">
      <c r="A7" s="203"/>
      <c r="B7" s="198"/>
      <c r="C7" s="198"/>
      <c r="D7" s="198"/>
      <c r="E7" s="198"/>
      <c r="F7" s="198"/>
      <c r="G7" s="198"/>
      <c r="H7" s="198"/>
      <c r="I7" s="198"/>
      <c r="J7" s="198"/>
      <c r="K7" s="1052" t="str">
        <f>Oct!K7</f>
        <v>Chris A. Operator</v>
      </c>
      <c r="L7" s="1053">
        <f>Oct!L7</f>
        <v>0</v>
      </c>
      <c r="M7" s="1053">
        <f>Oct!M7</f>
        <v>0</v>
      </c>
      <c r="N7" s="1053">
        <f>Oct!N7</f>
        <v>0</v>
      </c>
      <c r="O7" s="293" t="str">
        <f>Oct!O7</f>
        <v>V</v>
      </c>
      <c r="P7" s="1041">
        <f>Oct!P7</f>
        <v>9999</v>
      </c>
      <c r="Q7" s="1042">
        <f>Oct!Q7</f>
        <v>0</v>
      </c>
      <c r="R7" s="1038">
        <f>Oct!R7</f>
        <v>39263</v>
      </c>
      <c r="S7" s="1039">
        <f>Oct!S7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+Oct!C8</f>
        <v>Man-Hours at Plant
(Plants less than 1 MGD only)</v>
      </c>
      <c r="D8" s="986" t="str">
        <f>+Oct!D8</f>
        <v>Air Temperature (optional)</v>
      </c>
      <c r="E8" s="255" t="s">
        <v>73</v>
      </c>
      <c r="F8" s="980" t="str">
        <f>+Oct!F8</f>
        <v>Bypass At Plant Site
("x" If Occurred)</v>
      </c>
      <c r="G8" s="983" t="str">
        <f>+Oct!G8</f>
        <v>Sanitary Sewer Overflow
("x" If Occurred)</v>
      </c>
      <c r="H8" s="605" t="s">
        <v>7</v>
      </c>
      <c r="I8" s="605"/>
      <c r="J8" s="605"/>
      <c r="K8" s="606" t="s">
        <v>8</v>
      </c>
      <c r="L8" s="605"/>
      <c r="M8" s="605"/>
      <c r="N8" s="605"/>
      <c r="O8" s="605"/>
      <c r="P8" s="605"/>
      <c r="Q8" s="605"/>
      <c r="R8" s="605"/>
      <c r="S8" s="607"/>
      <c r="T8" s="608" t="s">
        <v>9</v>
      </c>
      <c r="U8" s="1035" t="str">
        <f>+Oct!U8</f>
        <v>Temperature in Reactors</v>
      </c>
      <c r="V8" s="606" t="str">
        <f>+Oct!V8</f>
        <v>REACTOR # 1</v>
      </c>
      <c r="W8" s="605"/>
      <c r="X8" s="605"/>
      <c r="Y8" s="607"/>
      <c r="Z8" s="606" t="str">
        <f>+Oct!Z8</f>
        <v>REACTOR # 2</v>
      </c>
      <c r="AA8" s="605"/>
      <c r="AB8" s="605"/>
      <c r="AC8" s="607"/>
      <c r="AD8" s="609" t="str">
        <f>+Oct!AD8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+Oct!BK8</f>
        <v xml:space="preserve"> </v>
      </c>
      <c r="BL8" s="1082" t="str">
        <f>+Oct!BL8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SUM(E11:E40)</f>
        <v>0</v>
      </c>
      <c r="F9" s="981">
        <f>+Jan!F9</f>
        <v>0</v>
      </c>
      <c r="G9" s="984">
        <f>+Jan!G9</f>
        <v>0</v>
      </c>
      <c r="H9" s="617" t="s">
        <v>13</v>
      </c>
      <c r="I9" s="617"/>
      <c r="J9" s="617"/>
      <c r="K9" s="621" t="s">
        <v>9</v>
      </c>
      <c r="L9" s="617"/>
      <c r="M9" s="617"/>
      <c r="N9" s="617"/>
      <c r="O9" s="617"/>
      <c r="P9" s="617"/>
      <c r="Q9" s="617"/>
      <c r="R9" s="617"/>
      <c r="S9" s="618"/>
      <c r="T9" s="622" t="s">
        <v>9</v>
      </c>
      <c r="U9" s="1036">
        <f>+Oct!U9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+Oct!BI9</f>
        <v xml:space="preserve"> </v>
      </c>
      <c r="BJ9" s="632"/>
      <c r="BK9" s="1083">
        <f>+Jan!BK9</f>
        <v>0</v>
      </c>
      <c r="BL9" s="1085">
        <f>+Jan!BL9</f>
        <v>0</v>
      </c>
      <c r="BM9" s="621" t="s">
        <v>14</v>
      </c>
      <c r="BN9" s="618"/>
      <c r="BO9" s="621" t="s">
        <v>15</v>
      </c>
      <c r="BP9" s="617"/>
      <c r="BQ9" s="633"/>
      <c r="BR9" s="1040" t="str">
        <f>+Oct!BR9</f>
        <v>Supernatant Withdrawn 
hrs. or Gal. x 1000</v>
      </c>
      <c r="BS9" s="1040" t="str">
        <f>+Oct!BS9</f>
        <v>Supernatant BOD5 mg/l 
or  NH3-N mg/l</v>
      </c>
      <c r="BT9" s="1040" t="str">
        <f>+Oct!BT9</f>
        <v>Total Solids in Incoming Sludge - %</v>
      </c>
      <c r="BU9" s="1060" t="str">
        <f>+Oct!BU9</f>
        <v>Total Solids in Digested Sludge - %</v>
      </c>
      <c r="BV9" s="1061" t="str">
        <f>+Oct!BV9</f>
        <v>Volatile Solids in Incoming Sludge - %</v>
      </c>
      <c r="BW9" s="1061" t="str">
        <f>+Oct!BW9</f>
        <v>Volatile Solids in Digested Sludge - %</v>
      </c>
      <c r="BX9" s="1058" t="str">
        <f>+Oct!BX9</f>
        <v>Digested Sludge Withdrawn 
hrs. or Gal. x 1000</v>
      </c>
      <c r="BY9" s="1061" t="str">
        <f>+Oct!BY9</f>
        <v xml:space="preserve"> </v>
      </c>
      <c r="BZ9" s="1058" t="str">
        <f>+Oct!BZ9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+Oct!E10</f>
        <v>Precipitation - Inches</v>
      </c>
      <c r="F10" s="982">
        <f>+Jan!F10</f>
        <v>0</v>
      </c>
      <c r="G10" s="985">
        <f>+Jan!G10</f>
        <v>0</v>
      </c>
      <c r="H10" s="637" t="str">
        <f>+Oct!H10</f>
        <v>Chlorine - Lbs</v>
      </c>
      <c r="I10" s="638" t="str">
        <f>+Oct!I10</f>
        <v>Lbs or Gal</v>
      </c>
      <c r="J10" s="638" t="str">
        <f>+Oct!J10</f>
        <v>Lbs or Gal</v>
      </c>
      <c r="K10" s="639" t="str">
        <f>+Oct!K10</f>
        <v>Influent Flow Rate 
(if metered) MGD</v>
      </c>
      <c r="L10" s="640" t="str">
        <f>+Oct!L10</f>
        <v>pH</v>
      </c>
      <c r="M10" s="640" t="str">
        <f>+Oct!M10</f>
        <v>CBOD5 - mg/l</v>
      </c>
      <c r="N10" s="641" t="str">
        <f>+Oct!N10</f>
        <v>CBOD5 - lbs</v>
      </c>
      <c r="O10" s="640" t="str">
        <f>+Oct!O10</f>
        <v>Susp. Solids - mg/l</v>
      </c>
      <c r="P10" s="640" t="str">
        <f>+Oct!P10</f>
        <v>Susp. Solids - lbs</v>
      </c>
      <c r="Q10" s="640" t="str">
        <f>+Oct!Q10</f>
        <v xml:space="preserve">Phosphorus - mg/l </v>
      </c>
      <c r="R10" s="640" t="str">
        <f>+Oct!R10</f>
        <v>Ammonia - mg/l</v>
      </c>
      <c r="S10" s="642" t="str">
        <f>IF(+Oct!S10&lt;&gt;"",+Oct!S10,"")</f>
        <v/>
      </c>
      <c r="T10" s="643" t="s">
        <v>20</v>
      </c>
      <c r="U10" s="958">
        <f>+Oct!U10</f>
        <v>0</v>
      </c>
      <c r="V10" s="644" t="str">
        <f>+Oct!V10</f>
        <v>Settleable Solids % in 30 minutes</v>
      </c>
      <c r="W10" s="640" t="str">
        <f>+Oct!W10</f>
        <v>Susp. Solids - mg/l</v>
      </c>
      <c r="X10" s="645" t="str">
        <f>+Oct!X10</f>
        <v>Sludge Vol. Index - ml/gm</v>
      </c>
      <c r="Y10" s="642" t="str">
        <f>+Oct!Y10</f>
        <v>Dissolved Oxygen - mg/l</v>
      </c>
      <c r="Z10" s="644" t="str">
        <f>+Oct!Z10</f>
        <v>Settleable Solids % in 30 minutes</v>
      </c>
      <c r="AA10" s="640" t="str">
        <f>+Oct!AA10</f>
        <v>Susp. Solids - mg/l</v>
      </c>
      <c r="AB10" s="645" t="str">
        <f>+Oct!AB10</f>
        <v>Sludge Vol. Index - ml/gm</v>
      </c>
      <c r="AC10" s="642" t="str">
        <f>+Oct!AC10</f>
        <v>Dissolved Oxygen - mg/l</v>
      </c>
      <c r="AD10" s="644" t="str">
        <f>+Oct!AD10</f>
        <v>Settleable Solids % in 30 minutes</v>
      </c>
      <c r="AE10" s="640" t="str">
        <f>+Oct!AE10</f>
        <v>Susp. Solids - mg/l</v>
      </c>
      <c r="AF10" s="645" t="str">
        <f>+Oct!AF10</f>
        <v>Sludge Vol. Index - ml/gm</v>
      </c>
      <c r="AG10" s="642" t="str">
        <f>+Oct!AG10</f>
        <v>Dissolved Oxygen - mg/l</v>
      </c>
      <c r="AH10" s="646" t="str">
        <f>+Oct!AH10</f>
        <v>Volume - MG</v>
      </c>
      <c r="AI10" s="642" t="str">
        <f>+Oct!AI10</f>
        <v>Susp. Solids - mg/l</v>
      </c>
      <c r="AJ10" s="679"/>
      <c r="AK10" s="640" t="str">
        <f>+Oct!AK10</f>
        <v>Residual Chlorine - Final</v>
      </c>
      <c r="AL10" s="641" t="str">
        <f>+Oct!AL10</f>
        <v>Residual Chlorine - Contact Tank</v>
      </c>
      <c r="AM10" s="647"/>
      <c r="AN10" s="640" t="str">
        <f>+Oct!AN10</f>
        <v>E. Coli - colony/100 ml</v>
      </c>
      <c r="AO10" s="640" t="str">
        <f>+Oct!AO10</f>
        <v>pH - daily low 
(or single sample)</v>
      </c>
      <c r="AP10" s="642" t="str">
        <f>+Oct!AP10</f>
        <v>pH - daily high  
(if multiple samples)</v>
      </c>
      <c r="AQ10" s="648" t="s">
        <v>20</v>
      </c>
      <c r="AR10" s="649" t="s">
        <v>21</v>
      </c>
      <c r="AS10" s="646" t="str">
        <f>+Oct!AS10</f>
        <v>Effluent Flow Rate (MGD)</v>
      </c>
      <c r="AT10" s="642" t="str">
        <f>+Oct!AT10</f>
        <v>Effluent Flow
Weekly Average</v>
      </c>
      <c r="AU10" s="641" t="str">
        <f>+Oct!AU10</f>
        <v>Dissolved Oxygen - mg/l</v>
      </c>
      <c r="AV10" s="650" t="str">
        <f>+Oct!AV10</f>
        <v xml:space="preserve">Phosphorus - mg/l </v>
      </c>
      <c r="AW10" s="646" t="str">
        <f>+Oct!AW10</f>
        <v>CBOD5 - mg/l</v>
      </c>
      <c r="AX10" s="640" t="str">
        <f>+Oct!AX10</f>
        <v>CBOD5 - mg/l
Weekly Average</v>
      </c>
      <c r="AY10" s="651" t="str">
        <f>+Oct!AY10</f>
        <v>CBOD5 - lbs</v>
      </c>
      <c r="AZ10" s="642" t="str">
        <f>+Oct!AZ10</f>
        <v>CBOD5 - lbs/day
Weekly Average</v>
      </c>
      <c r="BA10" s="646" t="str">
        <f>+Oct!BA10</f>
        <v>Susp. Solids - mg/l</v>
      </c>
      <c r="BB10" s="640" t="str">
        <f>+Oct!BB10</f>
        <v>Susp. Solids - mg/l
Weekly Average</v>
      </c>
      <c r="BC10" s="652" t="str">
        <f>+Oct!BC10</f>
        <v>Susp. Solids - lbs</v>
      </c>
      <c r="BD10" s="642" t="str">
        <f>+Oct!BD10</f>
        <v>Susp. Solids - lbs/day
Weekly Average</v>
      </c>
      <c r="BE10" s="646" t="str">
        <f>+Oct!BE10</f>
        <v>Ammonia - mg/l</v>
      </c>
      <c r="BF10" s="653" t="str">
        <f>+Oct!BF10</f>
        <v>Ammonia - mg/l
Weekly Average</v>
      </c>
      <c r="BG10" s="652" t="str">
        <f>+Oct!BG10</f>
        <v>Ammonia - lbs</v>
      </c>
      <c r="BH10" s="642" t="str">
        <f>+Oct!BH10</f>
        <v>Ammonia - lbs/day
Weekly Average</v>
      </c>
      <c r="BI10" s="1064">
        <f>+Oct!BI10</f>
        <v>0</v>
      </c>
      <c r="BJ10" s="654" t="s">
        <v>20</v>
      </c>
      <c r="BK10" s="1084">
        <f>+Jan!BK10</f>
        <v>0</v>
      </c>
      <c r="BL10" s="1086">
        <f>+Jan!BL10</f>
        <v>0</v>
      </c>
      <c r="BM10" s="639" t="str">
        <f>+Oct!BM10</f>
        <v xml:space="preserve"> </v>
      </c>
      <c r="BN10" s="642" t="str">
        <f>+Oct!BN10</f>
        <v>Waste Act. Sludge
Gal. x 1000</v>
      </c>
      <c r="BO10" s="639" t="str">
        <f>+Oct!BO10</f>
        <v>pH</v>
      </c>
      <c r="BP10" s="640" t="str">
        <f>+Oct!BP10</f>
        <v>Gas Production  
Cubic Ft. x 1000</v>
      </c>
      <c r="BQ10" s="640" t="str">
        <f>+Oct!BQ10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Wed</v>
      </c>
      <c r="C11" s="29"/>
      <c r="D11" s="30"/>
      <c r="E11" s="31"/>
      <c r="F11" s="32"/>
      <c r="G11" s="33"/>
      <c r="H11" s="34"/>
      <c r="I11" s="35"/>
      <c r="J11" s="31"/>
      <c r="K11" s="36"/>
      <c r="L11" s="269"/>
      <c r="M11" s="35"/>
      <c r="N11" s="39" t="str">
        <f ca="1">IF(CELL("type",M11)="L","",IF(M11*($K11+$AS11)=0,"",IF($K11&gt;0,+$K11*M11*8.34,$AS11*M11*8.34)))</f>
        <v/>
      </c>
      <c r="O11" s="35"/>
      <c r="P11" s="39" t="str">
        <f aca="true" t="shared" si="0" ref="P11:P40">IF(CELL("type",O11)="L","",IF(O11*($K11+$AS11)=0,"",IF($K11&gt;0,+$K11*O11*8.34,$AS11*O11*8.34)))</f>
        <v/>
      </c>
      <c r="Q11" s="35"/>
      <c r="R11" s="35"/>
      <c r="S11" s="37"/>
      <c r="T11" s="216">
        <f aca="true" t="shared" si="1" ref="T11:T40">+A11</f>
        <v>1</v>
      </c>
      <c r="U11" s="404"/>
      <c r="V11" s="36"/>
      <c r="W11" s="35"/>
      <c r="X11" s="306" t="str">
        <f aca="true" t="shared" si="2" ref="X11:X40">IF(V11*W11=0,"",IF(V11&lt;100,V11*10000/W11,V11*1000/W11))</f>
        <v/>
      </c>
      <c r="Y11" s="269"/>
      <c r="Z11" s="36"/>
      <c r="AA11" s="35"/>
      <c r="AB11" s="306" t="str">
        <f aca="true" t="shared" si="3" ref="AB11:AB40">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0">+A11</f>
        <v>1</v>
      </c>
      <c r="AR11" s="429" t="str">
        <f aca="true" t="shared" si="5" ref="AR11:AR40">+B11</f>
        <v>Wed</v>
      </c>
      <c r="AS11" s="36"/>
      <c r="AT11" s="122"/>
      <c r="AU11" s="35"/>
      <c r="AV11" s="37"/>
      <c r="AW11" s="36"/>
      <c r="AX11" s="125"/>
      <c r="AY11" s="39" t="str">
        <f aca="true" t="shared" si="6" ref="AY11:AY40">IF(CELL("type",AW11)="L","",IF(AW11*($K11+$AS11)=0,"",IF($AS11&gt;0,+$AS11*AW11*8.345,$K11*AW11*8.345)))</f>
        <v/>
      </c>
      <c r="AZ11" s="122"/>
      <c r="BA11" s="36"/>
      <c r="BB11" s="125"/>
      <c r="BC11" s="39" t="str">
        <f aca="true" t="shared" si="7" ref="BC11:BC40">IF(CELL("type",BA11)="L","",IF(BA11*($K11+$AS11)=0,"",IF($AS11&gt;0,+$AS11*BA11*8.345,$K11*BA11*8.345)))</f>
        <v/>
      </c>
      <c r="BD11" s="122"/>
      <c r="BE11" s="36"/>
      <c r="BF11" s="125"/>
      <c r="BG11" s="39" t="str">
        <f aca="true" t="shared" si="8" ref="BG11:BG40">IF(CELL("type",BE11)="L","",IF(BE11*($K11+$AS11)=0,"",IF($AS11&gt;0,+$AS11*BE11*8.345,$K11*BE11*8.345)))</f>
        <v/>
      </c>
      <c r="BH11" s="12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0">TEXT(J$5+A12-1,"DDD")</f>
        <v>Thu</v>
      </c>
      <c r="C12" s="43"/>
      <c r="D12" s="44"/>
      <c r="E12" s="44"/>
      <c r="F12" s="45"/>
      <c r="G12" s="46"/>
      <c r="H12" s="47"/>
      <c r="I12" s="43"/>
      <c r="J12" s="44"/>
      <c r="K12" s="48"/>
      <c r="L12" s="270"/>
      <c r="M12" s="43"/>
      <c r="N12" s="39" t="str">
        <f aca="true" t="shared" si="10" ref="N12:N40">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0">IF(AD12*AE12=0,"",IF(AD12&lt;100,AD12*10000/AE12,AD12*1000/AE12))</f>
        <v/>
      </c>
      <c r="AG12" s="270"/>
      <c r="AH12" s="48"/>
      <c r="AI12" s="43"/>
      <c r="AJ12" s="670"/>
      <c r="AK12" s="47"/>
      <c r="AL12" s="43"/>
      <c r="AM12" t="str">
        <f aca="true" t="shared" si="12" ref="AM12:AM40">IF(CELL("type",AN12)="b","",IF(AN12="tntc",63200,IF(AN12=0,1,AN12)))</f>
        <v/>
      </c>
      <c r="AN12" s="43"/>
      <c r="AO12" s="426"/>
      <c r="AP12" s="399"/>
      <c r="AQ12" s="212">
        <f t="shared" si="4"/>
        <v>2</v>
      </c>
      <c r="AR12" s="429" t="str">
        <f t="shared" si="5"/>
        <v>Thu</v>
      </c>
      <c r="AS12" s="48"/>
      <c r="AT12" s="123"/>
      <c r="AU12" s="43"/>
      <c r="AV12" s="49"/>
      <c r="AW12" s="48"/>
      <c r="AX12" s="126"/>
      <c r="AY12" s="128" t="str">
        <f ca="1" t="shared" si="6"/>
        <v/>
      </c>
      <c r="AZ12" s="123"/>
      <c r="BA12" s="48"/>
      <c r="BB12" s="126"/>
      <c r="BC12" s="128" t="str">
        <f ca="1" t="shared" si="7"/>
        <v/>
      </c>
      <c r="BD12" s="123"/>
      <c r="BE12" s="48"/>
      <c r="BF12" s="126"/>
      <c r="BG12" s="128" t="str">
        <f ca="1" t="shared" si="8"/>
        <v/>
      </c>
      <c r="BH12" s="123"/>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0">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Fri</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Fri</v>
      </c>
      <c r="AS13" s="48"/>
      <c r="AT13" s="123"/>
      <c r="AU13" s="43"/>
      <c r="AV13" s="49"/>
      <c r="AW13" s="48"/>
      <c r="AX13" s="126"/>
      <c r="AY13" s="128" t="str">
        <f ca="1" t="shared" si="6"/>
        <v/>
      </c>
      <c r="AZ13" s="123"/>
      <c r="BA13" s="48"/>
      <c r="BB13" s="126"/>
      <c r="BC13" s="128" t="str">
        <f ca="1" t="shared" si="7"/>
        <v/>
      </c>
      <c r="BD13" s="123"/>
      <c r="BE13" s="48"/>
      <c r="BF13" s="126"/>
      <c r="BG13" s="128" t="str">
        <f ca="1" t="shared" si="8"/>
        <v/>
      </c>
      <c r="BH13" s="123"/>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Sat</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Sat</v>
      </c>
      <c r="AS14" s="48"/>
      <c r="AT14" s="123" t="str">
        <f>IF(+$B14="Sat",IF(SUM(AS$11:AS14)&gt;0,AVERAGE(AS$11:AS14,Oct!AS39:AS$41)," "),"")</f>
        <v xml:space="preserve"> </v>
      </c>
      <c r="AU14" s="43"/>
      <c r="AV14" s="49"/>
      <c r="AW14" s="48"/>
      <c r="AX14" s="126" t="str">
        <f>IF(+$B14="Sat",IF(SUM(AW$11:AW14)&gt;0,AVERAGE(AW$11:AW14,Oct!AW39:AW$41)," "),"")</f>
        <v xml:space="preserve"> </v>
      </c>
      <c r="AY14" s="128" t="str">
        <f ca="1" t="shared" si="6"/>
        <v/>
      </c>
      <c r="AZ14" s="122" t="str">
        <f ca="1">IF(+$B14="Sat",IF(SUM(AY$11:AY14)&gt;0,AVERAGE(AY$11:AY14,Oct!AY39:AY$41)," "),"")</f>
        <v xml:space="preserve"> </v>
      </c>
      <c r="BA14" s="48"/>
      <c r="BB14" s="126" t="str">
        <f>IF(+$B14="Sat",IF(SUM(BA$11:BA14)&gt;0,AVERAGE(BA$11:BA14,Oct!BA39:BA$41)," "),"")</f>
        <v xml:space="preserve"> </v>
      </c>
      <c r="BC14" s="128" t="str">
        <f ca="1" t="shared" si="7"/>
        <v/>
      </c>
      <c r="BD14" s="122" t="str">
        <f ca="1">IF(+$B14="Sat",IF(SUM(BC$11:BC14)&gt;0,AVERAGE(BC$11:BC14,Oct!BC39:BC$41)," "),"")</f>
        <v xml:space="preserve"> </v>
      </c>
      <c r="BE14" s="48"/>
      <c r="BF14" s="126" t="str">
        <f>IF(+$B14="Sat",IF(SUM(BE$11:BE14)&gt;0,AVERAGE(BE$11:BE14,Oct!BE39:BE$41)," "),"")</f>
        <v xml:space="preserve"> </v>
      </c>
      <c r="BG14" s="128" t="str">
        <f ca="1" t="shared" si="8"/>
        <v/>
      </c>
      <c r="BH14" s="122" t="str">
        <f ca="1">IF(+$B14="Sat",IF(SUM(BG$11:BG14)&gt;0,AVERAGE(BG$11:BG14,Oct!BG39:BG$41)," "),"")</f>
        <v xml:space="preserve">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Sun</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670"/>
      <c r="AK15" s="57"/>
      <c r="AL15" s="53"/>
      <c r="AM15" t="str">
        <f ca="1" t="shared" si="12"/>
        <v/>
      </c>
      <c r="AN15" s="53"/>
      <c r="AO15" s="427"/>
      <c r="AP15" s="400"/>
      <c r="AQ15" s="213">
        <f t="shared" si="4"/>
        <v>5</v>
      </c>
      <c r="AR15" s="430" t="str">
        <f t="shared" si="5"/>
        <v>Sun</v>
      </c>
      <c r="AS15" s="58"/>
      <c r="AT15" s="124" t="str">
        <f>IF(+$B15="Sat",IF(SUM(AS$11:AS15)&gt;0,AVERAGE(AS$11:AS15,Oct!AS40:AS$41)," "),"")</f>
        <v/>
      </c>
      <c r="AU15" s="53"/>
      <c r="AV15" s="59"/>
      <c r="AW15" s="58"/>
      <c r="AX15" s="127" t="str">
        <f>IF(+$B15="Sat",IF(SUM(AW$11:AW15)&gt;0,AVERAGE(AW$11:AW15,Oct!AW40:AW$41)," "),"")</f>
        <v/>
      </c>
      <c r="AY15" s="64" t="str">
        <f ca="1" t="shared" si="6"/>
        <v/>
      </c>
      <c r="AZ15" s="124" t="str">
        <f>IF(+$B15="Sat",IF(SUM(AY$11:AY15)&gt;0,AVERAGE(AY$11:AY15,Oct!AY40:AY$41)," "),"")</f>
        <v/>
      </c>
      <c r="BA15" s="58"/>
      <c r="BB15" s="127" t="str">
        <f>IF(+$B15="Sat",IF(SUM(BA$11:BA15)&gt;0,AVERAGE(BA$11:BA15,Oct!BA40:BA$41)," "),"")</f>
        <v/>
      </c>
      <c r="BC15" s="64" t="str">
        <f ca="1" t="shared" si="7"/>
        <v/>
      </c>
      <c r="BD15" s="124" t="str">
        <f>IF(+$B15="Sat",IF(SUM(BC$11:BC15)&gt;0,AVERAGE(BC$11:BC15,Oct!BC40:BC$41)," "),"")</f>
        <v/>
      </c>
      <c r="BE15" s="58"/>
      <c r="BF15" s="127" t="str">
        <f>IF(+$B15="Sat",IF(SUM(BE$11:BE15)&gt;0,AVERAGE(BE$11:BE15,Oct!BE40:BE$41)," "),"")</f>
        <v/>
      </c>
      <c r="BG15" s="64" t="str">
        <f ca="1" t="shared" si="8"/>
        <v/>
      </c>
      <c r="BH15" s="124" t="str">
        <f>IF(+$B15="Sat",IF(SUM(BG$11:BG15)&gt;0,AVERAGE(BG$11:BG15,Oct!BG40:BG$41),"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Mon</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670"/>
      <c r="AK16" s="34"/>
      <c r="AL16" s="35"/>
      <c r="AM16" t="str">
        <f ca="1" t="shared" si="12"/>
        <v/>
      </c>
      <c r="AN16" s="35"/>
      <c r="AO16" s="425"/>
      <c r="AP16" s="398"/>
      <c r="AQ16" s="210">
        <f t="shared" si="4"/>
        <v>6</v>
      </c>
      <c r="AR16" s="429" t="str">
        <f t="shared" si="5"/>
        <v>Mon</v>
      </c>
      <c r="AS16" s="36"/>
      <c r="AT16" s="122" t="str">
        <f>IF(+$B16="Sat",IF(SUM(AS$11:AS16)&gt;0,AVERAGE(AS$11:AS16,Oct!AS41:AS$41)," "),"")</f>
        <v/>
      </c>
      <c r="AU16" s="35"/>
      <c r="AV16" s="37"/>
      <c r="AW16" s="36"/>
      <c r="AX16" s="125" t="str">
        <f>IF(+$B16="Sat",IF(SUM(AW$11:AW16)&gt;0,AVERAGE(AW$11:AW16,Oct!AW41:AW$41)," "),"")</f>
        <v/>
      </c>
      <c r="AY16" s="41" t="str">
        <f ca="1" t="shared" si="6"/>
        <v/>
      </c>
      <c r="AZ16" s="122" t="str">
        <f>IF(+$B16="Sat",IF(SUM(AY$11:AY16)&gt;0,AVERAGE(AY$11:AY16,Oct!AY41:AY$41)," "),"")</f>
        <v/>
      </c>
      <c r="BA16" s="36"/>
      <c r="BB16" s="125" t="str">
        <f>IF(+$B16="Sat",IF(SUM(BA$11:BA16)&gt;0,AVERAGE(BA$11:BA16,Oct!BA41:BA$41)," "),"")</f>
        <v/>
      </c>
      <c r="BC16" s="41" t="str">
        <f ca="1" t="shared" si="7"/>
        <v/>
      </c>
      <c r="BD16" s="122" t="str">
        <f>IF(+$B16="Sat",IF(SUM(BC$11:BC16)&gt;0,AVERAGE(BC$11:BC16,Oct!BC41:BC$41)," "),"")</f>
        <v/>
      </c>
      <c r="BE16" s="36"/>
      <c r="BF16" s="130" t="str">
        <f>IF(+$B16="Sat",IF(SUM(BE$11:BE16)&gt;0,AVERAGE(BE$11:BE16,Oct!BE41:BE$41)," "),"")</f>
        <v/>
      </c>
      <c r="BG16" s="129" t="str">
        <f ca="1" t="shared" si="8"/>
        <v/>
      </c>
      <c r="BH16" s="122" t="str">
        <f>IF(+$B16="Sat",IF(SUM(BG$11:BG16)&gt;0,AVERAGE(BG$11:BG16,Oct!BG41:BG$41),"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Tue</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Tue</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39">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Wed</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Wed</v>
      </c>
      <c r="AS18" s="48"/>
      <c r="AT18" s="40" t="str">
        <f aca="true" t="shared" si="17" ref="AT18:AT39">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39">IF(+$B18="Sat",IF(SUM(BA12:BA18)&gt;0,AVERAGE(BA12:BA18)," "),"")</f>
        <v/>
      </c>
      <c r="BC18" s="41" t="str">
        <f ca="1" t="shared" si="7"/>
        <v/>
      </c>
      <c r="BD18" s="40" t="str">
        <f aca="true" t="shared" si="20" ref="BD18:BD39">IF(+$B18="Sat",IF(SUM(BC12:BC18)&gt;0,AVERAGE(BC12:BC18)," "),"")</f>
        <v/>
      </c>
      <c r="BE18" s="48"/>
      <c r="BF18" s="67" t="str">
        <f aca="true" t="shared" si="21" ref="BF18:BF39">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Thu</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Thu</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Fri</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670"/>
      <c r="AK20" s="57"/>
      <c r="AL20" s="53"/>
      <c r="AM20" t="str">
        <f ca="1" t="shared" si="12"/>
        <v/>
      </c>
      <c r="AN20" s="53"/>
      <c r="AO20" s="427"/>
      <c r="AP20" s="400"/>
      <c r="AQ20" s="213">
        <f t="shared" si="4"/>
        <v>10</v>
      </c>
      <c r="AR20" s="430" t="str">
        <f t="shared" si="5"/>
        <v>Fri</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Sat</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670"/>
      <c r="AK21" s="34"/>
      <c r="AL21" s="35"/>
      <c r="AM21" t="str">
        <f ca="1" t="shared" si="12"/>
        <v/>
      </c>
      <c r="AN21" s="35"/>
      <c r="AO21" s="425"/>
      <c r="AP21" s="398"/>
      <c r="AQ21" s="210">
        <f t="shared" si="4"/>
        <v>11</v>
      </c>
      <c r="AR21" s="429" t="str">
        <f t="shared" si="5"/>
        <v>Sat</v>
      </c>
      <c r="AS21" s="36"/>
      <c r="AT21" s="52" t="str">
        <f t="shared" si="17"/>
        <v xml:space="preserve"> </v>
      </c>
      <c r="AU21" s="35"/>
      <c r="AV21" s="37"/>
      <c r="AW21" s="36"/>
      <c r="AX21" s="39" t="str">
        <f t="shared" si="18"/>
        <v xml:space="preserve"> </v>
      </c>
      <c r="AY21" s="41" t="str">
        <f ca="1" t="shared" si="6"/>
        <v/>
      </c>
      <c r="AZ21" s="52" t="str">
        <f ca="1" t="shared" si="18"/>
        <v xml:space="preserve"> </v>
      </c>
      <c r="BA21" s="36"/>
      <c r="BB21" s="39" t="str">
        <f t="shared" si="19"/>
        <v xml:space="preserve"> </v>
      </c>
      <c r="BC21" s="41" t="str">
        <f ca="1" t="shared" si="7"/>
        <v/>
      </c>
      <c r="BD21" s="52" t="str">
        <f ca="1" t="shared" si="20"/>
        <v xml:space="preserve"> </v>
      </c>
      <c r="BE21" s="36"/>
      <c r="BF21" s="65" t="str">
        <f t="shared" si="21"/>
        <v xml:space="preserve"> </v>
      </c>
      <c r="BG21" s="129" t="str">
        <f ca="1" t="shared" si="8"/>
        <v/>
      </c>
      <c r="BH21" s="52" t="str">
        <f ca="1" t="shared" si="16"/>
        <v xml:space="preserve">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Sun</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Sun</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Mon</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IF(V23*W23=0,"",IF(V23&lt;100,V23*10000/W23,V23*1000/W23))</f>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Mon</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Tue</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Tue</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Wed</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670"/>
      <c r="AK25" s="57"/>
      <c r="AL25" s="53"/>
      <c r="AM25" t="str">
        <f ca="1" t="shared" si="12"/>
        <v/>
      </c>
      <c r="AN25" s="53"/>
      <c r="AO25" s="427"/>
      <c r="AP25" s="400"/>
      <c r="AQ25" s="213">
        <f t="shared" si="4"/>
        <v>15</v>
      </c>
      <c r="AR25" s="430" t="str">
        <f t="shared" si="5"/>
        <v>Wed</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Thu</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670"/>
      <c r="AK26" s="34"/>
      <c r="AL26" s="35"/>
      <c r="AM26" t="str">
        <f ca="1" t="shared" si="12"/>
        <v/>
      </c>
      <c r="AN26" s="35"/>
      <c r="AO26" s="425"/>
      <c r="AP26" s="398"/>
      <c r="AQ26" s="210">
        <f t="shared" si="4"/>
        <v>16</v>
      </c>
      <c r="AR26" s="429" t="str">
        <f t="shared" si="5"/>
        <v>Thu</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Fri</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Fri</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Sat</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Sat</v>
      </c>
      <c r="AS28" s="48"/>
      <c r="AT28" s="40" t="str">
        <f t="shared" si="17"/>
        <v xml:space="preserve"> </v>
      </c>
      <c r="AU28" s="43"/>
      <c r="AV28" s="49"/>
      <c r="AW28" s="48"/>
      <c r="AX28" s="66" t="str">
        <f t="shared" si="18"/>
        <v xml:space="preserve"> </v>
      </c>
      <c r="AY28" s="41" t="str">
        <f ca="1" t="shared" si="6"/>
        <v/>
      </c>
      <c r="AZ28" s="52" t="str">
        <f ca="1" t="shared" si="18"/>
        <v xml:space="preserve"> </v>
      </c>
      <c r="BA28" s="48"/>
      <c r="BB28" s="66" t="str">
        <f t="shared" si="19"/>
        <v xml:space="preserve"> </v>
      </c>
      <c r="BC28" s="41" t="str">
        <f ca="1" t="shared" si="7"/>
        <v/>
      </c>
      <c r="BD28" s="40" t="str">
        <f ca="1" t="shared" si="20"/>
        <v xml:space="preserve"> </v>
      </c>
      <c r="BE28" s="48"/>
      <c r="BF28" s="67" t="str">
        <f t="shared" si="21"/>
        <v xml:space="preserve"> </v>
      </c>
      <c r="BG28" s="42" t="str">
        <f ca="1" t="shared" si="8"/>
        <v/>
      </c>
      <c r="BH28" s="40" t="str">
        <f ca="1" t="shared" si="16"/>
        <v xml:space="preserve">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0">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Sun</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Sun</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Mon</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670"/>
      <c r="AK30" s="57"/>
      <c r="AL30" s="53"/>
      <c r="AM30" t="str">
        <f ca="1" t="shared" si="12"/>
        <v/>
      </c>
      <c r="AN30" s="53"/>
      <c r="AO30" s="427"/>
      <c r="AP30" s="400"/>
      <c r="AQ30" s="213">
        <f t="shared" si="4"/>
        <v>20</v>
      </c>
      <c r="AR30" s="430" t="str">
        <f t="shared" si="5"/>
        <v>Mon</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Tue</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670"/>
      <c r="AK31" s="34"/>
      <c r="AL31" s="35"/>
      <c r="AM31" t="str">
        <f ca="1" t="shared" si="12"/>
        <v/>
      </c>
      <c r="AN31" s="35"/>
      <c r="AO31" s="425"/>
      <c r="AP31" s="398"/>
      <c r="AQ31" s="210">
        <f t="shared" si="4"/>
        <v>21</v>
      </c>
      <c r="AR31" s="429" t="str">
        <f t="shared" si="5"/>
        <v>Tue</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Wed</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Wed</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Thu</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Thu</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Fri</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Fri</v>
      </c>
      <c r="AS34" s="48"/>
      <c r="AT34" s="40" t="str">
        <f t="shared" si="17"/>
        <v/>
      </c>
      <c r="AU34" s="43"/>
      <c r="AV34" s="49"/>
      <c r="AW34" s="48"/>
      <c r="AX34" s="66" t="str">
        <f aca="true" t="shared" si="23" ref="AX34:AZ39">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Sat</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670"/>
      <c r="AK35" s="57"/>
      <c r="AL35" s="53"/>
      <c r="AM35" t="str">
        <f ca="1" t="shared" si="12"/>
        <v/>
      </c>
      <c r="AN35" s="53"/>
      <c r="AO35" s="427"/>
      <c r="AP35" s="400"/>
      <c r="AQ35" s="213">
        <f t="shared" si="4"/>
        <v>25</v>
      </c>
      <c r="AR35" s="430" t="str">
        <f t="shared" si="5"/>
        <v>Sat</v>
      </c>
      <c r="AS35" s="58"/>
      <c r="AT35" s="63" t="str">
        <f t="shared" si="17"/>
        <v xml:space="preserve"> </v>
      </c>
      <c r="AU35" s="53"/>
      <c r="AV35" s="59"/>
      <c r="AW35" s="58"/>
      <c r="AX35" s="61" t="str">
        <f t="shared" si="23"/>
        <v xml:space="preserve"> </v>
      </c>
      <c r="AY35" s="84" t="str">
        <f ca="1" t="shared" si="6"/>
        <v/>
      </c>
      <c r="AZ35" s="63" t="str">
        <f ca="1" t="shared" si="23"/>
        <v xml:space="preserve"> </v>
      </c>
      <c r="BA35" s="58"/>
      <c r="BB35" s="61" t="str">
        <f t="shared" si="19"/>
        <v xml:space="preserve"> </v>
      </c>
      <c r="BC35" s="84" t="str">
        <f ca="1" t="shared" si="7"/>
        <v/>
      </c>
      <c r="BD35" s="63" t="str">
        <f ca="1" t="shared" si="20"/>
        <v xml:space="preserve"> </v>
      </c>
      <c r="BE35" s="58"/>
      <c r="BF35" s="68" t="str">
        <f t="shared" si="21"/>
        <v xml:space="preserve"> </v>
      </c>
      <c r="BG35" s="64" t="str">
        <f ca="1" t="shared" si="8"/>
        <v/>
      </c>
      <c r="BH35" s="63" t="str">
        <f ca="1" t="shared" si="16"/>
        <v xml:space="preserve">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Sun</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670"/>
      <c r="AK36" s="34"/>
      <c r="AL36" s="35"/>
      <c r="AM36" t="str">
        <f ca="1" t="shared" si="12"/>
        <v/>
      </c>
      <c r="AN36" s="35"/>
      <c r="AO36" s="425"/>
      <c r="AP36" s="398"/>
      <c r="AQ36" s="210">
        <f t="shared" si="4"/>
        <v>26</v>
      </c>
      <c r="AR36" s="429" t="str">
        <f t="shared" si="5"/>
        <v>Sun</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Mon</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Mon</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Tue</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Tue</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Wed</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Wed</v>
      </c>
      <c r="AS39" s="48"/>
      <c r="AT39" s="40" t="str">
        <f t="shared" si="17"/>
        <v/>
      </c>
      <c r="AU39" s="43"/>
      <c r="AV39" s="49"/>
      <c r="AW39" s="48"/>
      <c r="AX39" s="66" t="str">
        <f t="shared" si="23"/>
        <v/>
      </c>
      <c r="AY39" s="41" t="str">
        <f ca="1" t="shared" si="6"/>
        <v/>
      </c>
      <c r="AZ39" s="52" t="str">
        <f t="shared" si="23"/>
        <v/>
      </c>
      <c r="BA39" s="48"/>
      <c r="BB39" s="66" t="str">
        <f t="shared" si="19"/>
        <v/>
      </c>
      <c r="BC39" s="41" t="str">
        <f ca="1" t="shared" si="7"/>
        <v/>
      </c>
      <c r="BD39" s="40" t="str">
        <f t="shared" si="20"/>
        <v/>
      </c>
      <c r="BE39" s="48"/>
      <c r="BF39" s="67" t="str">
        <f t="shared" si="21"/>
        <v/>
      </c>
      <c r="BG39" s="42" t="str">
        <f ca="1" t="shared" si="8"/>
        <v/>
      </c>
      <c r="BH39" s="40" t="str">
        <f t="shared" si="16"/>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thickBot="1">
      <c r="A40" s="212">
        <v>30</v>
      </c>
      <c r="B40" s="211" t="str">
        <f t="shared" si="9"/>
        <v>Thu</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Thu</v>
      </c>
      <c r="AS40" s="48"/>
      <c r="AT40" s="40" t="str">
        <f>IF(SUM(AS34:AS40)=0,"",IF(+$B40="Sat",AVERAGE(AS34:AS40),IF(+$B40="Fri",AVERAGE(AS35:AS40,Dec!AS$11),IF(+$B40="Thu",AVERAGE(AS36:AS40,Dec!AS$11:AS$12),IF(+$B40="Wed",AVERAGE(AS37:AS40,Dec!AS$11:AS$13)," ")))))</f>
        <v/>
      </c>
      <c r="AU40" s="43"/>
      <c r="AV40" s="49"/>
      <c r="AW40" s="48"/>
      <c r="AX40" s="66" t="str">
        <f>IF(SUM(AW34:AW40)=0,"",IF(+$B40="Sat",AVERAGE(AW34:AW40),IF(+$B40="Fri",AVERAGE(AW35:AW40,Dec!AW$11),IF(+$B40="Thu",AVERAGE(AW36:AW40,Dec!AW$11:AW$12),IF(+$B40="Wed",AVERAGE(AW37:AW40,Dec!AW$11:AW$13)," ")))))</f>
        <v/>
      </c>
      <c r="AY40" s="41" t="str">
        <f ca="1" t="shared" si="6"/>
        <v/>
      </c>
      <c r="AZ40" s="40" t="str">
        <f ca="1">IF(SUM(AY34:AY40)=0,"",IF(+$B40="Sat",AVERAGE(AY34:AY40),IF(+$B40="Fri",AVERAGE(AY35:AY40,Dec!AY$11),IF(+$B40="Thu",AVERAGE(AY36:AY40,Dec!AY$11:AY$12),IF(+$B40="Wed",AVERAGE(AY37:AY40,Dec!AY$11:AY$13)," ")))))</f>
        <v/>
      </c>
      <c r="BA40" s="48"/>
      <c r="BB40" s="66" t="str">
        <f>IF(SUM(BA34:BA40)=0,"",IF(+$B40="Sat",AVERAGE(BA34:BA40),IF(+$B40="Fri",AVERAGE(BA35:BA40,Dec!BA$11),IF(+$B40="Thu",AVERAGE(BA36:BA40,Dec!BA$11:BA$12),IF(+$B40="Wed",AVERAGE(BA37:BA40,Dec!BA$11:BA$13)," ")))))</f>
        <v/>
      </c>
      <c r="BC40" s="41" t="str">
        <f ca="1" t="shared" si="7"/>
        <v/>
      </c>
      <c r="BD40" s="40" t="str">
        <f ca="1">IF(SUM(BC34:BC40)=0,"",IF(+$B40="Sat",AVERAGE(BC34:BC40),IF(+$B40="Fri",AVERAGE(BC35:BC40,Dec!BC$11),IF(+$B40="Thu",AVERAGE(BC36:BC40,Dec!BC$11:BC$12),IF(+$B40="Wed",AVERAGE(BC37:BC40,Dec!BC$11:BC$13)," ")))))</f>
        <v/>
      </c>
      <c r="BE40" s="48"/>
      <c r="BF40" s="67" t="str">
        <f>IF(SUM(BE34:BE40)=0,"",IF(+$B40="Sat",AVERAGE(BE34:BE40),IF(+$B40="Fri",AVERAGE(BE35:BE40,Dec!BE$11),IF(+$B40="Thu",AVERAGE(BE36:BE40,Dec!BE$11:BE$12),IF(+$B40="Wed",AVERAGE(BE37:BE40,Dec!BE$11:BE$13)," ")))))</f>
        <v/>
      </c>
      <c r="BG40" s="42" t="str">
        <f ca="1" t="shared" si="8"/>
        <v/>
      </c>
      <c r="BH40" s="40" t="str">
        <f ca="1">IF(SUM(BG34:BG40)=0,"",IF(+$B40="Sat",AVERAGE(BG34:BG40),IF(+$B40="Fri",AVERAGE(BG35:BG40,Dec!BG$11),IF(+$B40="Thu",AVERAGE(BG36:BG40,Dec!BG$11:BG$12),IF(+$B40="Wed",AVERAGE(BG37:BG40,Dec!BG$11:BG$13)," ")))))</f>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thickTop="1">
      <c r="A41" s="216" t="s">
        <v>36</v>
      </c>
      <c r="B41" s="217"/>
      <c r="C41" s="34"/>
      <c r="D41" s="70"/>
      <c r="E41" s="31"/>
      <c r="F41" s="71"/>
      <c r="G41" s="72"/>
      <c r="H41" s="3" t="str">
        <f>IF(SUM(H11:H40)&gt;0,AVERAGE(H11:H40)," ")</f>
        <v xml:space="preserve"> </v>
      </c>
      <c r="I41" s="39" t="str">
        <f>IF(SUM(I11:I40)&gt;0,AVERAGE(I11:I40)," ")</f>
        <v xml:space="preserve"> </v>
      </c>
      <c r="J41" s="65" t="str">
        <f>IF(SUM(J11:J40)&gt;0,AVERAGE(J11:J40)," ")</f>
        <v xml:space="preserve"> </v>
      </c>
      <c r="K41" s="38" t="str">
        <f>IF(SUM(K11:K40)&gt;0,AVERAGE(K11:K40)," ")</f>
        <v xml:space="preserve"> </v>
      </c>
      <c r="L41" s="272"/>
      <c r="M41" s="306" t="str">
        <f aca="true" t="shared" si="24" ref="M41:S41">IF(SUM(M11:M40)&gt;0,AVERAGE(M11:M40)," ")</f>
        <v xml:space="preserve"> </v>
      </c>
      <c r="N41" s="39" t="str">
        <f ca="1" t="shared" si="24"/>
        <v xml:space="preserve"> </v>
      </c>
      <c r="O41" s="306" t="str">
        <f t="shared" si="24"/>
        <v xml:space="preserve"> </v>
      </c>
      <c r="P41" s="39" t="str">
        <f ca="1" t="shared" si="24"/>
        <v xml:space="preserve"> </v>
      </c>
      <c r="Q41" s="39" t="str">
        <f t="shared" si="24"/>
        <v xml:space="preserve"> </v>
      </c>
      <c r="R41" s="39" t="str">
        <f t="shared" si="24"/>
        <v xml:space="preserve"> </v>
      </c>
      <c r="S41" s="52" t="str">
        <f t="shared" si="24"/>
        <v xml:space="preserve"> </v>
      </c>
      <c r="T41" s="216" t="s">
        <v>37</v>
      </c>
      <c r="U41" s="402" t="str">
        <f aca="true" t="shared" si="25" ref="U41:AI41">IF(SUM(U11:U40)&gt;0,AVERAGE(U11:U40)," ")</f>
        <v xml:space="preserve"> </v>
      </c>
      <c r="V41" s="307" t="str">
        <f t="shared" si="25"/>
        <v xml:space="preserve"> </v>
      </c>
      <c r="W41" s="306" t="str">
        <f t="shared" si="25"/>
        <v xml:space="preserve"> </v>
      </c>
      <c r="X41" s="306" t="str">
        <f t="shared" si="25"/>
        <v xml:space="preserve"> </v>
      </c>
      <c r="Y41" s="52" t="str">
        <f t="shared" si="25"/>
        <v xml:space="preserve"> </v>
      </c>
      <c r="Z41" s="307" t="str">
        <f t="shared" si="25"/>
        <v xml:space="preserve"> </v>
      </c>
      <c r="AA41" s="306" t="str">
        <f t="shared" si="25"/>
        <v xml:space="preserve"> </v>
      </c>
      <c r="AB41" s="306" t="str">
        <f t="shared" si="25"/>
        <v xml:space="preserve"> </v>
      </c>
      <c r="AC41" s="52" t="str">
        <f t="shared" si="25"/>
        <v xml:space="preserve"> </v>
      </c>
      <c r="AD41" s="307" t="str">
        <f t="shared" si="25"/>
        <v xml:space="preserve"> </v>
      </c>
      <c r="AE41" s="306" t="str">
        <f t="shared" si="25"/>
        <v xml:space="preserve"> </v>
      </c>
      <c r="AF41" s="306" t="str">
        <f t="shared" si="25"/>
        <v xml:space="preserve"> </v>
      </c>
      <c r="AG41" s="52" t="str">
        <f t="shared" si="25"/>
        <v xml:space="preserve"> </v>
      </c>
      <c r="AH41" s="307" t="str">
        <f t="shared" si="25"/>
        <v xml:space="preserve"> </v>
      </c>
      <c r="AI41" s="52" t="str">
        <f t="shared" si="25"/>
        <v xml:space="preserve"> </v>
      </c>
      <c r="AJ41" s="672"/>
      <c r="AK41" s="667" t="str">
        <f>IF(SUM(AK11:AK40)&gt;0,AVERAGE(AK11:AK40)," ")</f>
        <v xml:space="preserve"> </v>
      </c>
      <c r="AL41" s="704" t="str">
        <f>IF(SUM(AL11:AL40)&gt;0,AVERAGE(AL11:AL40)," ")</f>
        <v xml:space="preserve"> </v>
      </c>
      <c r="AM41" s="39"/>
      <c r="AN41" s="853" t="str">
        <f ca="1">IF(SUM(AM11:AM40)&gt;0,GEOMEAN(AM11:AM40),"")</f>
        <v/>
      </c>
      <c r="AO41" s="272"/>
      <c r="AP41" s="272"/>
      <c r="AQ41" s="965" t="s">
        <v>70</v>
      </c>
      <c r="AR41" s="1031"/>
      <c r="AS41" s="708" t="str">
        <f>IF(SUM(AS11:AS40)&gt;0,AVERAGE(AS11:AS40)," ")</f>
        <v xml:space="preserve"> </v>
      </c>
      <c r="AT41" s="74"/>
      <c r="AU41" s="699" t="str">
        <f>IF(SUM(AU11:AU40)&gt;0,AVERAGE(AU11:AU40)," ")</f>
        <v xml:space="preserve"> </v>
      </c>
      <c r="AV41" s="52" t="str">
        <f>IF(SUM(AV11:AV40)&gt;0,AVERAGE(AV11:AV40)," ")</f>
        <v xml:space="preserve"> </v>
      </c>
      <c r="AW41" s="687" t="str">
        <f>IF(SUM(AW11:AW40)&gt;0,AVERAGE(AW11:AW40)," ")</f>
        <v xml:space="preserve"> </v>
      </c>
      <c r="AX41" s="688"/>
      <c r="AY41" s="665" t="str">
        <f ca="1">IF(SUM(AY11:AY40)&gt;0,AVERAGE(AY11:AY40)," ")</f>
        <v xml:space="preserve"> </v>
      </c>
      <c r="AZ41" s="688"/>
      <c r="BA41" s="687" t="str">
        <f>IF(SUM(BA11:BA40)&gt;0,AVERAGE(BA11:BA40)," ")</f>
        <v xml:space="preserve"> </v>
      </c>
      <c r="BB41" s="666"/>
      <c r="BC41" s="665" t="str">
        <f ca="1">IF(SUM(BC11:BC40)&gt;0,AVERAGE(BC11:BC40)," ")</f>
        <v xml:space="preserve"> </v>
      </c>
      <c r="BD41" s="688"/>
      <c r="BE41" s="667" t="str">
        <f>IF(SUM(BE11:BE40)&gt;0,AVERAGE(BE11:BE40)," ")</f>
        <v xml:space="preserve"> </v>
      </c>
      <c r="BF41" s="688"/>
      <c r="BG41" s="665" t="str">
        <f ca="1">IF(SUM(BG11:BG40)&gt;0,AVERAGE(BG11:BG40)," ")</f>
        <v xml:space="preserve"> </v>
      </c>
      <c r="BH41" s="74"/>
      <c r="BI41" s="411" t="str">
        <f>IF(SUM(BI11:BI40)&gt;0,AVERAGE(BI11:BI40)," ")</f>
        <v xml:space="preserve"> </v>
      </c>
      <c r="BJ41" s="216" t="s">
        <v>37</v>
      </c>
      <c r="BK41" s="434" t="str">
        <f>IF(SUM(BK11:BK40)&gt;0,AVERAGE(BK11:BK40)," ")</f>
        <v xml:space="preserve"> </v>
      </c>
      <c r="BL41" s="434" t="str">
        <f>IF(SUM(BL11:BL40)&gt;0,AVERAGE(BL11:BL40)," ")</f>
        <v xml:space="preserve"> </v>
      </c>
      <c r="BM41" s="38" t="str">
        <f>IF(SUM(BM11:BM40)&gt;0,AVERAGE(BM11:BM40)," ")</f>
        <v xml:space="preserve"> </v>
      </c>
      <c r="BN41" s="52" t="str">
        <f>IF(SUM(BN11:BN40)&gt;0,AVERAGE(BN11:BN40)," ")</f>
        <v xml:space="preserve"> </v>
      </c>
      <c r="BO41" s="73"/>
      <c r="BP41" s="39" t="str">
        <f aca="true" t="shared" si="26" ref="BP41:BZ41">IF(SUM(BP11:BP40)&gt;0,AVERAGE(BP11:BP40)," ")</f>
        <v xml:space="preserve"> </v>
      </c>
      <c r="BQ41" s="306" t="str">
        <f t="shared" si="26"/>
        <v xml:space="preserve"> </v>
      </c>
      <c r="BR41" s="39" t="str">
        <f t="shared" si="26"/>
        <v xml:space="preserve"> </v>
      </c>
      <c r="BS41" s="39" t="str">
        <f t="shared" si="26"/>
        <v xml:space="preserve"> </v>
      </c>
      <c r="BT41" s="39" t="str">
        <f t="shared" si="26"/>
        <v xml:space="preserve"> </v>
      </c>
      <c r="BU41" s="39" t="str">
        <f t="shared" si="26"/>
        <v xml:space="preserve"> </v>
      </c>
      <c r="BV41" s="39" t="str">
        <f t="shared" si="26"/>
        <v xml:space="preserve"> </v>
      </c>
      <c r="BW41" s="39" t="str">
        <f t="shared" si="26"/>
        <v xml:space="preserve"> </v>
      </c>
      <c r="BX41" s="52" t="str">
        <f t="shared" si="26"/>
        <v xml:space="preserve"> </v>
      </c>
      <c r="BY41" s="39" t="str">
        <f t="shared" si="26"/>
        <v xml:space="preserve"> </v>
      </c>
      <c r="BZ41" s="52" t="str">
        <f t="shared" si="26"/>
        <v xml:space="preserve"> </v>
      </c>
      <c r="CA41" s="782" t="s">
        <v>37</v>
      </c>
      <c r="CB41" s="3" t="str">
        <f aca="true" t="shared" si="27" ref="CB41:CP41">IF(SUM(CB11:CB40)&gt;0,AVERAGE(CB11:CB40)," ")</f>
        <v xml:space="preserve"> </v>
      </c>
      <c r="CC41" s="52" t="str">
        <f ca="1" t="shared" si="27"/>
        <v xml:space="preserve"> </v>
      </c>
      <c r="CD41" s="3" t="str">
        <f t="shared" si="27"/>
        <v xml:space="preserve"> </v>
      </c>
      <c r="CE41" s="759" t="str">
        <f ca="1" t="shared" si="27"/>
        <v xml:space="preserve"> </v>
      </c>
      <c r="CF41" s="786" t="str">
        <f t="shared" si="27"/>
        <v xml:space="preserve"> </v>
      </c>
      <c r="CG41" s="41" t="str">
        <f t="shared" si="27"/>
        <v xml:space="preserve"> </v>
      </c>
      <c r="CH41" s="39" t="str">
        <f t="shared" si="27"/>
        <v xml:space="preserve"> </v>
      </c>
      <c r="CI41" s="42" t="str">
        <f t="shared" si="27"/>
        <v xml:space="preserve"> </v>
      </c>
      <c r="CJ41" s="39" t="str">
        <f t="shared" si="27"/>
        <v xml:space="preserve"> </v>
      </c>
      <c r="CK41" s="42" t="str">
        <f t="shared" si="27"/>
        <v xml:space="preserve"> </v>
      </c>
      <c r="CL41" s="39" t="str">
        <f t="shared" si="27"/>
        <v xml:space="preserve"> </v>
      </c>
      <c r="CM41" s="41" t="str">
        <f t="shared" si="27"/>
        <v xml:space="preserve"> </v>
      </c>
      <c r="CN41" s="65" t="str">
        <f t="shared" si="27"/>
        <v xml:space="preserve"> </v>
      </c>
      <c r="CO41" s="42" t="str">
        <f t="shared" si="27"/>
        <v xml:space="preserve"> </v>
      </c>
      <c r="CP41" s="794" t="str">
        <f t="shared" si="27"/>
        <v xml:space="preserve"> </v>
      </c>
    </row>
    <row r="42" spans="1:94" ht="15" customHeight="1" thickBot="1" thickTop="1">
      <c r="A42" s="218" t="s">
        <v>38</v>
      </c>
      <c r="B42" s="219"/>
      <c r="C42" s="77"/>
      <c r="D42" s="76"/>
      <c r="E42" s="67" t="str">
        <f>IF(SUM(E11:E40)&gt;0,MAX(E11:E40)," ")</f>
        <v xml:space="preserve"> </v>
      </c>
      <c r="F42" s="78"/>
      <c r="G42" s="79"/>
      <c r="H42" s="80" t="str">
        <f aca="true" t="shared" si="28" ref="H42:S42">IF(SUM(H11:H40)&gt;0,MAX(H11:H40)," ")</f>
        <v xml:space="preserve"> </v>
      </c>
      <c r="I42" s="66" t="str">
        <f t="shared" si="28"/>
        <v xml:space="preserve"> </v>
      </c>
      <c r="J42" s="67" t="str">
        <f t="shared" si="28"/>
        <v xml:space="preserve"> </v>
      </c>
      <c r="K42" s="50" t="str">
        <f t="shared" si="28"/>
        <v xml:space="preserve"> </v>
      </c>
      <c r="L42" s="273" t="str">
        <f t="shared" si="28"/>
        <v xml:space="preserve"> </v>
      </c>
      <c r="M42" s="66" t="str">
        <f t="shared" si="28"/>
        <v xml:space="preserve"> </v>
      </c>
      <c r="N42" s="81" t="str">
        <f ca="1" t="shared" si="28"/>
        <v xml:space="preserve"> </v>
      </c>
      <c r="O42" s="66" t="str">
        <f t="shared" si="28"/>
        <v xml:space="preserve"> </v>
      </c>
      <c r="P42" s="81" t="str">
        <f ca="1" t="shared" si="28"/>
        <v xml:space="preserve"> </v>
      </c>
      <c r="Q42" s="66" t="str">
        <f t="shared" si="28"/>
        <v xml:space="preserve"> </v>
      </c>
      <c r="R42" s="66" t="str">
        <f t="shared" si="28"/>
        <v xml:space="preserve"> </v>
      </c>
      <c r="S42" s="40" t="str">
        <f t="shared" si="28"/>
        <v xml:space="preserve"> </v>
      </c>
      <c r="T42" s="218" t="s">
        <v>39</v>
      </c>
      <c r="U42" s="51" t="str">
        <f aca="true" t="shared" si="29" ref="U42:AI42">IF(SUM(U11:U40)&gt;0,MAX(U11:U40)," ")</f>
        <v xml:space="preserve"> </v>
      </c>
      <c r="V42" s="50" t="str">
        <f t="shared" si="29"/>
        <v xml:space="preserve"> </v>
      </c>
      <c r="W42" s="66" t="str">
        <f t="shared" si="29"/>
        <v xml:space="preserve"> </v>
      </c>
      <c r="X42" s="393" t="str">
        <f t="shared" si="29"/>
        <v xml:space="preserve"> </v>
      </c>
      <c r="Y42" s="40" t="str">
        <f t="shared" si="29"/>
        <v xml:space="preserve"> </v>
      </c>
      <c r="Z42" s="50" t="str">
        <f t="shared" si="29"/>
        <v xml:space="preserve"> </v>
      </c>
      <c r="AA42" s="66" t="str">
        <f t="shared" si="29"/>
        <v xml:space="preserve"> </v>
      </c>
      <c r="AB42" s="393" t="str">
        <f t="shared" si="29"/>
        <v xml:space="preserve"> </v>
      </c>
      <c r="AC42" s="40" t="str">
        <f t="shared" si="29"/>
        <v xml:space="preserve"> </v>
      </c>
      <c r="AD42" s="50" t="str">
        <f t="shared" si="29"/>
        <v xml:space="preserve"> </v>
      </c>
      <c r="AE42" s="66" t="str">
        <f t="shared" si="29"/>
        <v xml:space="preserve"> </v>
      </c>
      <c r="AF42" s="393" t="str">
        <f t="shared" si="29"/>
        <v xml:space="preserve"> </v>
      </c>
      <c r="AG42" s="40" t="str">
        <f t="shared" si="29"/>
        <v xml:space="preserve"> </v>
      </c>
      <c r="AH42" s="50" t="str">
        <f t="shared" si="29"/>
        <v xml:space="preserve"> </v>
      </c>
      <c r="AI42" s="40" t="str">
        <f t="shared" si="29"/>
        <v xml:space="preserve"> </v>
      </c>
      <c r="AJ42" s="673"/>
      <c r="AK42" s="705" t="str">
        <f>IF(SUM(AK11:AK40)&gt;0,MAX(AK11:AK40)," ")</f>
        <v xml:space="preserve"> </v>
      </c>
      <c r="AL42" s="667" t="str">
        <f>IF(SUM(AL11:AL40)&gt;0,MAX(AL11:AL40)," ")</f>
        <v xml:space="preserve"> </v>
      </c>
      <c r="AM42" s="66" t="str">
        <f ca="1">IF(AN41&lt;&gt;"",MAX(AM11:AM40),"")</f>
        <v/>
      </c>
      <c r="AN42" s="852" t="str">
        <f ca="1">IF(AM42=63200,"TNTC",AM42)</f>
        <v/>
      </c>
      <c r="AO42" s="885" t="str">
        <f>IF(SUM(AO11:AP40)&gt;0,MAX(AO11:AP40)," ")</f>
        <v xml:space="preserve"> </v>
      </c>
      <c r="AP42" s="1030"/>
      <c r="AQ42" s="976" t="s">
        <v>71</v>
      </c>
      <c r="AR42" s="977"/>
      <c r="AS42" s="50" t="str">
        <f aca="true" t="shared" si="30" ref="AS42:AX42">IF(SUM(AS11:AS40)&gt;0,MAX(AS11:AS40)," ")</f>
        <v xml:space="preserve"> </v>
      </c>
      <c r="AT42" s="82" t="str">
        <f t="shared" si="30"/>
        <v xml:space="preserve"> </v>
      </c>
      <c r="AU42" s="697" t="str">
        <f t="shared" si="30"/>
        <v xml:space="preserve"> </v>
      </c>
      <c r="AV42" s="40" t="str">
        <f t="shared" si="30"/>
        <v xml:space="preserve"> </v>
      </c>
      <c r="AW42" s="689" t="str">
        <f t="shared" si="30"/>
        <v xml:space="preserve"> </v>
      </c>
      <c r="AX42" s="667" t="str">
        <f t="shared" si="30"/>
        <v xml:space="preserve"> </v>
      </c>
      <c r="AY42" s="690" t="str">
        <f aca="true" t="shared" si="31" ref="AY42:BF42">IF(SUM(AY11:AY40)&gt;0,MAX(AY11:AY40)," ")</f>
        <v xml:space="preserve"> </v>
      </c>
      <c r="AZ42" s="667" t="str">
        <f ca="1" t="shared" si="31"/>
        <v xml:space="preserve"> </v>
      </c>
      <c r="BA42" s="691" t="str">
        <f t="shared" si="31"/>
        <v xml:space="preserve"> </v>
      </c>
      <c r="BB42" s="667" t="str">
        <f t="shared" si="31"/>
        <v xml:space="preserve"> </v>
      </c>
      <c r="BC42" s="690" t="str">
        <f ca="1" t="shared" si="31"/>
        <v xml:space="preserve"> </v>
      </c>
      <c r="BD42" s="692" t="str">
        <f ca="1" t="shared" si="31"/>
        <v xml:space="preserve"> </v>
      </c>
      <c r="BE42" s="691" t="str">
        <f t="shared" si="31"/>
        <v xml:space="preserve"> </v>
      </c>
      <c r="BF42" s="667" t="str">
        <f t="shared" si="31"/>
        <v xml:space="preserve"> </v>
      </c>
      <c r="BG42" s="690" t="str">
        <f ca="1">IF(SUM(BG11:BG40)&gt;0,MAX(BG11:BG40)," ")</f>
        <v xml:space="preserve"> </v>
      </c>
      <c r="BH42" s="667" t="str">
        <f ca="1">IF(SUM(BH11:BH40)&gt;0,MAX(BH11:BH40)," ")</f>
        <v xml:space="preserve"> </v>
      </c>
      <c r="BI42" s="412" t="str">
        <f>IF(SUM(BI11:BI40)&gt;0,MAX(BI11:BI40)," ")</f>
        <v xml:space="preserve"> </v>
      </c>
      <c r="BJ42" s="218" t="s">
        <v>39</v>
      </c>
      <c r="BK42" s="412" t="str">
        <f aca="true" t="shared" si="32" ref="BK42:BZ42">IF(SUM(BK11:BK40)&gt;0,MAX(BK11:BK40)," ")</f>
        <v xml:space="preserve"> </v>
      </c>
      <c r="BL42" s="412" t="str">
        <f t="shared" si="32"/>
        <v xml:space="preserve"> </v>
      </c>
      <c r="BM42" s="50" t="str">
        <f t="shared" si="32"/>
        <v xml:space="preserve"> </v>
      </c>
      <c r="BN42" s="40" t="str">
        <f t="shared" si="32"/>
        <v xml:space="preserve"> </v>
      </c>
      <c r="BO42" s="50" t="str">
        <f t="shared" si="32"/>
        <v xml:space="preserve"> </v>
      </c>
      <c r="BP42" s="66" t="str">
        <f t="shared" si="32"/>
        <v xml:space="preserve"> </v>
      </c>
      <c r="BQ42" s="66" t="str">
        <f t="shared" si="32"/>
        <v xml:space="preserve"> </v>
      </c>
      <c r="BR42" s="66" t="str">
        <f t="shared" si="32"/>
        <v xml:space="preserve"> </v>
      </c>
      <c r="BS42" s="66" t="str">
        <f t="shared" si="32"/>
        <v xml:space="preserve"> </v>
      </c>
      <c r="BT42" s="66" t="str">
        <f t="shared" si="32"/>
        <v xml:space="preserve"> </v>
      </c>
      <c r="BU42" s="66" t="str">
        <f t="shared" si="32"/>
        <v xml:space="preserve"> </v>
      </c>
      <c r="BV42" s="66" t="str">
        <f t="shared" si="32"/>
        <v xml:space="preserve"> </v>
      </c>
      <c r="BW42" s="66" t="str">
        <f t="shared" si="32"/>
        <v xml:space="preserve"> </v>
      </c>
      <c r="BX42" s="40" t="str">
        <f t="shared" si="32"/>
        <v xml:space="preserve"> </v>
      </c>
      <c r="BY42" s="66" t="str">
        <f t="shared" si="32"/>
        <v xml:space="preserve"> </v>
      </c>
      <c r="BZ42" s="40" t="str">
        <f t="shared" si="32"/>
        <v xml:space="preserve"> </v>
      </c>
      <c r="CA42" s="239" t="s">
        <v>39</v>
      </c>
      <c r="CB42" s="80" t="str">
        <f aca="true" t="shared" si="33" ref="CB42:CP42">IF(SUM(CB11:CB40)&gt;0,MAX(CB11:CB40)," ")</f>
        <v xml:space="preserve"> </v>
      </c>
      <c r="CC42" s="40" t="str">
        <f ca="1" t="shared" si="33"/>
        <v xml:space="preserve"> </v>
      </c>
      <c r="CD42" s="80" t="str">
        <f t="shared" si="33"/>
        <v xml:space="preserve"> </v>
      </c>
      <c r="CE42" s="40" t="str">
        <f ca="1" t="shared" si="33"/>
        <v xml:space="preserve"> </v>
      </c>
      <c r="CF42" s="561" t="str">
        <f t="shared" si="33"/>
        <v xml:space="preserve"> </v>
      </c>
      <c r="CG42" s="768" t="str">
        <f t="shared" si="33"/>
        <v xml:space="preserve"> </v>
      </c>
      <c r="CH42" s="81" t="str">
        <f t="shared" si="33"/>
        <v xml:space="preserve"> </v>
      </c>
      <c r="CI42" s="769" t="str">
        <f t="shared" si="33"/>
        <v xml:space="preserve"> </v>
      </c>
      <c r="CJ42" s="81" t="str">
        <f t="shared" si="33"/>
        <v xml:space="preserve"> </v>
      </c>
      <c r="CK42" s="769" t="str">
        <f t="shared" si="33"/>
        <v xml:space="preserve"> </v>
      </c>
      <c r="CL42" s="81" t="str">
        <f t="shared" si="33"/>
        <v xml:space="preserve"> </v>
      </c>
      <c r="CM42" s="768" t="str">
        <f t="shared" si="33"/>
        <v xml:space="preserve"> </v>
      </c>
      <c r="CN42" s="83" t="str">
        <f t="shared" si="33"/>
        <v xml:space="preserve"> </v>
      </c>
      <c r="CO42" s="769" t="str">
        <f t="shared" si="33"/>
        <v xml:space="preserve"> </v>
      </c>
      <c r="CP42" s="795" t="str">
        <f t="shared" si="33"/>
        <v xml:space="preserve"> </v>
      </c>
    </row>
    <row r="43" spans="1:94" ht="15" customHeight="1" thickBot="1" thickTop="1">
      <c r="A43" s="218" t="s">
        <v>40</v>
      </c>
      <c r="B43" s="219"/>
      <c r="C43" s="77"/>
      <c r="D43" s="76"/>
      <c r="E43" s="44"/>
      <c r="F43" s="78"/>
      <c r="G43" s="79"/>
      <c r="H43" s="51" t="str">
        <f aca="true" t="shared" si="34" ref="H43:S43">IF(SUM(H11:H40)&gt;0,MIN(H11:H40),"")</f>
        <v/>
      </c>
      <c r="I43" s="66" t="str">
        <f t="shared" si="34"/>
        <v/>
      </c>
      <c r="J43" s="80" t="str">
        <f t="shared" si="34"/>
        <v/>
      </c>
      <c r="K43" s="50" t="str">
        <f t="shared" si="34"/>
        <v/>
      </c>
      <c r="L43" s="273" t="str">
        <f t="shared" si="34"/>
        <v/>
      </c>
      <c r="M43" s="66" t="str">
        <f t="shared" si="34"/>
        <v/>
      </c>
      <c r="N43" s="66" t="str">
        <f ca="1" t="shared" si="34"/>
        <v/>
      </c>
      <c r="O43" s="66" t="str">
        <f t="shared" si="34"/>
        <v/>
      </c>
      <c r="P43" s="66" t="str">
        <f ca="1" t="shared" si="34"/>
        <v/>
      </c>
      <c r="Q43" s="66" t="str">
        <f t="shared" si="34"/>
        <v/>
      </c>
      <c r="R43" s="66" t="str">
        <f t="shared" si="34"/>
        <v/>
      </c>
      <c r="S43" s="40" t="str">
        <f t="shared" si="34"/>
        <v/>
      </c>
      <c r="T43" s="218" t="s">
        <v>41</v>
      </c>
      <c r="U43" s="51" t="str">
        <f aca="true" t="shared" si="35" ref="U43:AI43">IF(SUM(U11:U40)&gt;0,MIN(U11:U40),"")</f>
        <v/>
      </c>
      <c r="V43" s="50" t="str">
        <f t="shared" si="35"/>
        <v/>
      </c>
      <c r="W43" s="66" t="str">
        <f t="shared" si="35"/>
        <v/>
      </c>
      <c r="X43" s="393" t="str">
        <f t="shared" si="35"/>
        <v/>
      </c>
      <c r="Y43" s="40" t="str">
        <f t="shared" si="35"/>
        <v/>
      </c>
      <c r="Z43" s="50" t="str">
        <f t="shared" si="35"/>
        <v/>
      </c>
      <c r="AA43" s="66" t="str">
        <f t="shared" si="35"/>
        <v/>
      </c>
      <c r="AB43" s="393" t="str">
        <f t="shared" si="35"/>
        <v/>
      </c>
      <c r="AC43" s="40" t="str">
        <f t="shared" si="35"/>
        <v/>
      </c>
      <c r="AD43" s="50" t="str">
        <f t="shared" si="35"/>
        <v/>
      </c>
      <c r="AE43" s="66" t="str">
        <f t="shared" si="35"/>
        <v/>
      </c>
      <c r="AF43" s="393" t="str">
        <f t="shared" si="35"/>
        <v/>
      </c>
      <c r="AG43" s="40" t="str">
        <f t="shared" si="35"/>
        <v/>
      </c>
      <c r="AH43" s="50" t="str">
        <f t="shared" si="35"/>
        <v/>
      </c>
      <c r="AI43" s="40" t="str">
        <f t="shared" si="35"/>
        <v/>
      </c>
      <c r="AJ43" s="673"/>
      <c r="AK43" s="706" t="str">
        <f>IF(SUM(AK11:AK40)&gt;0,MIN(AK11:AK40),"")</f>
        <v/>
      </c>
      <c r="AL43" s="707" t="str">
        <f>IF(SUM(AL11:AL40)&gt;0,MIN(AL11:AL40),"")</f>
        <v/>
      </c>
      <c r="AM43" s="67"/>
      <c r="AN43" s="668" t="str">
        <f>IF(SUM(AN11:AN40)&gt;0,MIN(AN11:AN40),"")</f>
        <v/>
      </c>
      <c r="AO43" s="885" t="str">
        <f>IF(SUM(AO11:AP40)&gt;0,MIN(AO11:AP40),"")</f>
        <v/>
      </c>
      <c r="AP43" s="1030"/>
      <c r="AQ43" s="976" t="s">
        <v>72</v>
      </c>
      <c r="AR43" s="977"/>
      <c r="AS43" s="674" t="str">
        <f aca="true" t="shared" si="36" ref="AS43:AX43">IF(SUM(AS11:AS40)&gt;0,MIN(AS11:AS40),"")</f>
        <v/>
      </c>
      <c r="AT43" s="698" t="str">
        <f t="shared" si="36"/>
        <v/>
      </c>
      <c r="AU43" s="667" t="str">
        <f t="shared" si="36"/>
        <v/>
      </c>
      <c r="AV43" s="597" t="str">
        <f t="shared" si="36"/>
        <v/>
      </c>
      <c r="AW43" s="674" t="str">
        <f t="shared" si="36"/>
        <v/>
      </c>
      <c r="AX43" s="693" t="str">
        <f t="shared" si="36"/>
        <v/>
      </c>
      <c r="AY43" s="694" t="str">
        <f aca="true" t="shared" si="37" ref="AY43:BH43">IF(SUM(AY11:AY40)&gt;0,MIN(AY11:AY40),"")</f>
        <v/>
      </c>
      <c r="AZ43" s="695" t="str">
        <f ca="1" t="shared" si="37"/>
        <v/>
      </c>
      <c r="BA43" s="674" t="str">
        <f t="shared" si="37"/>
        <v/>
      </c>
      <c r="BB43" s="693" t="str">
        <f t="shared" si="37"/>
        <v/>
      </c>
      <c r="BC43" s="694" t="str">
        <f ca="1" t="shared" si="37"/>
        <v/>
      </c>
      <c r="BD43" s="695" t="str">
        <f ca="1" t="shared" si="37"/>
        <v/>
      </c>
      <c r="BE43" s="674" t="str">
        <f t="shared" si="37"/>
        <v/>
      </c>
      <c r="BF43" s="696" t="str">
        <f t="shared" si="37"/>
        <v/>
      </c>
      <c r="BG43" s="697" t="str">
        <f ca="1" t="shared" si="37"/>
        <v/>
      </c>
      <c r="BH43" s="695" t="str">
        <f ca="1" t="shared" si="37"/>
        <v/>
      </c>
      <c r="BI43" s="559" t="str">
        <f>IF(SUM(BI11:BI40)&gt;0,MIN(BI11:BI40),"")</f>
        <v/>
      </c>
      <c r="BJ43" s="441" t="s">
        <v>41</v>
      </c>
      <c r="BK43" s="559" t="str">
        <f aca="true" t="shared" si="38" ref="BK43:BZ43">IF(SUM(BK11:BK40)&gt;0,MIN(BK11:BK40),"")</f>
        <v/>
      </c>
      <c r="BL43" s="597" t="str">
        <f t="shared" si="38"/>
        <v/>
      </c>
      <c r="BM43" s="674" t="str">
        <f t="shared" si="38"/>
        <v/>
      </c>
      <c r="BN43" s="698" t="str">
        <f t="shared" si="38"/>
        <v/>
      </c>
      <c r="BO43" s="674" t="str">
        <f t="shared" si="38"/>
        <v/>
      </c>
      <c r="BP43" s="697" t="str">
        <f t="shared" si="38"/>
        <v/>
      </c>
      <c r="BQ43" s="697" t="str">
        <f t="shared" si="38"/>
        <v/>
      </c>
      <c r="BR43" s="697" t="str">
        <f t="shared" si="38"/>
        <v/>
      </c>
      <c r="BS43" s="697" t="str">
        <f t="shared" si="38"/>
        <v/>
      </c>
      <c r="BT43" s="697" t="str">
        <f t="shared" si="38"/>
        <v/>
      </c>
      <c r="BU43" s="697" t="str">
        <f t="shared" si="38"/>
        <v/>
      </c>
      <c r="BV43" s="697" t="str">
        <f t="shared" si="38"/>
        <v/>
      </c>
      <c r="BW43" s="697" t="str">
        <f t="shared" si="38"/>
        <v/>
      </c>
      <c r="BX43" s="698" t="str">
        <f t="shared" si="38"/>
        <v/>
      </c>
      <c r="BY43" s="66" t="str">
        <f t="shared" si="38"/>
        <v/>
      </c>
      <c r="BZ43" s="40" t="str">
        <f t="shared" si="38"/>
        <v/>
      </c>
      <c r="CA43" s="785" t="s">
        <v>41</v>
      </c>
      <c r="CB43" s="60" t="str">
        <f aca="true" t="shared" si="39" ref="CB43:CP43">IF(SUM(CB11:CB40)&gt;0,MIN(CB11:CB40),"")</f>
        <v/>
      </c>
      <c r="CC43" s="63" t="str">
        <f ca="1" t="shared" si="39"/>
        <v/>
      </c>
      <c r="CD43" s="677" t="str">
        <f t="shared" si="39"/>
        <v/>
      </c>
      <c r="CE43" s="63" t="str">
        <f ca="1" t="shared" si="39"/>
        <v/>
      </c>
      <c r="CF43" s="776" t="str">
        <f t="shared" si="39"/>
        <v/>
      </c>
      <c r="CG43" s="694" t="str">
        <f t="shared" si="39"/>
        <v/>
      </c>
      <c r="CH43" s="697" t="str">
        <f t="shared" si="39"/>
        <v/>
      </c>
      <c r="CI43" s="694" t="str">
        <f t="shared" si="39"/>
        <v/>
      </c>
      <c r="CJ43" s="697" t="str">
        <f t="shared" si="39"/>
        <v/>
      </c>
      <c r="CK43" s="694" t="str">
        <f t="shared" si="39"/>
        <v/>
      </c>
      <c r="CL43" s="697" t="str">
        <f t="shared" si="39"/>
        <v/>
      </c>
      <c r="CM43" s="694" t="str">
        <f t="shared" si="39"/>
        <v/>
      </c>
      <c r="CN43" s="694" t="str">
        <f t="shared" si="39"/>
        <v/>
      </c>
      <c r="CO43" s="697" t="str">
        <f t="shared" si="39"/>
        <v/>
      </c>
      <c r="CP43" s="796" t="str">
        <f t="shared" si="39"/>
        <v/>
      </c>
    </row>
    <row r="44" spans="1:94" ht="14.45" customHeight="1" thickBot="1" thickTop="1">
      <c r="A44" s="582"/>
      <c r="B44" s="560"/>
      <c r="C44" s="560"/>
      <c r="D44" s="560"/>
      <c r="E44" s="583"/>
      <c r="F44" s="584"/>
      <c r="G44" s="567"/>
      <c r="H44" s="582"/>
      <c r="I44" s="560"/>
      <c r="J44" s="585"/>
      <c r="K44" s="560"/>
      <c r="L44" s="568"/>
      <c r="M44" s="560"/>
      <c r="N44" s="560"/>
      <c r="O44" s="560"/>
      <c r="P44" s="560"/>
      <c r="Q44" s="560"/>
      <c r="R44" s="560"/>
      <c r="S44" s="585"/>
      <c r="T44" s="967" t="s">
        <v>150</v>
      </c>
      <c r="U44" s="968"/>
      <c r="V44" s="969"/>
      <c r="W44" s="560"/>
      <c r="X44" s="560"/>
      <c r="Y44" s="590"/>
      <c r="Z44" s="560"/>
      <c r="AA44" s="569"/>
      <c r="AB44" s="560"/>
      <c r="AC44" s="585"/>
      <c r="AD44" s="560"/>
      <c r="AE44" s="560"/>
      <c r="AF44" s="560"/>
      <c r="AG44" s="585"/>
      <c r="AH44" s="560"/>
      <c r="AI44" s="585"/>
      <c r="AJ44" s="560"/>
      <c r="AK44" s="560"/>
      <c r="AL44" s="570"/>
      <c r="AM44" s="554"/>
      <c r="AN44" s="853" t="str">
        <f ca="1">'E.coli Standalone Calculation'!R38</f>
        <v/>
      </c>
      <c r="AO44" s="576"/>
      <c r="AP44" s="592"/>
      <c r="AQ44" s="560"/>
      <c r="AR44" s="585"/>
      <c r="AS44" s="560"/>
      <c r="AT44" s="585"/>
      <c r="AU44" s="668"/>
      <c r="AV44" s="585"/>
      <c r="AW44" s="560"/>
      <c r="AX44" s="560"/>
      <c r="AY44" s="579"/>
      <c r="AZ44" s="585"/>
      <c r="BA44" s="560"/>
      <c r="BB44" s="560"/>
      <c r="BC44" s="579"/>
      <c r="BD44" s="585"/>
      <c r="BE44" s="560"/>
      <c r="BF44" s="579"/>
      <c r="BG44" s="560"/>
      <c r="BH44" s="585"/>
      <c r="BI44" s="595"/>
      <c r="BJ44" s="595"/>
      <c r="BK44" s="595"/>
      <c r="BL44" s="595"/>
      <c r="BM44" s="560"/>
      <c r="BN44" s="585"/>
      <c r="BO44" s="560"/>
      <c r="BP44" s="560"/>
      <c r="BQ44" s="560"/>
      <c r="BR44" s="560"/>
      <c r="BS44" s="560"/>
      <c r="BT44" s="560"/>
      <c r="BU44" s="560"/>
      <c r="BV44" s="560"/>
      <c r="BW44" s="560"/>
      <c r="BX44" s="585"/>
      <c r="BY44" s="560"/>
      <c r="BZ44" s="585"/>
      <c r="CA44" s="595"/>
      <c r="CB44" s="668"/>
      <c r="CC44" s="668"/>
      <c r="CD44" s="668"/>
      <c r="CE44" s="775"/>
      <c r="CF44" s="668"/>
      <c r="CG44" s="770"/>
      <c r="CH44" s="770"/>
      <c r="CI44" s="770"/>
      <c r="CJ44" s="770"/>
      <c r="CK44" s="770"/>
      <c r="CL44" s="770"/>
      <c r="CM44" s="770"/>
      <c r="CN44" s="770"/>
      <c r="CO44" s="770"/>
      <c r="CP44" s="797"/>
    </row>
    <row r="45" spans="1:94" ht="14.45" customHeight="1" thickBot="1" thickTop="1">
      <c r="A45" s="586"/>
      <c r="B45" s="572"/>
      <c r="C45" s="572"/>
      <c r="D45" s="572"/>
      <c r="E45" s="587"/>
      <c r="F45" s="571"/>
      <c r="G45" s="587"/>
      <c r="H45" s="572"/>
      <c r="I45" s="572"/>
      <c r="J45" s="588"/>
      <c r="K45" s="572"/>
      <c r="L45" s="573"/>
      <c r="M45" s="572"/>
      <c r="N45" s="572"/>
      <c r="O45" s="572"/>
      <c r="P45" s="572"/>
      <c r="Q45" s="572"/>
      <c r="R45" s="572"/>
      <c r="S45" s="588"/>
      <c r="T45" s="970" t="s">
        <v>174</v>
      </c>
      <c r="U45" s="971"/>
      <c r="V45" s="972"/>
      <c r="W45" s="572"/>
      <c r="X45" s="572"/>
      <c r="Y45" s="591"/>
      <c r="Z45" s="572"/>
      <c r="AA45" s="574"/>
      <c r="AB45" s="572"/>
      <c r="AC45" s="588"/>
      <c r="AD45" s="572"/>
      <c r="AE45" s="572"/>
      <c r="AF45" s="572"/>
      <c r="AG45" s="588"/>
      <c r="AH45" s="572"/>
      <c r="AI45" s="588"/>
      <c r="AJ45" s="572"/>
      <c r="AK45" s="572"/>
      <c r="AL45" s="575"/>
      <c r="AM45" s="554"/>
      <c r="AN45" s="854" t="str">
        <f ca="1">'E.coli Standalone Calculation'!R41</f>
        <v/>
      </c>
      <c r="AO45" s="580"/>
      <c r="AP45" s="593"/>
      <c r="AQ45" s="572"/>
      <c r="AR45" s="588"/>
      <c r="AS45" s="572"/>
      <c r="AT45" s="588"/>
      <c r="AU45" s="572"/>
      <c r="AV45" s="588"/>
      <c r="AW45" s="572"/>
      <c r="AX45" s="572"/>
      <c r="AY45" s="581"/>
      <c r="AZ45" s="588"/>
      <c r="BA45" s="572"/>
      <c r="BB45" s="572"/>
      <c r="BC45" s="581"/>
      <c r="BD45" s="588"/>
      <c r="BE45" s="572"/>
      <c r="BF45" s="581"/>
      <c r="BG45" s="572"/>
      <c r="BH45" s="588"/>
      <c r="BI45" s="596"/>
      <c r="BJ45" s="596"/>
      <c r="BK45" s="596"/>
      <c r="BL45" s="596"/>
      <c r="BM45" s="572"/>
      <c r="BN45" s="588"/>
      <c r="BO45" s="572"/>
      <c r="BP45" s="572"/>
      <c r="BQ45" s="572"/>
      <c r="BR45" s="572"/>
      <c r="BS45" s="572"/>
      <c r="BT45" s="572"/>
      <c r="BU45" s="572"/>
      <c r="BV45" s="572"/>
      <c r="BW45" s="572"/>
      <c r="BX45" s="588"/>
      <c r="BY45" s="572"/>
      <c r="BZ45" s="588"/>
      <c r="CA45" s="788"/>
      <c r="CB45" s="771"/>
      <c r="CC45" s="771"/>
      <c r="CD45" s="771"/>
      <c r="CE45" s="778"/>
      <c r="CF45" s="771"/>
      <c r="CG45" s="771"/>
      <c r="CH45" s="771"/>
      <c r="CI45" s="771"/>
      <c r="CJ45" s="771"/>
      <c r="CK45" s="771"/>
      <c r="CL45" s="771"/>
      <c r="CM45" s="771"/>
      <c r="CN45" s="771"/>
      <c r="CO45" s="771"/>
      <c r="CP45" s="778"/>
    </row>
    <row r="46" spans="1:94" ht="15" customHeight="1" thickBot="1">
      <c r="A46" s="441" t="s">
        <v>42</v>
      </c>
      <c r="B46" s="222"/>
      <c r="C46" s="442"/>
      <c r="D46" s="119"/>
      <c r="E46" s="83">
        <f>COUNT(E11:E40)</f>
        <v>0</v>
      </c>
      <c r="F46" s="443">
        <f>COUNTA(F11:F40)</f>
        <v>0</v>
      </c>
      <c r="G46" s="444">
        <f>COUNTA(G11:G40)</f>
        <v>0</v>
      </c>
      <c r="H46" s="445">
        <f aca="true" t="shared" si="40" ref="H46:S46">COUNT(H11:H40)</f>
        <v>0</v>
      </c>
      <c r="I46" s="81">
        <f t="shared" si="40"/>
        <v>0</v>
      </c>
      <c r="J46" s="82">
        <f t="shared" si="40"/>
        <v>0</v>
      </c>
      <c r="K46" s="445">
        <f t="shared" si="40"/>
        <v>0</v>
      </c>
      <c r="L46" s="81">
        <f t="shared" si="40"/>
        <v>0</v>
      </c>
      <c r="M46" s="81">
        <f t="shared" si="40"/>
        <v>0</v>
      </c>
      <c r="N46" s="81">
        <f ca="1" t="shared" si="40"/>
        <v>0</v>
      </c>
      <c r="O46" s="81">
        <f t="shared" si="40"/>
        <v>0</v>
      </c>
      <c r="P46" s="81">
        <f ca="1" t="shared" si="40"/>
        <v>0</v>
      </c>
      <c r="Q46" s="81">
        <f t="shared" si="40"/>
        <v>0</v>
      </c>
      <c r="R46" s="81">
        <f t="shared" si="40"/>
        <v>0</v>
      </c>
      <c r="S46" s="82">
        <f t="shared" si="40"/>
        <v>0</v>
      </c>
      <c r="T46" s="220" t="s">
        <v>66</v>
      </c>
      <c r="U46" s="62">
        <f aca="true" t="shared" si="41" ref="U46:AI46">COUNT(U11:U40)</f>
        <v>0</v>
      </c>
      <c r="V46" s="60">
        <f t="shared" si="41"/>
        <v>0</v>
      </c>
      <c r="W46" s="61">
        <f t="shared" si="41"/>
        <v>0</v>
      </c>
      <c r="X46" s="394">
        <f t="shared" si="41"/>
        <v>0</v>
      </c>
      <c r="Y46" s="63">
        <f t="shared" si="41"/>
        <v>0</v>
      </c>
      <c r="Z46" s="60">
        <f t="shared" si="41"/>
        <v>0</v>
      </c>
      <c r="AA46" s="61">
        <f t="shared" si="41"/>
        <v>0</v>
      </c>
      <c r="AB46" s="394">
        <f t="shared" si="41"/>
        <v>0</v>
      </c>
      <c r="AC46" s="63">
        <f t="shared" si="41"/>
        <v>0</v>
      </c>
      <c r="AD46" s="60">
        <f t="shared" si="41"/>
        <v>0</v>
      </c>
      <c r="AE46" s="61">
        <f t="shared" si="41"/>
        <v>0</v>
      </c>
      <c r="AF46" s="394">
        <f t="shared" si="41"/>
        <v>0</v>
      </c>
      <c r="AG46" s="63">
        <f t="shared" si="41"/>
        <v>0</v>
      </c>
      <c r="AH46" s="60">
        <f t="shared" si="41"/>
        <v>0</v>
      </c>
      <c r="AI46" s="63">
        <f t="shared" si="41"/>
        <v>0</v>
      </c>
      <c r="AJ46" s="678"/>
      <c r="AK46" s="61">
        <f>COUNT(AK11:AK40)</f>
        <v>0</v>
      </c>
      <c r="AL46" s="61">
        <f>COUNT(AL11:AL40)</f>
        <v>0</v>
      </c>
      <c r="AM46" s="68"/>
      <c r="AN46" s="61">
        <f ca="1">COUNT(AM11:AM40)</f>
        <v>0</v>
      </c>
      <c r="AO46" s="1028">
        <f>COUNT(AO11:AP40)</f>
        <v>0</v>
      </c>
      <c r="AP46" s="1029"/>
      <c r="AQ46" s="1065" t="s">
        <v>66</v>
      </c>
      <c r="AR46" s="1066"/>
      <c r="AS46" s="60">
        <f aca="true" t="shared" si="42" ref="AS46:BI46">COUNT(AS11:AS40)</f>
        <v>0</v>
      </c>
      <c r="AT46" s="112">
        <f t="shared" si="42"/>
        <v>0</v>
      </c>
      <c r="AU46" s="61">
        <f t="shared" si="42"/>
        <v>0</v>
      </c>
      <c r="AV46" s="63">
        <f t="shared" si="42"/>
        <v>0</v>
      </c>
      <c r="AW46" s="60">
        <f t="shared" si="42"/>
        <v>0</v>
      </c>
      <c r="AX46" s="69">
        <f t="shared" si="42"/>
        <v>0</v>
      </c>
      <c r="AY46" s="69">
        <f ca="1" t="shared" si="42"/>
        <v>0</v>
      </c>
      <c r="AZ46" s="112">
        <f ca="1" t="shared" si="42"/>
        <v>0</v>
      </c>
      <c r="BA46" s="60">
        <f t="shared" si="42"/>
        <v>0</v>
      </c>
      <c r="BB46" s="69">
        <f t="shared" si="42"/>
        <v>0</v>
      </c>
      <c r="BC46" s="69">
        <f ca="1" t="shared" si="42"/>
        <v>0</v>
      </c>
      <c r="BD46" s="112">
        <f ca="1" t="shared" si="42"/>
        <v>0</v>
      </c>
      <c r="BE46" s="60">
        <f t="shared" si="42"/>
        <v>0</v>
      </c>
      <c r="BF46" s="69">
        <f t="shared" si="42"/>
        <v>0</v>
      </c>
      <c r="BG46" s="69">
        <f ca="1" t="shared" si="42"/>
        <v>0</v>
      </c>
      <c r="BH46" s="112">
        <f ca="1" t="shared" si="42"/>
        <v>0</v>
      </c>
      <c r="BI46" s="413">
        <f t="shared" si="42"/>
        <v>0</v>
      </c>
      <c r="BJ46" s="241" t="s">
        <v>66</v>
      </c>
      <c r="BK46" s="413">
        <f aca="true" t="shared" si="43" ref="BK46:BZ46">COUNT(BK11:BK40)</f>
        <v>0</v>
      </c>
      <c r="BL46" s="413">
        <f t="shared" si="43"/>
        <v>0</v>
      </c>
      <c r="BM46" s="62">
        <f t="shared" si="43"/>
        <v>0</v>
      </c>
      <c r="BN46" s="63">
        <f t="shared" si="43"/>
        <v>0</v>
      </c>
      <c r="BO46" s="60">
        <f t="shared" si="43"/>
        <v>0</v>
      </c>
      <c r="BP46" s="61">
        <f t="shared" si="43"/>
        <v>0</v>
      </c>
      <c r="BQ46" s="61">
        <f t="shared" si="43"/>
        <v>0</v>
      </c>
      <c r="BR46" s="61">
        <f t="shared" si="43"/>
        <v>0</v>
      </c>
      <c r="BS46" s="61">
        <f t="shared" si="43"/>
        <v>0</v>
      </c>
      <c r="BT46" s="61">
        <f t="shared" si="43"/>
        <v>0</v>
      </c>
      <c r="BU46" s="61">
        <f t="shared" si="43"/>
        <v>0</v>
      </c>
      <c r="BV46" s="61">
        <f t="shared" si="43"/>
        <v>0</v>
      </c>
      <c r="BW46" s="61">
        <f t="shared" si="43"/>
        <v>0</v>
      </c>
      <c r="BX46" s="63">
        <f t="shared" si="43"/>
        <v>0</v>
      </c>
      <c r="BY46" s="61">
        <f t="shared" si="43"/>
        <v>0</v>
      </c>
      <c r="BZ46" s="63">
        <f t="shared" si="43"/>
        <v>0</v>
      </c>
      <c r="CA46" s="787" t="s">
        <v>66</v>
      </c>
      <c r="CB46" s="589">
        <f aca="true" t="shared" si="44" ref="CB46:CP46">COUNT(CB11:CB40)</f>
        <v>0</v>
      </c>
      <c r="CC46" s="69">
        <f ca="1" t="shared" si="44"/>
        <v>0</v>
      </c>
      <c r="CD46" s="69">
        <f t="shared" si="44"/>
        <v>0</v>
      </c>
      <c r="CE46" s="112">
        <f ca="1" t="shared" si="44"/>
        <v>0</v>
      </c>
      <c r="CF46" s="69">
        <f t="shared" si="44"/>
        <v>0</v>
      </c>
      <c r="CG46" s="69">
        <f t="shared" si="44"/>
        <v>0</v>
      </c>
      <c r="CH46" s="69">
        <f t="shared" si="44"/>
        <v>0</v>
      </c>
      <c r="CI46" s="69">
        <f t="shared" si="44"/>
        <v>0</v>
      </c>
      <c r="CJ46" s="69">
        <f t="shared" si="44"/>
        <v>0</v>
      </c>
      <c r="CK46" s="69">
        <f t="shared" si="44"/>
        <v>0</v>
      </c>
      <c r="CL46" s="69">
        <f t="shared" si="44"/>
        <v>0</v>
      </c>
      <c r="CM46" s="69">
        <f t="shared" si="44"/>
        <v>0</v>
      </c>
      <c r="CN46" s="69">
        <f t="shared" si="44"/>
        <v>0</v>
      </c>
      <c r="CO46" s="69">
        <f t="shared" si="44"/>
        <v>0</v>
      </c>
      <c r="CP46" s="112">
        <f t="shared" si="44"/>
        <v>0</v>
      </c>
    </row>
    <row r="47" spans="1:79" ht="15" customHeight="1" thickBot="1">
      <c r="A47" s="989" t="s">
        <v>124</v>
      </c>
      <c r="B47" s="990"/>
      <c r="C47" s="990"/>
      <c r="D47" s="990"/>
      <c r="E47" s="990"/>
      <c r="F47" s="990"/>
      <c r="G47" s="990"/>
      <c r="H47" s="990"/>
      <c r="I47" s="990"/>
      <c r="J47" s="990"/>
      <c r="K47" s="457" t="s">
        <v>190</v>
      </c>
      <c r="L47" s="205"/>
      <c r="M47" s="205"/>
      <c r="N47" s="205"/>
      <c r="O47" s="205"/>
      <c r="P47" s="458"/>
      <c r="Q47" s="459" t="s">
        <v>129</v>
      </c>
      <c r="R47" s="205"/>
      <c r="S47" s="230"/>
      <c r="T47" s="300" t="s">
        <v>43</v>
      </c>
      <c r="U47" s="401"/>
      <c r="V47" s="205"/>
      <c r="W47" s="205"/>
      <c r="X47" s="205"/>
      <c r="Y47" s="205"/>
      <c r="Z47" s="205"/>
      <c r="AA47" s="205"/>
      <c r="AB47" s="205"/>
      <c r="AC47" s="205"/>
      <c r="AD47" s="205"/>
      <c r="AE47" s="205"/>
      <c r="AF47" s="205"/>
      <c r="AG47" s="205"/>
      <c r="AH47" s="205"/>
      <c r="AI47" s="205"/>
      <c r="AJ47" s="205"/>
      <c r="AK47" s="205"/>
      <c r="AL47" s="205"/>
      <c r="AM47" s="205"/>
      <c r="AN47" s="205"/>
      <c r="AO47" s="205"/>
      <c r="AP47" s="230"/>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row>
    <row r="48" spans="1:79" ht="12.75">
      <c r="A48" s="991"/>
      <c r="B48" s="992"/>
      <c r="C48" s="992"/>
      <c r="D48" s="992"/>
      <c r="E48" s="992"/>
      <c r="F48" s="992"/>
      <c r="G48" s="992"/>
      <c r="H48" s="992"/>
      <c r="I48" s="992"/>
      <c r="J48" s="992"/>
      <c r="K48" s="1002"/>
      <c r="L48" s="1003"/>
      <c r="M48" s="1003"/>
      <c r="N48" s="1003"/>
      <c r="O48" s="1003"/>
      <c r="P48" s="1004"/>
      <c r="Q48" s="1006"/>
      <c r="R48" s="1007"/>
      <c r="S48" s="1008"/>
      <c r="T48" s="996"/>
      <c r="U48" s="997"/>
      <c r="V48" s="997"/>
      <c r="W48" s="997"/>
      <c r="X48" s="997"/>
      <c r="Y48" s="997"/>
      <c r="Z48" s="997"/>
      <c r="AA48" s="997"/>
      <c r="AB48" s="997"/>
      <c r="AC48" s="997"/>
      <c r="AD48" s="997"/>
      <c r="AE48" s="997"/>
      <c r="AF48" s="997"/>
      <c r="AG48" s="997"/>
      <c r="AH48" s="997"/>
      <c r="AI48" s="997"/>
      <c r="AJ48" s="997"/>
      <c r="AK48" s="997"/>
      <c r="AL48" s="997"/>
      <c r="AM48" s="997"/>
      <c r="AN48" s="997"/>
      <c r="AO48" s="997"/>
      <c r="AP48" s="998"/>
      <c r="AQ48" s="198"/>
      <c r="AR48" s="198"/>
      <c r="AS48" s="89" t="s">
        <v>44</v>
      </c>
      <c r="AT48" s="90"/>
      <c r="AU48" s="90"/>
      <c r="AV48" s="90"/>
      <c r="AW48" s="90"/>
      <c r="AX48" s="90"/>
      <c r="AY48" s="90"/>
      <c r="AZ48" s="90"/>
      <c r="BA48" s="90"/>
      <c r="BB48" s="90"/>
      <c r="BC48" s="91"/>
      <c r="BD48" s="303" t="s">
        <v>45</v>
      </c>
      <c r="BE48" s="205"/>
      <c r="BF48" s="230"/>
      <c r="BG48" s="198"/>
      <c r="BH48" s="198"/>
      <c r="BI48" s="198"/>
      <c r="BJ48" s="198"/>
      <c r="BK48" s="198"/>
      <c r="BL48" s="198"/>
      <c r="BM48" s="908" t="s">
        <v>175</v>
      </c>
      <c r="BN48" s="909"/>
      <c r="BO48" s="909"/>
      <c r="BP48" s="909"/>
      <c r="BQ48" s="909"/>
      <c r="BR48" s="909"/>
      <c r="BS48" s="909"/>
      <c r="BT48" s="909"/>
      <c r="BU48" s="910"/>
      <c r="BV48" s="198"/>
      <c r="BW48" s="198"/>
      <c r="BX48" s="198"/>
      <c r="BY48" s="198"/>
      <c r="BZ48" s="198"/>
      <c r="CA48" s="198"/>
    </row>
    <row r="49" spans="1:79" ht="12.75">
      <c r="A49" s="991"/>
      <c r="B49" s="992"/>
      <c r="C49" s="992"/>
      <c r="D49" s="992"/>
      <c r="E49" s="992"/>
      <c r="F49" s="992"/>
      <c r="G49" s="992"/>
      <c r="H49" s="992"/>
      <c r="I49" s="992"/>
      <c r="J49" s="992"/>
      <c r="K49" s="1005"/>
      <c r="L49" s="1003"/>
      <c r="M49" s="1003"/>
      <c r="N49" s="1003"/>
      <c r="O49" s="1003"/>
      <c r="P49" s="1004"/>
      <c r="Q49" s="1009"/>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245"/>
      <c r="AT49" s="219"/>
      <c r="AU49" s="246"/>
      <c r="AV49" s="249" t="s">
        <v>47</v>
      </c>
      <c r="AW49" s="250"/>
      <c r="AX49" s="249" t="s">
        <v>48</v>
      </c>
      <c r="AY49" s="250"/>
      <c r="AZ49" s="251" t="s">
        <v>49</v>
      </c>
      <c r="BA49" s="252"/>
      <c r="BB49" s="251" t="s">
        <v>50</v>
      </c>
      <c r="BC49" s="253"/>
      <c r="BD49" s="304" t="s">
        <v>51</v>
      </c>
      <c r="BE49" s="198"/>
      <c r="BF49" s="98">
        <f>IF(SUM(AS11:AS40)&gt;0,SUM(AS11:AS40),SUM(K11:K40))</f>
        <v>0</v>
      </c>
      <c r="BG49" s="198"/>
      <c r="BH49" s="198"/>
      <c r="BI49" s="198"/>
      <c r="BJ49" s="198"/>
      <c r="BK49" s="198"/>
      <c r="BL49" s="198"/>
      <c r="BM49" s="911"/>
      <c r="BN49" s="912"/>
      <c r="BO49" s="912"/>
      <c r="BP49" s="912"/>
      <c r="BQ49" s="912"/>
      <c r="BR49" s="912"/>
      <c r="BS49" s="912"/>
      <c r="BT49" s="912"/>
      <c r="BU49" s="913"/>
      <c r="BV49" s="198"/>
      <c r="BW49" s="198"/>
      <c r="BX49" s="198"/>
      <c r="BY49" s="198"/>
      <c r="BZ49" s="198"/>
      <c r="CA49" s="198"/>
    </row>
    <row r="50" spans="1:79" ht="14.25" thickBot="1">
      <c r="A50" s="991"/>
      <c r="B50" s="992"/>
      <c r="C50" s="992"/>
      <c r="D50" s="992"/>
      <c r="E50" s="992"/>
      <c r="F50" s="992"/>
      <c r="G50" s="992"/>
      <c r="H50" s="992"/>
      <c r="I50" s="992"/>
      <c r="J50" s="992"/>
      <c r="K50" s="1010"/>
      <c r="L50" s="1011"/>
      <c r="M50" s="1011"/>
      <c r="N50" s="1011"/>
      <c r="O50" s="1011"/>
      <c r="P50" s="1012"/>
      <c r="Q50" s="460"/>
      <c r="R50" s="233"/>
      <c r="S50" s="234"/>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1" t="s">
        <v>46</v>
      </c>
      <c r="AT50" s="247"/>
      <c r="AU50" s="248"/>
      <c r="AV50" s="329" t="str">
        <f>IF(M41=" "," NA",(+M41-AW41)/M41*100)</f>
        <v xml:space="preserve"> NA</v>
      </c>
      <c r="AW50" s="330"/>
      <c r="AX50" s="329" t="str">
        <f>IF(O41=" "," NA",(+O41-BA41)/O41*100)</f>
        <v xml:space="preserve"> NA</v>
      </c>
      <c r="AY50" s="330"/>
      <c r="AZ50" s="329" t="str">
        <f>IF(R41=" "," NA",(+R41-BE41)/R41*100)</f>
        <v xml:space="preserve"> NA</v>
      </c>
      <c r="BA50" s="330"/>
      <c r="BB50" s="327" t="str">
        <f>IF(Q41=" "," NA",(+Q41-AV41)/Q41*100)</f>
        <v xml:space="preserve"> NA</v>
      </c>
      <c r="BC50" s="103"/>
      <c r="BD50" s="216"/>
      <c r="BE50" s="217"/>
      <c r="BF50" s="231"/>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3.5">
      <c r="A51" s="991"/>
      <c r="B51" s="992"/>
      <c r="C51" s="992"/>
      <c r="D51" s="992"/>
      <c r="E51" s="992"/>
      <c r="F51" s="992"/>
      <c r="G51" s="992"/>
      <c r="H51" s="992"/>
      <c r="I51" s="992"/>
      <c r="J51" s="992"/>
      <c r="K51" s="457" t="s">
        <v>191</v>
      </c>
      <c r="L51" s="461"/>
      <c r="M51" s="205"/>
      <c r="N51" s="205"/>
      <c r="O51" s="205"/>
      <c r="P51" s="462"/>
      <c r="Q51" s="459" t="s">
        <v>129</v>
      </c>
      <c r="R51" s="205"/>
      <c r="S51" s="230"/>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198"/>
      <c r="AT51" s="198"/>
      <c r="AU51" s="198"/>
      <c r="AV51" s="198"/>
      <c r="AW51" s="198"/>
      <c r="AX51" s="198"/>
      <c r="AY51" s="198"/>
      <c r="AZ51" s="198"/>
      <c r="BA51" s="198"/>
      <c r="BB51" s="198"/>
      <c r="BC51" s="198"/>
      <c r="BD51" s="932" t="s">
        <v>52</v>
      </c>
      <c r="BE51" s="933"/>
      <c r="BF51" s="888"/>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5.75">
      <c r="A52" s="991"/>
      <c r="B52" s="992"/>
      <c r="C52" s="992"/>
      <c r="D52" s="992"/>
      <c r="E52" s="992"/>
      <c r="F52" s="992"/>
      <c r="G52" s="992"/>
      <c r="H52" s="992"/>
      <c r="I52" s="992"/>
      <c r="J52" s="992"/>
      <c r="K52" s="463" t="s">
        <v>192</v>
      </c>
      <c r="L52" s="209"/>
      <c r="M52" s="209"/>
      <c r="N52" s="209"/>
      <c r="O52" s="209"/>
      <c r="P52" s="209"/>
      <c r="Q52" s="1006"/>
      <c r="R52" s="1007"/>
      <c r="S52" s="1008"/>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200" t="str">
        <f>IF(OR(Q41=" ",AV41=" ",LEFT(Q10,4)&lt;&gt;"Phos",LEFT(AV10,4)&lt;&gt;"Phos"),"","Phosphorus limit would be")</f>
        <v/>
      </c>
      <c r="AT52" s="200"/>
      <c r="AU52" s="200"/>
      <c r="AV52" s="200"/>
      <c r="AW52" s="200" t="str">
        <f>IF(OR(Q41=" ",+AV41=" ",LEFT(Q10,4)&lt;&gt;"Phos",LEFT(AV10,4)&lt;&gt;"Phos"),"",IF(+Q41&gt;=5,1,IF(+Q41&gt;=4,80,IF(+Q41&gt;=3,75,IF(Q41&gt;=2,70,IF(Q41&gt;=1,65,60))))))</f>
        <v/>
      </c>
      <c r="AX52" s="200" t="str">
        <f>IF(OR(Q41=" ",+AV41=" ",LEFT(Q10,4)&lt;&gt;"Phos",LEFT(AV10,4)&lt;&gt;"Phos"),"",IF(+Q41&gt;=5,"mg/l.","% removal."))</f>
        <v/>
      </c>
      <c r="AY52" s="200"/>
      <c r="AZ52" s="200" t="str">
        <f>IF(OR(Q41=" ",+AV41=" ",LEFT(Q10,4)&lt;&gt;"Phos",LEFT(AV10,4)&lt;&gt;"Phos"),"",IF(OR(AND(+Q41&gt;=5,AV41&gt;1),AND(+Q41&gt;=4,+Q41&lt;5,BB50&lt;80),AND(+Q41&gt;=3,+Q41&lt;4,BB50&lt;75),AND(+Q41&gt;=2,+Q41&lt;3,BB50&lt;70),AND(+Q41&gt;=1,+Q41&lt;2,BB50&lt;65),AND(+Q41&lt;1,BB50&lt;60)),"(compliance not achieved)","(compliance achieved)"))</f>
        <v/>
      </c>
      <c r="BA52" s="200"/>
      <c r="BB52" s="200"/>
      <c r="BC52" s="198"/>
      <c r="BD52" s="305" t="s">
        <v>53</v>
      </c>
      <c r="BE52" s="198"/>
      <c r="BF52" s="99" t="str">
        <f>IF(AS46+K46=0,"",IF(AS46&gt;0,+AS41/O4,K41/O4))</f>
        <v/>
      </c>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3.5" customHeight="1" thickBot="1">
      <c r="A53" s="991"/>
      <c r="B53" s="992"/>
      <c r="C53" s="992"/>
      <c r="D53" s="992"/>
      <c r="E53" s="992"/>
      <c r="F53" s="992"/>
      <c r="G53" s="992"/>
      <c r="H53" s="992"/>
      <c r="I53" s="992"/>
      <c r="J53" s="992"/>
      <c r="K53" s="1002"/>
      <c r="L53" s="1003"/>
      <c r="M53" s="1003"/>
      <c r="N53" s="1003"/>
      <c r="O53" s="1003"/>
      <c r="P53" s="1013"/>
      <c r="Q53" s="1009"/>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198"/>
      <c r="AT53" s="198"/>
      <c r="AU53" s="198"/>
      <c r="AV53" s="198"/>
      <c r="AW53" s="198"/>
      <c r="AX53" s="198"/>
      <c r="AY53" s="198"/>
      <c r="AZ53" s="198"/>
      <c r="BA53" s="198"/>
      <c r="BB53" s="198"/>
      <c r="BC53" s="198"/>
      <c r="BD53" s="235"/>
      <c r="BE53" s="229"/>
      <c r="BF53" s="237"/>
      <c r="BG53" s="198"/>
      <c r="BH53" s="198"/>
      <c r="BI53" s="198"/>
      <c r="BJ53" s="198"/>
      <c r="BK53" s="198"/>
      <c r="BL53" s="198"/>
      <c r="BM53" s="914"/>
      <c r="BN53" s="915"/>
      <c r="BO53" s="915"/>
      <c r="BP53" s="915"/>
      <c r="BQ53" s="915"/>
      <c r="BR53" s="915"/>
      <c r="BS53" s="915"/>
      <c r="BT53" s="915"/>
      <c r="BU53" s="916"/>
      <c r="BV53" s="198"/>
      <c r="BW53" s="198"/>
      <c r="BX53" s="198"/>
      <c r="BY53" s="198"/>
      <c r="BZ53" s="198"/>
      <c r="CA53" s="198"/>
    </row>
    <row r="54" spans="1:79" ht="25.5" customHeight="1" thickBot="1">
      <c r="A54" s="1087"/>
      <c r="B54" s="1088"/>
      <c r="C54" s="1088"/>
      <c r="D54" s="1088"/>
      <c r="E54" s="1088"/>
      <c r="F54" s="1088"/>
      <c r="G54" s="1088"/>
      <c r="H54" s="1088"/>
      <c r="I54" s="1088"/>
      <c r="J54" s="1088"/>
      <c r="K54" s="1014"/>
      <c r="L54" s="1015"/>
      <c r="M54" s="1015"/>
      <c r="N54" s="1015"/>
      <c r="O54" s="1015"/>
      <c r="P54" s="1016"/>
      <c r="Q54" s="464"/>
      <c r="R54" s="229"/>
      <c r="S54" s="237"/>
      <c r="T54" s="999"/>
      <c r="U54" s="1000"/>
      <c r="V54" s="1000"/>
      <c r="W54" s="1000"/>
      <c r="X54" s="1000"/>
      <c r="Y54" s="1000"/>
      <c r="Z54" s="1000"/>
      <c r="AA54" s="1000"/>
      <c r="AB54" s="1000"/>
      <c r="AC54" s="1000"/>
      <c r="AD54" s="1000"/>
      <c r="AE54" s="1000"/>
      <c r="AF54" s="1000"/>
      <c r="AG54" s="1000"/>
      <c r="AH54" s="1000"/>
      <c r="AI54" s="1000"/>
      <c r="AJ54" s="1000"/>
      <c r="AK54" s="1000"/>
      <c r="AL54" s="1000"/>
      <c r="AM54" s="1000"/>
      <c r="AN54" s="1000"/>
      <c r="AO54" s="1000"/>
      <c r="AP54" s="1001"/>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row>
    <row r="55" spans="1:99" ht="12.75">
      <c r="A55" s="882" t="s">
        <v>201</v>
      </c>
      <c r="B55" s="882"/>
      <c r="C55" s="882"/>
      <c r="D55" s="882"/>
      <c r="E55" s="882"/>
      <c r="F55" s="882"/>
      <c r="G55" s="882"/>
      <c r="H55" s="882"/>
      <c r="I55" s="882"/>
      <c r="J55" s="882"/>
      <c r="K55" s="882"/>
      <c r="L55" s="882"/>
      <c r="M55" s="882"/>
      <c r="N55" s="882"/>
      <c r="O55" s="882"/>
      <c r="P55" s="882"/>
      <c r="Q55" s="882"/>
      <c r="R55" s="882"/>
      <c r="S55" s="882"/>
      <c r="T55" s="995" t="s">
        <v>202</v>
      </c>
      <c r="U55" s="995"/>
      <c r="V55" s="995"/>
      <c r="W55" s="995"/>
      <c r="X55" s="995"/>
      <c r="Y55" s="995"/>
      <c r="Z55" s="995"/>
      <c r="AA55" s="995"/>
      <c r="AB55" s="995"/>
      <c r="AC55" s="995"/>
      <c r="AD55" s="995"/>
      <c r="AE55" s="995"/>
      <c r="AF55" s="995"/>
      <c r="AG55" s="995"/>
      <c r="AH55" s="995"/>
      <c r="AI55" s="995"/>
      <c r="AJ55" s="995"/>
      <c r="AK55" s="995"/>
      <c r="AL55" s="995"/>
      <c r="AM55" s="995"/>
      <c r="AN55" s="995"/>
      <c r="AO55" s="995"/>
      <c r="AP55" s="995"/>
      <c r="AQ55" s="882" t="s">
        <v>203</v>
      </c>
      <c r="AR55" s="882"/>
      <c r="AS55" s="882"/>
      <c r="AT55" s="882"/>
      <c r="AU55" s="882"/>
      <c r="AV55" s="882"/>
      <c r="AW55" s="882"/>
      <c r="AX55" s="882"/>
      <c r="AY55" s="882"/>
      <c r="AZ55" s="882"/>
      <c r="BA55" s="882"/>
      <c r="BB55" s="882"/>
      <c r="BC55" s="882"/>
      <c r="BD55" s="882"/>
      <c r="BE55" s="882"/>
      <c r="BF55" s="882"/>
      <c r="BG55" s="882"/>
      <c r="BH55" s="882"/>
      <c r="BI55" s="882"/>
      <c r="BJ55" s="882" t="s">
        <v>204</v>
      </c>
      <c r="BK55" s="882"/>
      <c r="BL55" s="882"/>
      <c r="BM55" s="882"/>
      <c r="BN55" s="882"/>
      <c r="BO55" s="882"/>
      <c r="BP55" s="882"/>
      <c r="BQ55" s="882"/>
      <c r="BR55" s="882"/>
      <c r="BS55" s="882"/>
      <c r="BT55" s="882"/>
      <c r="BU55" s="882"/>
      <c r="BV55" s="882"/>
      <c r="BW55" s="882"/>
      <c r="BX55" s="882"/>
      <c r="BY55" s="882"/>
      <c r="BZ55" s="882"/>
      <c r="CA55" s="882"/>
      <c r="CB55" s="882"/>
      <c r="CC55" s="882" t="s">
        <v>205</v>
      </c>
      <c r="CD55" s="882"/>
      <c r="CE55" s="882"/>
      <c r="CF55" s="882"/>
      <c r="CG55" s="882"/>
      <c r="CH55" s="882"/>
      <c r="CI55" s="882"/>
      <c r="CJ55" s="882"/>
      <c r="CK55" s="882"/>
      <c r="CL55" s="882"/>
      <c r="CM55" s="882"/>
      <c r="CN55" s="882"/>
      <c r="CO55" s="882"/>
      <c r="CP55" s="882"/>
      <c r="CQ55" s="882"/>
      <c r="CR55" s="882"/>
      <c r="CS55" s="882"/>
      <c r="CT55" s="882"/>
      <c r="CU55" s="882"/>
    </row>
  </sheetData>
  <sheetProtection algorithmName="SHA-512" hashValue="PNHnBKGTIKdFu3UKDnV/rn3gKodbgHOpmE9/MVY/ljJrBnXG6H2GhQ5xqHxB99WLmQzOzh1peJrPMR2bgXlpLw==" saltValue="mxVYHCNpruyyd1iUNYGVTg==" spinCount="100000" sheet="1" selectLockedCells="1"/>
  <mergeCells count="68">
    <mergeCell ref="CF8:CF10"/>
    <mergeCell ref="CG8:CG10"/>
    <mergeCell ref="CH8:CH10"/>
    <mergeCell ref="CI8:CI10"/>
    <mergeCell ref="CP8:CP10"/>
    <mergeCell ref="CJ8:CJ10"/>
    <mergeCell ref="CK8:CK10"/>
    <mergeCell ref="CL8:CL10"/>
    <mergeCell ref="CM8:CM10"/>
    <mergeCell ref="CN8:CN10"/>
    <mergeCell ref="CO8:CO10"/>
    <mergeCell ref="T45:V45"/>
    <mergeCell ref="CB8:CE8"/>
    <mergeCell ref="CD9:CE9"/>
    <mergeCell ref="BZ9:BZ10"/>
    <mergeCell ref="BX9:BX10"/>
    <mergeCell ref="BY9:BY10"/>
    <mergeCell ref="BK8:BK10"/>
    <mergeCell ref="BS9:BS10"/>
    <mergeCell ref="BT9:BT10"/>
    <mergeCell ref="AO42:AP42"/>
    <mergeCell ref="T44:V44"/>
    <mergeCell ref="AO43:AP43"/>
    <mergeCell ref="BU9:BU10"/>
    <mergeCell ref="BV9:BV10"/>
    <mergeCell ref="BW9:BW10"/>
    <mergeCell ref="BR9:BR10"/>
    <mergeCell ref="AO46:AP46"/>
    <mergeCell ref="AQ41:AR41"/>
    <mergeCell ref="AQ42:AR42"/>
    <mergeCell ref="AQ43:AR43"/>
    <mergeCell ref="AQ46:AR46"/>
    <mergeCell ref="BL8:BL10"/>
    <mergeCell ref="C8:C10"/>
    <mergeCell ref="F8:F10"/>
    <mergeCell ref="G8:G10"/>
    <mergeCell ref="D8:D10"/>
    <mergeCell ref="U8:U10"/>
    <mergeCell ref="BS6:BX7"/>
    <mergeCell ref="AE6:AL7"/>
    <mergeCell ref="BA6:BG7"/>
    <mergeCell ref="BI9:BI10"/>
    <mergeCell ref="K2:O2"/>
    <mergeCell ref="P2:R2"/>
    <mergeCell ref="AS8:BF8"/>
    <mergeCell ref="Q4:S4"/>
    <mergeCell ref="K7:N7"/>
    <mergeCell ref="AQ6:AU6"/>
    <mergeCell ref="K5:L5"/>
    <mergeCell ref="M5:Q5"/>
    <mergeCell ref="P6:Q6"/>
    <mergeCell ref="R6:S6"/>
    <mergeCell ref="P7:Q7"/>
    <mergeCell ref="R7:S7"/>
    <mergeCell ref="CC55:CU55"/>
    <mergeCell ref="AQ55:BI55"/>
    <mergeCell ref="BJ55:CB55"/>
    <mergeCell ref="A47:J54"/>
    <mergeCell ref="A55:S55"/>
    <mergeCell ref="T55:AP55"/>
    <mergeCell ref="K48:P49"/>
    <mergeCell ref="Q48:S49"/>
    <mergeCell ref="K50:P50"/>
    <mergeCell ref="Q52:S53"/>
    <mergeCell ref="BM48:BU53"/>
    <mergeCell ref="K53:P54"/>
    <mergeCell ref="T48:AP54"/>
    <mergeCell ref="BD51:BF51"/>
  </mergeCells>
  <dataValidations count="1">
    <dataValidation type="list" allowBlank="1" showInputMessage="1" showErrorMessage="1" errorTitle="Error Code 570" error="This is an invalid input. press CANCEL and see instructions._x000a__x000a_RETRY and HELP, will not assist in this error" sqref="AJ11:AJ40">
      <formula1>$AG$4:$AG$5</formula1>
    </dataValidation>
  </dataValidations>
  <printOptions horizontalCentered="1" verticalCentered="1"/>
  <pageMargins left="0.25" right="0.25" top="0.2" bottom="0.2" header="0.5" footer="0.5"/>
  <pageSetup fitToWidth="4" horizontalDpi="600" verticalDpi="600" orientation="portrait" scale="77" r:id="rId4"/>
  <colBreaks count="4" manualBreakCount="4">
    <brk id="19" max="16383" man="1"/>
    <brk id="42" max="16383" man="1"/>
    <brk id="61" max="16383" man="1"/>
    <brk id="78" max="16383" man="1"/>
  </colBreaks>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U59"/>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1" width="6.28125" style="0" customWidth="1"/>
    <col min="22" max="22" width="6.8515625" style="0" customWidth="1"/>
    <col min="24" max="24" width="7.00390625" style="0" customWidth="1"/>
    <col min="25" max="26" width="5.7109375" style="0" customWidth="1"/>
    <col min="28" max="28" width="7.00390625" style="0" customWidth="1"/>
    <col min="29" max="30" width="5.7109375" style="0" customWidth="1"/>
    <col min="32" max="32" width="6.851562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58" max="58" width="6.57421875" style="0" customWidth="1"/>
    <col min="61" max="61" width="5.7109375" style="0" customWidth="1"/>
    <col min="62" max="62" width="4.7109375" style="0" customWidth="1"/>
    <col min="79" max="79" width="5.5742187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Nov!K2</f>
        <v>Exampleville</v>
      </c>
      <c r="L2" s="1044">
        <f>Nov!L2</f>
        <v>0</v>
      </c>
      <c r="M2" s="1044">
        <f>Nov!M2</f>
        <v>0</v>
      </c>
      <c r="N2" s="1044">
        <f>Nov!N2</f>
        <v>0</v>
      </c>
      <c r="O2" s="1045">
        <f>Nov!O2</f>
        <v>0</v>
      </c>
      <c r="P2" s="1046" t="str">
        <f>Nov!P2</f>
        <v>IN0000000</v>
      </c>
      <c r="Q2" s="1044">
        <f>Nov!Q2</f>
        <v>0</v>
      </c>
      <c r="R2" s="1044" t="str">
        <f>Nov!R2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65</v>
      </c>
      <c r="L4" s="289"/>
      <c r="M4" s="290">
        <f>Nov!M4</f>
        <v>2023</v>
      </c>
      <c r="N4" s="291"/>
      <c r="O4" s="748">
        <f>Nov!O4</f>
        <v>0.002</v>
      </c>
      <c r="P4" s="292" t="s">
        <v>86</v>
      </c>
      <c r="Q4" s="1049" t="str">
        <f>Nov!Q4</f>
        <v>555/555-1234</v>
      </c>
      <c r="R4" s="1050">
        <f>Nov!R4</f>
        <v>0</v>
      </c>
      <c r="S4" s="1051">
        <f>Nov!S4</f>
        <v>0</v>
      </c>
      <c r="T4" s="229" t="str">
        <f>+$D$5</f>
        <v>State Form 53341 (R6 / 2-23)</v>
      </c>
      <c r="U4" s="469"/>
      <c r="V4" s="236"/>
      <c r="W4" s="236"/>
      <c r="X4" s="229"/>
      <c r="Y4" s="229"/>
      <c r="Z4" s="229"/>
      <c r="AA4" s="229"/>
      <c r="AB4" s="229"/>
      <c r="AC4" s="229"/>
      <c r="AD4" s="198"/>
      <c r="AE4" s="198"/>
      <c r="AF4" s="198"/>
      <c r="AG4" s="200" t="s">
        <v>193</v>
      </c>
      <c r="AH4" s="198"/>
      <c r="AI4" s="198"/>
      <c r="AJ4" s="198"/>
      <c r="AK4" s="198"/>
      <c r="AL4" s="198"/>
      <c r="AM4" s="209"/>
      <c r="AN4" s="209"/>
      <c r="AO4" s="198"/>
      <c r="AP4" s="198"/>
      <c r="AQ4" s="229" t="str">
        <f>+$D$5</f>
        <v>State Form 53341 (R6 / 2-23)</v>
      </c>
      <c r="AR4" s="469"/>
      <c r="AS4" s="229"/>
      <c r="AT4" s="229"/>
      <c r="AU4" s="229"/>
      <c r="AV4" s="229"/>
      <c r="AW4" s="229"/>
      <c r="AX4" s="229"/>
      <c r="AY4" s="381"/>
      <c r="AZ4" s="381"/>
      <c r="BA4" s="198"/>
      <c r="BB4" s="198"/>
      <c r="BC4" s="198"/>
      <c r="BD4" s="209"/>
      <c r="BE4" s="209"/>
      <c r="BF4" s="198"/>
      <c r="BG4" s="198"/>
      <c r="BH4" s="198"/>
      <c r="BI4" s="198"/>
      <c r="BJ4" s="229" t="str">
        <f>+$D$5</f>
        <v>State Form 53341 (R6 / 2-23)</v>
      </c>
      <c r="BK4" s="469"/>
      <c r="BL4" s="469"/>
      <c r="BM4" s="229"/>
      <c r="BN4" s="229"/>
      <c r="BO4" s="229"/>
      <c r="BP4" s="229"/>
      <c r="BQ4" s="229"/>
      <c r="BR4" s="229"/>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CONCATENATE("12/1/",M4)</f>
        <v>12/1/2023</v>
      </c>
      <c r="K5" s="1026" t="s">
        <v>128</v>
      </c>
      <c r="L5" s="1027"/>
      <c r="M5" s="1022" t="str">
        <f>+Nov!M5</f>
        <v>wwtp@city.org</v>
      </c>
      <c r="N5" s="1022"/>
      <c r="O5" s="1022"/>
      <c r="P5" s="1022"/>
      <c r="Q5" s="1023"/>
      <c r="R5" s="745" t="str">
        <f>Jan!R2</f>
        <v>001</v>
      </c>
      <c r="S5" s="745"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49" t="s">
        <v>0</v>
      </c>
      <c r="AR5" s="450"/>
      <c r="AS5" s="205"/>
      <c r="AT5" s="440"/>
      <c r="AU5" s="454"/>
      <c r="AV5" s="451" t="s">
        <v>1</v>
      </c>
      <c r="AW5" s="204"/>
      <c r="AX5" s="451" t="s">
        <v>3</v>
      </c>
      <c r="AY5" s="204"/>
      <c r="AZ5" s="452" t="s">
        <v>4</v>
      </c>
      <c r="BA5" s="198"/>
      <c r="BB5" s="198"/>
      <c r="BC5" s="198"/>
      <c r="BD5" s="198"/>
      <c r="BE5" s="198"/>
      <c r="BF5" s="198"/>
      <c r="BG5" s="198"/>
      <c r="BH5" s="198"/>
      <c r="BI5" s="198"/>
      <c r="BJ5" s="449" t="s">
        <v>0</v>
      </c>
      <c r="BK5" s="450"/>
      <c r="BL5" s="450"/>
      <c r="BM5" s="205"/>
      <c r="BN5" s="451" t="s">
        <v>1</v>
      </c>
      <c r="BO5" s="204"/>
      <c r="BP5" s="451" t="s">
        <v>3</v>
      </c>
      <c r="BQ5" s="204"/>
      <c r="BR5" s="452"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4"/>
      <c r="R6" s="1024" t="s">
        <v>102</v>
      </c>
      <c r="S6" s="1118"/>
      <c r="T6" s="407" t="str">
        <f>+K2</f>
        <v>Exampleville</v>
      </c>
      <c r="U6" s="316"/>
      <c r="V6" s="223"/>
      <c r="W6" s="224"/>
      <c r="X6" s="225" t="str">
        <f>+P2</f>
        <v>IN0000000</v>
      </c>
      <c r="Y6" s="226"/>
      <c r="Z6" s="227" t="str">
        <f>+K4</f>
        <v>December</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December</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December</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December</v>
      </c>
      <c r="CH6" s="224"/>
      <c r="CI6" s="208">
        <f>AB6</f>
        <v>2023</v>
      </c>
    </row>
    <row r="7" spans="1:87" ht="13.5" thickBot="1">
      <c r="A7" s="203"/>
      <c r="B7" s="198"/>
      <c r="C7" s="198"/>
      <c r="D7" s="198"/>
      <c r="E7" s="198"/>
      <c r="F7" s="198"/>
      <c r="G7" s="198"/>
      <c r="H7" s="198"/>
      <c r="I7" s="198"/>
      <c r="J7" s="237"/>
      <c r="K7" s="1052" t="str">
        <f>Nov!K7</f>
        <v>Chris A. Operator</v>
      </c>
      <c r="L7" s="1053">
        <f>Nov!L7</f>
        <v>0</v>
      </c>
      <c r="M7" s="1053">
        <f>Nov!M7</f>
        <v>0</v>
      </c>
      <c r="N7" s="1053">
        <f>Nov!N7</f>
        <v>0</v>
      </c>
      <c r="O7" s="293" t="str">
        <f>Nov!O7</f>
        <v>V</v>
      </c>
      <c r="P7" s="1041">
        <f>Nov!P7</f>
        <v>9999</v>
      </c>
      <c r="Q7" s="1042">
        <f>Nov!Q7</f>
        <v>0</v>
      </c>
      <c r="R7" s="1038">
        <f>Nov!R7</f>
        <v>39263</v>
      </c>
      <c r="S7" s="1039">
        <f>Nov!S7</f>
        <v>0</v>
      </c>
      <c r="T7" s="414"/>
      <c r="U7" s="431"/>
      <c r="V7" s="236"/>
      <c r="W7" s="236"/>
      <c r="X7" s="415"/>
      <c r="Y7" s="229"/>
      <c r="Z7" s="229"/>
      <c r="AA7" s="229"/>
      <c r="AB7" s="431"/>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+Nov!C8</f>
        <v>Man-Hours at Plant
(Plants less than 1 MGD only)</v>
      </c>
      <c r="D8" s="986" t="str">
        <f>+Nov!D8</f>
        <v>Air Temperature (optional)</v>
      </c>
      <c r="E8" s="255" t="s">
        <v>73</v>
      </c>
      <c r="F8" s="980" t="str">
        <f>+Nov!F8</f>
        <v>Bypass At Plant Site
("x" If Occurred)</v>
      </c>
      <c r="G8" s="983" t="str">
        <f>+Nov!G8</f>
        <v>Sanitary Sewer Overflow
("x" If Occurred)</v>
      </c>
      <c r="H8" s="606" t="s">
        <v>7</v>
      </c>
      <c r="I8" s="605"/>
      <c r="J8" s="607"/>
      <c r="K8" s="605" t="s">
        <v>8</v>
      </c>
      <c r="L8" s="605"/>
      <c r="M8" s="605"/>
      <c r="N8" s="605"/>
      <c r="O8" s="605"/>
      <c r="P8" s="605"/>
      <c r="Q8" s="605"/>
      <c r="R8" s="605"/>
      <c r="S8" s="607"/>
      <c r="T8" s="608" t="s">
        <v>9</v>
      </c>
      <c r="U8" s="1035" t="str">
        <f>+Nov!U8</f>
        <v>Temperature in Reactors</v>
      </c>
      <c r="V8" s="606" t="str">
        <f>+Nov!V8</f>
        <v>REACTOR # 1</v>
      </c>
      <c r="W8" s="605"/>
      <c r="X8" s="605"/>
      <c r="Y8" s="607"/>
      <c r="Z8" s="606" t="str">
        <f>+Nov!Z8</f>
        <v>REACTOR # 2</v>
      </c>
      <c r="AA8" s="605"/>
      <c r="AB8" s="605"/>
      <c r="AC8" s="607"/>
      <c r="AD8" s="609" t="str">
        <f>+Nov!AD8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+Nov!BK8</f>
        <v xml:space="preserve"> </v>
      </c>
      <c r="BL8" s="1082" t="str">
        <f>+Nov!BL8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SUM(E11:E41)</f>
        <v>0</v>
      </c>
      <c r="F9" s="981">
        <f>+Jan!F9</f>
        <v>0</v>
      </c>
      <c r="G9" s="984">
        <f>+Jan!G9</f>
        <v>0</v>
      </c>
      <c r="H9" s="621" t="s">
        <v>13</v>
      </c>
      <c r="I9" s="617"/>
      <c r="J9" s="618"/>
      <c r="K9" s="617" t="s">
        <v>9</v>
      </c>
      <c r="L9" s="617"/>
      <c r="M9" s="617"/>
      <c r="N9" s="617"/>
      <c r="O9" s="617"/>
      <c r="P9" s="617"/>
      <c r="Q9" s="617"/>
      <c r="R9" s="617"/>
      <c r="S9" s="618"/>
      <c r="T9" s="622" t="s">
        <v>9</v>
      </c>
      <c r="U9" s="1036">
        <f>+Nov!U9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+Nov!BI9</f>
        <v xml:space="preserve"> </v>
      </c>
      <c r="BJ9" s="632"/>
      <c r="BK9" s="1083">
        <f>+Jan!BK9</f>
        <v>0</v>
      </c>
      <c r="BL9" s="1085">
        <f>+Jan!BL9</f>
        <v>0</v>
      </c>
      <c r="BM9" s="621" t="s">
        <v>14</v>
      </c>
      <c r="BN9" s="618"/>
      <c r="BO9" s="621" t="s">
        <v>15</v>
      </c>
      <c r="BP9" s="617"/>
      <c r="BQ9" s="633"/>
      <c r="BR9" s="1040" t="str">
        <f>+Nov!BR9</f>
        <v>Supernatant Withdrawn 
hrs. or Gal. x 1000</v>
      </c>
      <c r="BS9" s="1040" t="str">
        <f>+Nov!BS9</f>
        <v>Supernatant BOD5 mg/l 
or  NH3-N mg/l</v>
      </c>
      <c r="BT9" s="1040" t="str">
        <f>+Nov!BT9</f>
        <v>Total Solids in Incoming Sludge - %</v>
      </c>
      <c r="BU9" s="1060" t="str">
        <f>+Nov!BU9</f>
        <v>Total Solids in Digested Sludge - %</v>
      </c>
      <c r="BV9" s="1061" t="str">
        <f>+Nov!BV9</f>
        <v>Volatile Solids in Incoming Sludge - %</v>
      </c>
      <c r="BW9" s="1061" t="str">
        <f>+Nov!BW9</f>
        <v>Volatile Solids in Digested Sludge - %</v>
      </c>
      <c r="BX9" s="1058" t="str">
        <f>+Nov!BX9</f>
        <v>Digested Sludge Withdrawn 
hrs. or Gal. x 1000</v>
      </c>
      <c r="BY9" s="1061" t="str">
        <f>+Nov!BY9</f>
        <v xml:space="preserve"> </v>
      </c>
      <c r="BZ9" s="1058" t="str">
        <f>+Nov!BZ9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+Nov!E10</f>
        <v>Precipitation - Inches</v>
      </c>
      <c r="F10" s="982">
        <f>+Jan!F10</f>
        <v>0</v>
      </c>
      <c r="G10" s="985">
        <f>+Jan!G10</f>
        <v>0</v>
      </c>
      <c r="H10" s="661" t="str">
        <f>+Nov!H10</f>
        <v>Chlorine - Lbs</v>
      </c>
      <c r="I10" s="662" t="str">
        <f>+Nov!I10</f>
        <v>Lbs or Gal</v>
      </c>
      <c r="J10" s="662" t="str">
        <f>+Nov!J10</f>
        <v>Lbs or Gal</v>
      </c>
      <c r="K10" s="639" t="str">
        <f>+Nov!K10</f>
        <v>Influent Flow Rate 
(if metered) MGD</v>
      </c>
      <c r="L10" s="640" t="str">
        <f>+Nov!L10</f>
        <v>pH</v>
      </c>
      <c r="M10" s="640" t="str">
        <f>+Nov!M10</f>
        <v>CBOD5 - mg/l</v>
      </c>
      <c r="N10" s="641" t="str">
        <f>+Nov!N10</f>
        <v>CBOD5 - lbs</v>
      </c>
      <c r="O10" s="640" t="str">
        <f>+Nov!O10</f>
        <v>Susp. Solids - mg/l</v>
      </c>
      <c r="P10" s="640" t="str">
        <f>+Nov!P10</f>
        <v>Susp. Solids - lbs</v>
      </c>
      <c r="Q10" s="640" t="str">
        <f>+Nov!Q10</f>
        <v xml:space="preserve">Phosphorus - mg/l </v>
      </c>
      <c r="R10" s="640" t="str">
        <f>+Nov!R10</f>
        <v>Ammonia - mg/l</v>
      </c>
      <c r="S10" s="642" t="str">
        <f>IF(+Nov!S10&lt;&gt;"",+Nov!S10,"")</f>
        <v/>
      </c>
      <c r="T10" s="643" t="s">
        <v>20</v>
      </c>
      <c r="U10" s="958">
        <f>+Nov!U10</f>
        <v>0</v>
      </c>
      <c r="V10" s="644" t="str">
        <f>+Nov!V10</f>
        <v>Settleable Solids % in 30 minutes</v>
      </c>
      <c r="W10" s="640" t="str">
        <f>+Nov!W10</f>
        <v>Susp. Solids - mg/l</v>
      </c>
      <c r="X10" s="645" t="str">
        <f>+Nov!X10</f>
        <v>Sludge Vol. Index - ml/gm</v>
      </c>
      <c r="Y10" s="642" t="str">
        <f>+Nov!Y10</f>
        <v>Dissolved Oxygen - mg/l</v>
      </c>
      <c r="Z10" s="644" t="str">
        <f>+Nov!Z10</f>
        <v>Settleable Solids % in 30 minutes</v>
      </c>
      <c r="AA10" s="640" t="str">
        <f>+Nov!AA10</f>
        <v>Susp. Solids - mg/l</v>
      </c>
      <c r="AB10" s="645" t="str">
        <f>+Nov!AB10</f>
        <v>Sludge Vol. Index - ml/gm</v>
      </c>
      <c r="AC10" s="642" t="str">
        <f>+Nov!AC10</f>
        <v>Dissolved Oxygen - mg/l</v>
      </c>
      <c r="AD10" s="644" t="str">
        <f>+Nov!AD10</f>
        <v>Settleable Solids % in 30 minutes</v>
      </c>
      <c r="AE10" s="640" t="str">
        <f>+Nov!AE10</f>
        <v>Susp. Solids - mg/l</v>
      </c>
      <c r="AF10" s="645" t="str">
        <f>+Nov!AF10</f>
        <v>Sludge Vol. Index - ml/gm</v>
      </c>
      <c r="AG10" s="642" t="str">
        <f>+Nov!AG10</f>
        <v>Dissolved Oxygen - mg/l</v>
      </c>
      <c r="AH10" s="646" t="str">
        <f>+Nov!AH10</f>
        <v>Volume - MG</v>
      </c>
      <c r="AI10" s="642" t="str">
        <f>+Nov!AI10</f>
        <v>Susp. Solids - mg/l</v>
      </c>
      <c r="AJ10" s="669"/>
      <c r="AK10" s="641" t="str">
        <f>+Nov!AK10</f>
        <v>Residual Chlorine - Final</v>
      </c>
      <c r="AL10" s="641" t="str">
        <f>+Nov!AL10</f>
        <v>Residual Chlorine - Contact Tank</v>
      </c>
      <c r="AM10" s="647"/>
      <c r="AN10" s="640" t="str">
        <f>+Nov!AN10</f>
        <v>E. Coli - colony/100 ml</v>
      </c>
      <c r="AO10" s="640" t="str">
        <f>+Nov!AO10</f>
        <v>pH - daily low 
(or single sample)</v>
      </c>
      <c r="AP10" s="642" t="str">
        <f>+Nov!AP10</f>
        <v>pH - daily high  
(if multiple samples)</v>
      </c>
      <c r="AQ10" s="648" t="s">
        <v>20</v>
      </c>
      <c r="AR10" s="649" t="s">
        <v>21</v>
      </c>
      <c r="AS10" s="646" t="str">
        <f>+Nov!AS10</f>
        <v>Effluent Flow Rate (MGD)</v>
      </c>
      <c r="AT10" s="642" t="str">
        <f>+Nov!AT10</f>
        <v>Effluent Flow
Weekly Average</v>
      </c>
      <c r="AU10" s="641" t="str">
        <f>+Nov!AU10</f>
        <v>Dissolved Oxygen - mg/l</v>
      </c>
      <c r="AV10" s="650" t="str">
        <f>+Nov!AV10</f>
        <v xml:space="preserve">Phosphorus - mg/l </v>
      </c>
      <c r="AW10" s="646" t="str">
        <f>+Nov!AW10</f>
        <v>CBOD5 - mg/l</v>
      </c>
      <c r="AX10" s="640" t="str">
        <f>+Nov!AX10</f>
        <v>CBOD5 - mg/l
Weekly Average</v>
      </c>
      <c r="AY10" s="651" t="str">
        <f>+Nov!AY10</f>
        <v>CBOD5 - lbs</v>
      </c>
      <c r="AZ10" s="642" t="str">
        <f>+Nov!AZ10</f>
        <v>CBOD5 - lbs/day
Weekly Average</v>
      </c>
      <c r="BA10" s="646" t="str">
        <f>+Nov!BA10</f>
        <v>Susp. Solids - mg/l</v>
      </c>
      <c r="BB10" s="640" t="str">
        <f>+Nov!BB10</f>
        <v>Susp. Solids - mg/l
Weekly Average</v>
      </c>
      <c r="BC10" s="652" t="str">
        <f>+Nov!BC10</f>
        <v>Susp. Solids - lbs</v>
      </c>
      <c r="BD10" s="642" t="str">
        <f>+Nov!BD10</f>
        <v>Susp. Solids - lbs/day
Weekly Average</v>
      </c>
      <c r="BE10" s="646" t="str">
        <f>+Nov!BE10</f>
        <v>Ammonia - mg/l</v>
      </c>
      <c r="BF10" s="653" t="str">
        <f>+Nov!BF10</f>
        <v>Ammonia - mg/l
Weekly Average</v>
      </c>
      <c r="BG10" s="652" t="str">
        <f>+Nov!BG10</f>
        <v>Ammonia - lbs</v>
      </c>
      <c r="BH10" s="642" t="str">
        <f>+Nov!BH10</f>
        <v>Ammonia - lbs/day
Weekly Average</v>
      </c>
      <c r="BI10" s="1064">
        <f>+Nov!BI10</f>
        <v>0</v>
      </c>
      <c r="BJ10" s="654" t="s">
        <v>20</v>
      </c>
      <c r="BK10" s="1084">
        <f>+Jan!BK10</f>
        <v>0</v>
      </c>
      <c r="BL10" s="1086">
        <f>+Jan!BL10</f>
        <v>0</v>
      </c>
      <c r="BM10" s="639" t="str">
        <f>+Nov!BM10</f>
        <v xml:space="preserve"> </v>
      </c>
      <c r="BN10" s="642" t="str">
        <f>+Nov!BN10</f>
        <v>Waste Act. Sludge
Gal. x 1000</v>
      </c>
      <c r="BO10" s="639" t="str">
        <f>+Nov!BO10</f>
        <v>pH</v>
      </c>
      <c r="BP10" s="640" t="str">
        <f>+Nov!BP10</f>
        <v>Gas Production  
Cubic Ft. x 1000</v>
      </c>
      <c r="BQ10" s="640" t="str">
        <f>+Nov!BQ10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4.45" customHeight="1">
      <c r="A11" s="210">
        <v>1</v>
      </c>
      <c r="B11" s="211" t="str">
        <f>TEXT(J$5+A11-1,"DDD")</f>
        <v>Fri</v>
      </c>
      <c r="C11" s="29"/>
      <c r="D11" s="30"/>
      <c r="E11" s="31"/>
      <c r="F11" s="32"/>
      <c r="G11" s="33"/>
      <c r="H11" s="34"/>
      <c r="I11" s="35"/>
      <c r="J11" s="31"/>
      <c r="K11" s="36"/>
      <c r="L11" s="269"/>
      <c r="M11" s="35"/>
      <c r="N11" s="39" t="str">
        <f ca="1">IF(CELL("type",M11)="L","",IF(M11*($K11+$AS11)=0,"",IF($K11&gt;0,+$K11*M11*8.34,$AS11*M11*8.34)))</f>
        <v/>
      </c>
      <c r="O11" s="35"/>
      <c r="P11" s="39" t="str">
        <f aca="true" t="shared" si="0" ref="P11:P41">IF(CELL("type",O11)="L","",IF(O11*($K11+$AS11)=0,"",IF($K11&gt;0,+$K11*O11*8.34,$AS11*O11*8.34)))</f>
        <v/>
      </c>
      <c r="Q11" s="35"/>
      <c r="R11" s="35"/>
      <c r="S11" s="37"/>
      <c r="T11" s="216">
        <f aca="true" t="shared" si="1" ref="T11:T41">+A11</f>
        <v>1</v>
      </c>
      <c r="U11" s="404"/>
      <c r="V11" s="36"/>
      <c r="W11" s="35"/>
      <c r="X11" s="306" t="str">
        <f aca="true" t="shared" si="2" ref="X11:X41">IF(V11*W11=0,"",IF(V11&lt;100,V11*10000/W11,V11*1000/W11))</f>
        <v/>
      </c>
      <c r="Y11" s="269"/>
      <c r="Z11" s="36"/>
      <c r="AA11" s="35"/>
      <c r="AB11" s="306" t="str">
        <f aca="true" t="shared" si="3" ref="AB11:AB41">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1">+A11</f>
        <v>1</v>
      </c>
      <c r="AR11" s="429" t="str">
        <f aca="true" t="shared" si="5" ref="AR11:AR41">+B11</f>
        <v>Fri</v>
      </c>
      <c r="AS11" s="36"/>
      <c r="AT11" s="52"/>
      <c r="AU11" s="35"/>
      <c r="AV11" s="37"/>
      <c r="AW11" s="36"/>
      <c r="AX11" s="39"/>
      <c r="AY11" s="39" t="str">
        <f aca="true" t="shared" si="6" ref="AY11:AY44">IF(CELL("type",AW11)="L","",IF(AW11*($K11+$AS11)=0,"",IF($AS11&gt;0,+$AS11*AW11*8.345,$K11*AW11*8.345)))</f>
        <v/>
      </c>
      <c r="AZ11" s="52"/>
      <c r="BA11" s="36"/>
      <c r="BB11" s="39"/>
      <c r="BC11" s="39" t="str">
        <f aca="true" t="shared" si="7" ref="BC11:BC44">IF(CELL("type",BA11)="L","",IF(BA11*($K11+$AS11)=0,"",IF($AS11&gt;0,+$AS11*BA11*8.345,$K11*BA11*8.345)))</f>
        <v/>
      </c>
      <c r="BD11" s="52"/>
      <c r="BE11" s="36"/>
      <c r="BF11" s="39"/>
      <c r="BG11" s="39" t="str">
        <f aca="true" t="shared" si="8" ref="BG11:BG44">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4.45" customHeight="1">
      <c r="A12" s="212">
        <v>2</v>
      </c>
      <c r="B12" s="211" t="str">
        <f aca="true" t="shared" si="9" ref="B12:B41">TEXT(J$5+A12-1,"DDD")</f>
        <v>Sat</v>
      </c>
      <c r="C12" s="43"/>
      <c r="D12" s="44"/>
      <c r="E12" s="44"/>
      <c r="F12" s="45"/>
      <c r="G12" s="46"/>
      <c r="H12" s="47"/>
      <c r="I12" s="43"/>
      <c r="J12" s="44"/>
      <c r="K12" s="48"/>
      <c r="L12" s="270"/>
      <c r="M12" s="43"/>
      <c r="N12" s="39" t="str">
        <f aca="true" t="shared" si="10" ref="N12:N41">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1">IF(AD12*AE12=0,"",IF(AD12&lt;100,AD12*10000/AE12,AD12*1000/AE12))</f>
        <v/>
      </c>
      <c r="AG12" s="270"/>
      <c r="AH12" s="48"/>
      <c r="AI12" s="43"/>
      <c r="AJ12" s="670"/>
      <c r="AK12" s="47"/>
      <c r="AL12" s="43"/>
      <c r="AM12" t="str">
        <f aca="true" t="shared" si="12" ref="AM12:AM41">IF(CELL("type",AN12)="b","",IF(AN12="tntc",63200,IF(AN12=0,1,AN12)))</f>
        <v/>
      </c>
      <c r="AN12" s="43"/>
      <c r="AO12" s="426"/>
      <c r="AP12" s="399"/>
      <c r="AQ12" s="212">
        <f t="shared" si="4"/>
        <v>2</v>
      </c>
      <c r="AR12" s="429" t="str">
        <f t="shared" si="5"/>
        <v>Sat</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1">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4.45" customHeight="1">
      <c r="A13" s="212">
        <v>3</v>
      </c>
      <c r="B13" s="211" t="str">
        <f t="shared" si="9"/>
        <v>Sun</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Sun</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4.45" customHeight="1">
      <c r="A14" s="212">
        <v>4</v>
      </c>
      <c r="B14" s="211" t="str">
        <f t="shared" si="9"/>
        <v>Mon</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Mon</v>
      </c>
      <c r="AS14" s="48"/>
      <c r="AT14" s="40" t="str">
        <f>IF(+$B14="Sat",IF(SUM(AS$11:AS14)&gt;0,AVERAGE(AS$11:AS14,Nov!AS38:AS$40)," "),"")</f>
        <v/>
      </c>
      <c r="AU14" s="43"/>
      <c r="AV14" s="49"/>
      <c r="AW14" s="48"/>
      <c r="AX14" s="66" t="str">
        <f>IF(+$B14="Sat",IF(SUM(AW$11:AW14)&gt;0,AVERAGE(AW$11:AW14,Nov!AW38:AW$40)," "),"")</f>
        <v/>
      </c>
      <c r="AY14" s="128" t="str">
        <f ca="1" t="shared" si="6"/>
        <v/>
      </c>
      <c r="AZ14" s="52" t="str">
        <f>IF(+$B14="Sat",IF(SUM(AY$11:AY14)&gt;0,AVERAGE(AY$11:AY14,Nov!AY38:AY$40)," "),"")</f>
        <v/>
      </c>
      <c r="BA14" s="48"/>
      <c r="BB14" s="66" t="str">
        <f>IF(+$B14="Sat",IF(SUM(BA$11:BA14)&gt;0,AVERAGE(BA$11:BA14,Nov!BA38:BA$40)," "),"")</f>
        <v/>
      </c>
      <c r="BC14" s="128" t="str">
        <f ca="1" t="shared" si="7"/>
        <v/>
      </c>
      <c r="BD14" s="52" t="str">
        <f>IF(+$B14="Sat",IF(SUM(BC$11:BC14)&gt;0,AVERAGE(BC$11:BC14,Nov!BC38:BC$40)," "),"")</f>
        <v/>
      </c>
      <c r="BE14" s="48"/>
      <c r="BF14" s="66" t="str">
        <f>IF(+$B14="Sat",IF(SUM(BE$11:BE14)&gt;0,AVERAGE(BE$11:BE14,Nov!BE38:BE$40)," "),"")</f>
        <v/>
      </c>
      <c r="BG14" s="128" t="str">
        <f ca="1" t="shared" si="8"/>
        <v/>
      </c>
      <c r="BH14" s="52" t="str">
        <f>IF(+$B14="Sat",IF(SUM(BG$11:BG14)&gt;0,AVERAGE(BG$11:BG14,Nov!BG38:BG$40)," "),"")</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4.45" customHeight="1" thickBot="1">
      <c r="A15" s="213">
        <v>5</v>
      </c>
      <c r="B15" s="214" t="str">
        <f t="shared" si="9"/>
        <v>Tue</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Tue</v>
      </c>
      <c r="AS15" s="58"/>
      <c r="AT15" s="63" t="str">
        <f>IF(+$B15="Sat",IF(SUM(AS$11:AS15)&gt;0,AVERAGE(AS$11:AS15,Nov!AS39:AS$40)," "),"")</f>
        <v/>
      </c>
      <c r="AU15" s="53"/>
      <c r="AV15" s="59"/>
      <c r="AW15" s="58"/>
      <c r="AX15" s="61" t="str">
        <f>IF(+$B15="Sat",IF(SUM(AW$11:AW15)&gt;0,AVERAGE(AW$11:AW15,Nov!AW39:AW$40)," "),"")</f>
        <v/>
      </c>
      <c r="AY15" s="64" t="str">
        <f ca="1" t="shared" si="6"/>
        <v/>
      </c>
      <c r="AZ15" s="63" t="str">
        <f>IF(+$B15="Sat",IF(SUM(AY$11:AY15)&gt;0,AVERAGE(AY$11:AY15,Nov!AY39:AY$40)," "),"")</f>
        <v/>
      </c>
      <c r="BA15" s="58"/>
      <c r="BB15" s="61" t="str">
        <f>IF(+$B15="Sat",IF(SUM(BA$11:BA15)&gt;0,AVERAGE(BA$11:BA15,Nov!BA39:BA$40)," "),"")</f>
        <v/>
      </c>
      <c r="BC15" s="64" t="str">
        <f ca="1" t="shared" si="7"/>
        <v/>
      </c>
      <c r="BD15" s="63" t="str">
        <f>IF(+$B15="Sat",IF(SUM(BC$11:BC15)&gt;0,AVERAGE(BC$11:BC15,Nov!BC39:BC$40)," "),"")</f>
        <v/>
      </c>
      <c r="BE15" s="58"/>
      <c r="BF15" s="61" t="str">
        <f>IF(+$B15="Sat",IF(SUM(BE$11:BE15)&gt;0,AVERAGE(BE$11:BE15,Nov!BE39:BE$40)," "),"")</f>
        <v/>
      </c>
      <c r="BG15" s="64" t="str">
        <f ca="1" t="shared" si="8"/>
        <v/>
      </c>
      <c r="BH15" s="63" t="str">
        <f>IF(+$B15="Sat",IF(SUM(BG$11:BG15)&gt;0,AVERAGE(BG$11:BG15,Nov!BG39:BG$40),"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4.45" customHeight="1">
      <c r="A16" s="210">
        <v>6</v>
      </c>
      <c r="B16" s="215" t="str">
        <f t="shared" si="9"/>
        <v>Wed</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Wed</v>
      </c>
      <c r="AS16" s="36"/>
      <c r="AT16" s="52" t="str">
        <f>IF(+$B16="Sat",IF(SUM(AS$11:AS16)&gt;0,AVERAGE(AS$11:AS16,Nov!AS40:AS$40)," "),"")</f>
        <v/>
      </c>
      <c r="AU16" s="35"/>
      <c r="AV16" s="37"/>
      <c r="AW16" s="36"/>
      <c r="AX16" s="39" t="str">
        <f>IF(+$B16="Sat",IF(SUM(AW$11:AW16)&gt;0,AVERAGE(AW$11:AW16,Nov!AW40:AW$40)," "),"")</f>
        <v/>
      </c>
      <c r="AY16" s="41" t="str">
        <f ca="1" t="shared" si="6"/>
        <v/>
      </c>
      <c r="AZ16" s="52" t="str">
        <f>IF(+$B16="Sat",IF(SUM(AY$11:AY16)&gt;0,AVERAGE(AY$11:AY16,Nov!AY40:AY$40)," "),"")</f>
        <v/>
      </c>
      <c r="BA16" s="36"/>
      <c r="BB16" s="39" t="str">
        <f>IF(+$B16="Sat",IF(SUM(BA$11:BA16)&gt;0,AVERAGE(BA$11:BA16,Nov!BA40:BA$40)," "),"")</f>
        <v/>
      </c>
      <c r="BC16" s="41" t="str">
        <f ca="1" t="shared" si="7"/>
        <v/>
      </c>
      <c r="BD16" s="52" t="str">
        <f>IF(+$B16="Sat",IF(SUM(BC$11:BC16)&gt;0,AVERAGE(BC$11:BC16,Nov!BC40:BC$40)," "),"")</f>
        <v/>
      </c>
      <c r="BE16" s="36"/>
      <c r="BF16" s="65" t="str">
        <f>IF(+$B16="Sat",IF(SUM(BE$11:BE16)&gt;0,AVERAGE(BE$11:BE16,Nov!BE40:BE$40)," "),"")</f>
        <v/>
      </c>
      <c r="BG16" s="129" t="str">
        <f ca="1" t="shared" si="8"/>
        <v/>
      </c>
      <c r="BH16" s="52" t="str">
        <f>IF(+$B16="Sat",IF(SUM(BG$11:BG16)&gt;0,AVERAGE(BG$11:BG16,Nov!BG40:BG$40),"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4.45" customHeight="1">
      <c r="A17" s="212">
        <v>7</v>
      </c>
      <c r="B17" s="211" t="str">
        <f t="shared" si="9"/>
        <v>Thu</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Thu</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40">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4.45" customHeight="1">
      <c r="A18" s="212">
        <v>8</v>
      </c>
      <c r="B18" s="211" t="str">
        <f t="shared" si="9"/>
        <v>Fri</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Fri</v>
      </c>
      <c r="AS18" s="48"/>
      <c r="AT18" s="40" t="str">
        <f aca="true" t="shared" si="17" ref="AT18:AT40">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40">IF(+$B18="Sat",IF(SUM(BA12:BA18)&gt;0,AVERAGE(BA12:BA18)," "),"")</f>
        <v/>
      </c>
      <c r="BC18" s="41" t="str">
        <f ca="1" t="shared" si="7"/>
        <v/>
      </c>
      <c r="BD18" s="40" t="str">
        <f aca="true" t="shared" si="20" ref="BD18:BD40">IF(+$B18="Sat",IF(SUM(BC12:BC18)&gt;0,AVERAGE(BC12:BC18)," "),"")</f>
        <v/>
      </c>
      <c r="BE18" s="48"/>
      <c r="BF18" s="67" t="str">
        <f aca="true" t="shared" si="21" ref="BF18:BF40">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4.45" customHeight="1">
      <c r="A19" s="212">
        <v>9</v>
      </c>
      <c r="B19" s="211" t="str">
        <f t="shared" si="9"/>
        <v>Sat</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Sat</v>
      </c>
      <c r="AS19" s="48"/>
      <c r="AT19" s="40" t="str">
        <f t="shared" si="17"/>
        <v xml:space="preserve"> </v>
      </c>
      <c r="AU19" s="43"/>
      <c r="AV19" s="49"/>
      <c r="AW19" s="48"/>
      <c r="AX19" s="66" t="str">
        <f t="shared" si="18"/>
        <v xml:space="preserve"> </v>
      </c>
      <c r="AY19" s="41" t="str">
        <f ca="1" t="shared" si="6"/>
        <v/>
      </c>
      <c r="AZ19" s="52" t="str">
        <f ca="1" t="shared" si="18"/>
        <v xml:space="preserve"> </v>
      </c>
      <c r="BA19" s="48"/>
      <c r="BB19" s="66" t="str">
        <f t="shared" si="19"/>
        <v xml:space="preserve"> </v>
      </c>
      <c r="BC19" s="41" t="str">
        <f ca="1" t="shared" si="7"/>
        <v/>
      </c>
      <c r="BD19" s="40" t="str">
        <f ca="1" t="shared" si="20"/>
        <v xml:space="preserve"> </v>
      </c>
      <c r="BE19" s="48"/>
      <c r="BF19" s="67" t="str">
        <f t="shared" si="21"/>
        <v xml:space="preserve"> </v>
      </c>
      <c r="BG19" s="42" t="str">
        <f ca="1" t="shared" si="8"/>
        <v/>
      </c>
      <c r="BH19" s="40" t="str">
        <f ca="1" t="shared" si="16"/>
        <v xml:space="preserve">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4.45" customHeight="1" thickBot="1">
      <c r="A20" s="213">
        <v>10</v>
      </c>
      <c r="B20" s="214" t="str">
        <f t="shared" si="9"/>
        <v>Sun</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Sun</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4.45" customHeight="1">
      <c r="A21" s="210">
        <v>11</v>
      </c>
      <c r="B21" s="215" t="str">
        <f t="shared" si="9"/>
        <v>Mon</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Mon</v>
      </c>
      <c r="AS21" s="36"/>
      <c r="AT21" s="52" t="str">
        <f t="shared" si="17"/>
        <v/>
      </c>
      <c r="AU21" s="35"/>
      <c r="AV21" s="37"/>
      <c r="AW21" s="36"/>
      <c r="AX21" s="39" t="str">
        <f t="shared" si="18"/>
        <v/>
      </c>
      <c r="AY21" s="41" t="str">
        <f ca="1" t="shared" si="6"/>
        <v/>
      </c>
      <c r="AZ21" s="52" t="str">
        <f t="shared" si="18"/>
        <v/>
      </c>
      <c r="BA21" s="36"/>
      <c r="BB21" s="39" t="str">
        <f t="shared" si="19"/>
        <v/>
      </c>
      <c r="BC21" s="41" t="str">
        <f ca="1" t="shared" si="7"/>
        <v/>
      </c>
      <c r="BD21" s="52" t="str">
        <f t="shared" si="20"/>
        <v/>
      </c>
      <c r="BE21" s="36"/>
      <c r="BF21" s="65" t="str">
        <f t="shared" si="21"/>
        <v/>
      </c>
      <c r="BG21" s="129" t="str">
        <f ca="1" t="shared" si="8"/>
        <v/>
      </c>
      <c r="BH21" s="52" t="str">
        <f t="shared" si="16"/>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4.45" customHeight="1">
      <c r="A22" s="212">
        <v>12</v>
      </c>
      <c r="B22" s="211" t="str">
        <f t="shared" si="9"/>
        <v>Tue</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Tue</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4.45" customHeight="1">
      <c r="A23" s="212">
        <v>13</v>
      </c>
      <c r="B23" s="211" t="str">
        <f t="shared" si="9"/>
        <v>Wed</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Wed</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4.45" customHeight="1">
      <c r="A24" s="212">
        <v>14</v>
      </c>
      <c r="B24" s="211" t="str">
        <f t="shared" si="9"/>
        <v>Thu</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Thu</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4.45" customHeight="1" thickBot="1">
      <c r="A25" s="213">
        <v>15</v>
      </c>
      <c r="B25" s="214" t="str">
        <f t="shared" si="9"/>
        <v>Fri</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736"/>
      <c r="AK25" s="57"/>
      <c r="AL25" s="53"/>
      <c r="AM25" t="str">
        <f ca="1" t="shared" si="12"/>
        <v/>
      </c>
      <c r="AN25" s="53"/>
      <c r="AO25" s="427"/>
      <c r="AP25" s="400"/>
      <c r="AQ25" s="213">
        <f t="shared" si="4"/>
        <v>15</v>
      </c>
      <c r="AR25" s="430" t="str">
        <f t="shared" si="5"/>
        <v>Fri</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4.45" customHeight="1">
      <c r="A26" s="210">
        <v>16</v>
      </c>
      <c r="B26" s="215" t="str">
        <f t="shared" si="9"/>
        <v>Sat</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737"/>
      <c r="AK26" s="34"/>
      <c r="AL26" s="35"/>
      <c r="AM26" t="str">
        <f ca="1" t="shared" si="12"/>
        <v/>
      </c>
      <c r="AN26" s="35"/>
      <c r="AO26" s="425"/>
      <c r="AP26" s="398"/>
      <c r="AQ26" s="210">
        <f t="shared" si="4"/>
        <v>16</v>
      </c>
      <c r="AR26" s="429" t="str">
        <f t="shared" si="5"/>
        <v>Sat</v>
      </c>
      <c r="AS26" s="36"/>
      <c r="AT26" s="52" t="str">
        <f t="shared" si="17"/>
        <v xml:space="preserve"> </v>
      </c>
      <c r="AU26" s="35"/>
      <c r="AV26" s="37"/>
      <c r="AW26" s="36"/>
      <c r="AX26" s="39" t="str">
        <f t="shared" si="18"/>
        <v xml:space="preserve"> </v>
      </c>
      <c r="AY26" s="41" t="str">
        <f ca="1" t="shared" si="6"/>
        <v/>
      </c>
      <c r="AZ26" s="52" t="str">
        <f ca="1" t="shared" si="18"/>
        <v xml:space="preserve"> </v>
      </c>
      <c r="BA26" s="36"/>
      <c r="BB26" s="39" t="str">
        <f t="shared" si="19"/>
        <v xml:space="preserve"> </v>
      </c>
      <c r="BC26" s="41" t="str">
        <f ca="1" t="shared" si="7"/>
        <v/>
      </c>
      <c r="BD26" s="52" t="str">
        <f ca="1" t="shared" si="20"/>
        <v xml:space="preserve"> </v>
      </c>
      <c r="BE26" s="36"/>
      <c r="BF26" s="65" t="str">
        <f t="shared" si="21"/>
        <v xml:space="preserve"> </v>
      </c>
      <c r="BG26" s="42" t="str">
        <f ca="1" t="shared" si="8"/>
        <v/>
      </c>
      <c r="BH26" s="52" t="str">
        <f ca="1" t="shared" si="16"/>
        <v xml:space="preserve">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4.45" customHeight="1">
      <c r="A27" s="212">
        <v>17</v>
      </c>
      <c r="B27" s="211" t="str">
        <f t="shared" si="9"/>
        <v>Sun</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Sun</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4.45" customHeight="1">
      <c r="A28" s="212">
        <v>18</v>
      </c>
      <c r="B28" s="211" t="str">
        <f t="shared" si="9"/>
        <v>Mon</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Mon</v>
      </c>
      <c r="AS28" s="48"/>
      <c r="AT28" s="40" t="str">
        <f t="shared" si="17"/>
        <v/>
      </c>
      <c r="AU28" s="43"/>
      <c r="AV28" s="49"/>
      <c r="AW28" s="48"/>
      <c r="AX28" s="66" t="str">
        <f t="shared" si="18"/>
        <v/>
      </c>
      <c r="AY28" s="41" t="str">
        <f ca="1" t="shared" si="6"/>
        <v/>
      </c>
      <c r="AZ28" s="52" t="str">
        <f t="shared" si="18"/>
        <v/>
      </c>
      <c r="BA28" s="48"/>
      <c r="BB28" s="66" t="str">
        <f t="shared" si="19"/>
        <v/>
      </c>
      <c r="BC28" s="41" t="str">
        <f ca="1" t="shared" si="7"/>
        <v/>
      </c>
      <c r="BD28" s="40" t="str">
        <f t="shared" si="20"/>
        <v/>
      </c>
      <c r="BE28" s="48"/>
      <c r="BF28" s="67" t="str">
        <f t="shared" si="21"/>
        <v/>
      </c>
      <c r="BG28" s="42" t="str">
        <f ca="1" t="shared" si="8"/>
        <v/>
      </c>
      <c r="BH28" s="40" t="str">
        <f t="shared" si="16"/>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1">IF(CELL("type",CB28)="L","",IF(CB28*($K28+$AS28)=0,"",IF($AS28&gt;0,+$AS28*CB28*8.345,$K28*CB28*8.345)))</f>
        <v/>
      </c>
      <c r="CD28" s="47"/>
      <c r="CE28" s="829" t="str">
        <f ca="1" t="shared" si="22"/>
        <v/>
      </c>
      <c r="CF28" s="47"/>
      <c r="CG28" s="29"/>
      <c r="CH28" s="43"/>
      <c r="CI28" s="34"/>
      <c r="CJ28" s="34"/>
      <c r="CK28" s="29"/>
      <c r="CL28" s="43"/>
      <c r="CM28" s="29"/>
      <c r="CN28" s="44"/>
      <c r="CO28" s="765"/>
      <c r="CP28" s="268"/>
    </row>
    <row r="29" spans="1:94" ht="14.45" customHeight="1">
      <c r="A29" s="212">
        <v>19</v>
      </c>
      <c r="B29" s="211" t="str">
        <f t="shared" si="9"/>
        <v>Tue</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Tue</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4.45" customHeight="1" thickBot="1">
      <c r="A30" s="213">
        <v>20</v>
      </c>
      <c r="B30" s="214" t="str">
        <f t="shared" si="9"/>
        <v>Wed</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736"/>
      <c r="AK30" s="57"/>
      <c r="AL30" s="53"/>
      <c r="AM30" t="str">
        <f ca="1" t="shared" si="12"/>
        <v/>
      </c>
      <c r="AN30" s="53"/>
      <c r="AO30" s="427"/>
      <c r="AP30" s="400"/>
      <c r="AQ30" s="213">
        <f t="shared" si="4"/>
        <v>20</v>
      </c>
      <c r="AR30" s="430" t="str">
        <f t="shared" si="5"/>
        <v>Wed</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4.45" customHeight="1">
      <c r="A31" s="210">
        <v>21</v>
      </c>
      <c r="B31" s="215" t="str">
        <f t="shared" si="9"/>
        <v>Thu</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737"/>
      <c r="AK31" s="34"/>
      <c r="AL31" s="35"/>
      <c r="AM31" t="str">
        <f ca="1" t="shared" si="12"/>
        <v/>
      </c>
      <c r="AN31" s="35"/>
      <c r="AO31" s="425"/>
      <c r="AP31" s="398"/>
      <c r="AQ31" s="210">
        <f t="shared" si="4"/>
        <v>21</v>
      </c>
      <c r="AR31" s="429" t="str">
        <f t="shared" si="5"/>
        <v>Thu</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4.45" customHeight="1">
      <c r="A32" s="212">
        <v>22</v>
      </c>
      <c r="B32" s="211" t="str">
        <f t="shared" si="9"/>
        <v>Fri</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Fri</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4.45" customHeight="1">
      <c r="A33" s="212">
        <v>23</v>
      </c>
      <c r="B33" s="211" t="str">
        <f t="shared" si="9"/>
        <v>Sat</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Sat</v>
      </c>
      <c r="AS33" s="48"/>
      <c r="AT33" s="40" t="str">
        <f t="shared" si="17"/>
        <v xml:space="preserve"> </v>
      </c>
      <c r="AU33" s="43"/>
      <c r="AV33" s="49"/>
      <c r="AW33" s="48"/>
      <c r="AX33" s="66" t="str">
        <f t="shared" si="18"/>
        <v xml:space="preserve"> </v>
      </c>
      <c r="AY33" s="41" t="str">
        <f ca="1" t="shared" si="6"/>
        <v/>
      </c>
      <c r="AZ33" s="52" t="str">
        <f ca="1" t="shared" si="18"/>
        <v xml:space="preserve"> </v>
      </c>
      <c r="BA33" s="48"/>
      <c r="BB33" s="66" t="str">
        <f t="shared" si="19"/>
        <v xml:space="preserve"> </v>
      </c>
      <c r="BC33" s="41" t="str">
        <f ca="1" t="shared" si="7"/>
        <v/>
      </c>
      <c r="BD33" s="40" t="str">
        <f ca="1" t="shared" si="20"/>
        <v xml:space="preserve"> </v>
      </c>
      <c r="BE33" s="48"/>
      <c r="BF33" s="67" t="str">
        <f t="shared" si="21"/>
        <v xml:space="preserve"> </v>
      </c>
      <c r="BG33" s="42" t="str">
        <f ca="1" t="shared" si="8"/>
        <v/>
      </c>
      <c r="BH33" s="40" t="str">
        <f ca="1" t="shared" si="16"/>
        <v xml:space="preserve">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4.45" customHeight="1">
      <c r="A34" s="212">
        <v>24</v>
      </c>
      <c r="B34" s="211" t="str">
        <f t="shared" si="9"/>
        <v>Sun</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Sun</v>
      </c>
      <c r="AS34" s="48"/>
      <c r="AT34" s="40" t="str">
        <f t="shared" si="17"/>
        <v/>
      </c>
      <c r="AU34" s="43"/>
      <c r="AV34" s="49"/>
      <c r="AW34" s="48"/>
      <c r="AX34" s="66" t="str">
        <f aca="true" t="shared" si="23" ref="AX34:AZ40">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4.45" customHeight="1" thickBot="1">
      <c r="A35" s="213">
        <v>25</v>
      </c>
      <c r="B35" s="214" t="str">
        <f t="shared" si="9"/>
        <v>Mon</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736"/>
      <c r="AK35" s="57"/>
      <c r="AL35" s="53"/>
      <c r="AM35" t="str">
        <f ca="1" t="shared" si="12"/>
        <v/>
      </c>
      <c r="AN35" s="53"/>
      <c r="AO35" s="427"/>
      <c r="AP35" s="400"/>
      <c r="AQ35" s="213">
        <f t="shared" si="4"/>
        <v>25</v>
      </c>
      <c r="AR35" s="430" t="str">
        <f t="shared" si="5"/>
        <v>Mon</v>
      </c>
      <c r="AS35" s="58"/>
      <c r="AT35" s="63" t="str">
        <f t="shared" si="17"/>
        <v/>
      </c>
      <c r="AU35" s="53"/>
      <c r="AV35" s="59"/>
      <c r="AW35" s="58"/>
      <c r="AX35" s="61" t="str">
        <f t="shared" si="23"/>
        <v/>
      </c>
      <c r="AY35" s="84" t="str">
        <f ca="1" t="shared" si="6"/>
        <v/>
      </c>
      <c r="AZ35" s="63" t="str">
        <f t="shared" si="23"/>
        <v/>
      </c>
      <c r="BA35" s="58"/>
      <c r="BB35" s="61" t="str">
        <f t="shared" si="19"/>
        <v/>
      </c>
      <c r="BC35" s="84" t="str">
        <f ca="1" t="shared" si="7"/>
        <v/>
      </c>
      <c r="BD35" s="63" t="str">
        <f t="shared" si="20"/>
        <v/>
      </c>
      <c r="BE35" s="58"/>
      <c r="BF35" s="68" t="str">
        <f t="shared" si="21"/>
        <v/>
      </c>
      <c r="BG35" s="64" t="str">
        <f ca="1" t="shared" si="8"/>
        <v/>
      </c>
      <c r="BH35" s="63" t="str">
        <f t="shared" si="16"/>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4.45" customHeight="1">
      <c r="A36" s="210">
        <v>26</v>
      </c>
      <c r="B36" s="215" t="str">
        <f t="shared" si="9"/>
        <v>Tue</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Tue</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4.45" customHeight="1">
      <c r="A37" s="212">
        <v>27</v>
      </c>
      <c r="B37" s="211" t="str">
        <f t="shared" si="9"/>
        <v>Wed</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Wed</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4.45" customHeight="1">
      <c r="A38" s="212">
        <v>28</v>
      </c>
      <c r="B38" s="211" t="str">
        <f t="shared" si="9"/>
        <v>Thu</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Thu</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4.45" customHeight="1">
      <c r="A39" s="212">
        <v>29</v>
      </c>
      <c r="B39" s="211" t="str">
        <f t="shared" si="9"/>
        <v>Fri</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Fri</v>
      </c>
      <c r="AS39" s="48"/>
      <c r="AT39" s="40" t="str">
        <f t="shared" si="17"/>
        <v/>
      </c>
      <c r="AU39" s="43"/>
      <c r="AV39" s="49"/>
      <c r="AW39" s="48"/>
      <c r="AX39" s="66" t="str">
        <f t="shared" si="23"/>
        <v/>
      </c>
      <c r="AY39" s="41" t="str">
        <f ca="1" t="shared" si="6"/>
        <v/>
      </c>
      <c r="AZ39" s="52" t="str">
        <f t="shared" si="23"/>
        <v/>
      </c>
      <c r="BA39" s="48"/>
      <c r="BB39" s="66" t="str">
        <f t="shared" si="19"/>
        <v/>
      </c>
      <c r="BC39" s="41" t="str">
        <f ca="1" t="shared" si="7"/>
        <v/>
      </c>
      <c r="BD39" s="40" t="str">
        <f t="shared" si="20"/>
        <v/>
      </c>
      <c r="BE39" s="48"/>
      <c r="BF39" s="67" t="str">
        <f t="shared" si="21"/>
        <v/>
      </c>
      <c r="BG39" s="42" t="str">
        <f ca="1" t="shared" si="8"/>
        <v/>
      </c>
      <c r="BH39" s="40" t="str">
        <f t="shared" si="16"/>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5" ht="14.45" customHeight="1">
      <c r="A40" s="212">
        <v>30</v>
      </c>
      <c r="B40" s="211" t="str">
        <f t="shared" si="9"/>
        <v>Sat</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Sat</v>
      </c>
      <c r="AS40" s="48"/>
      <c r="AT40" s="40" t="str">
        <f t="shared" si="17"/>
        <v xml:space="preserve"> </v>
      </c>
      <c r="AU40" s="43"/>
      <c r="AV40" s="49"/>
      <c r="AW40" s="48"/>
      <c r="AX40" s="66" t="str">
        <f t="shared" si="23"/>
        <v xml:space="preserve"> </v>
      </c>
      <c r="AY40" s="41" t="str">
        <f ca="1" t="shared" si="6"/>
        <v/>
      </c>
      <c r="AZ40" s="40" t="str">
        <f ca="1" t="shared" si="23"/>
        <v xml:space="preserve"> </v>
      </c>
      <c r="BA40" s="48"/>
      <c r="BB40" s="66" t="str">
        <f t="shared" si="19"/>
        <v xml:space="preserve"> </v>
      </c>
      <c r="BC40" s="41" t="str">
        <f ca="1" t="shared" si="7"/>
        <v/>
      </c>
      <c r="BD40" s="40" t="str">
        <f ca="1" t="shared" si="20"/>
        <v xml:space="preserve"> </v>
      </c>
      <c r="BE40" s="48"/>
      <c r="BF40" s="67" t="str">
        <f t="shared" si="21"/>
        <v xml:space="preserve"> </v>
      </c>
      <c r="BG40" s="42" t="str">
        <f ca="1" t="shared" si="8"/>
        <v/>
      </c>
      <c r="BH40" s="40" t="str">
        <f ca="1" t="shared" si="16"/>
        <v xml:space="preserve">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792"/>
      <c r="CQ40" s="320"/>
    </row>
    <row r="41" spans="1:94" ht="14.45" customHeight="1" thickBot="1">
      <c r="A41" s="213">
        <v>31</v>
      </c>
      <c r="B41" s="214" t="str">
        <f t="shared" si="9"/>
        <v>Sun</v>
      </c>
      <c r="C41" s="53"/>
      <c r="D41" s="54"/>
      <c r="E41" s="54"/>
      <c r="F41" s="55"/>
      <c r="G41" s="56"/>
      <c r="H41" s="57"/>
      <c r="I41" s="53"/>
      <c r="J41" s="54"/>
      <c r="K41" s="58"/>
      <c r="L41" s="271"/>
      <c r="M41" s="53"/>
      <c r="N41" s="61" t="str">
        <f ca="1" t="shared" si="10"/>
        <v/>
      </c>
      <c r="O41" s="53"/>
      <c r="P41" s="61" t="str">
        <f ca="1" t="shared" si="0"/>
        <v/>
      </c>
      <c r="Q41" s="53"/>
      <c r="R41" s="53"/>
      <c r="S41" s="59"/>
      <c r="T41" s="220">
        <f t="shared" si="1"/>
        <v>31</v>
      </c>
      <c r="U41" s="406"/>
      <c r="V41" s="58"/>
      <c r="W41" s="53"/>
      <c r="X41" s="394" t="str">
        <f t="shared" si="2"/>
        <v/>
      </c>
      <c r="Y41" s="271"/>
      <c r="Z41" s="58"/>
      <c r="AA41" s="53"/>
      <c r="AB41" s="394" t="str">
        <f t="shared" si="3"/>
        <v/>
      </c>
      <c r="AC41" s="271"/>
      <c r="AD41" s="58"/>
      <c r="AE41" s="53"/>
      <c r="AF41" s="394" t="str">
        <f t="shared" si="11"/>
        <v/>
      </c>
      <c r="AG41" s="271"/>
      <c r="AH41" s="58"/>
      <c r="AI41" s="53"/>
      <c r="AJ41" s="670"/>
      <c r="AK41" s="57"/>
      <c r="AL41" s="53"/>
      <c r="AM41" t="str">
        <f ca="1" t="shared" si="12"/>
        <v/>
      </c>
      <c r="AN41" s="53"/>
      <c r="AO41" s="427"/>
      <c r="AP41" s="400"/>
      <c r="AQ41" s="213">
        <f t="shared" si="4"/>
        <v>31</v>
      </c>
      <c r="AR41" s="430" t="str">
        <f t="shared" si="5"/>
        <v>Sun</v>
      </c>
      <c r="AS41" s="58"/>
      <c r="AT41" s="61" t="str">
        <f>IF(AND(+$B41="Sat",SUM(AS35:AS41)&gt;0),AVERAGE(AS35:AS41),IF(AND(+$B41="Fri",SUM(AS36:AS41,AS$42)&gt;0),AVERAGE(AS36:AS41,AS$42),IF(AND(+$B41="Thu",SUM(AS37:AS41,AS$42:AS$43)&gt;0),AVERAGE(AS37:AS41,AS$42:AS$43),IF(AND($B41="Wed",SUM(AS38:AS41,AS$42:AS$44)&gt;0),AVERAGE(AS38:AS41,AS$42:AS$44),""))))</f>
        <v/>
      </c>
      <c r="AU41" s="53"/>
      <c r="AV41" s="59"/>
      <c r="AW41" s="58"/>
      <c r="AX41" s="61" t="str">
        <f>IF(AND(+$B41="Sat",SUM(AW35:AW41)&gt;0),AVERAGE(AW35:AW41),IF(AND(+$B41="Fri",SUM(AW36:AW42)&gt;0),AVERAGE(AW36:AW42),IF(AND(+$B41="Thu",SUM(AW37:AW43)&gt;0),AVERAGE(AW37:AW43),IF(AND($B41="Wed",SUM(AW38:AW44)&gt;0),AVERAGE(AW38:AW44),""))))</f>
        <v/>
      </c>
      <c r="AY41" s="84" t="str">
        <f ca="1" t="shared" si="6"/>
        <v/>
      </c>
      <c r="AZ41" s="61" t="str">
        <f ca="1">IF(AND(+$B41="Sat",SUM(AY35:AY41)&gt;0),AVERAGE(AY35:AY41),IF(AND(+$B41="Fri",SUM(AY36:AY42)&gt;0),AVERAGE(AY36:AY42),IF(AND(+$B41="Thu",SUM(AY37:AY43)&gt;0),AVERAGE(AY37:AY43),IF(AND($B41="Wed",SUM(AY38:AY44)&gt;0),AVERAGE(AY38:AY44),""))))</f>
        <v/>
      </c>
      <c r="BA41" s="58"/>
      <c r="BB41" s="61" t="str">
        <f>IF(AND(+$B41="Sat",SUM(BA35:BA41)&gt;0),AVERAGE(BA35:BA41),IF(AND(+$B41="Fri",SUM(BA36:BA42)&gt;0),AVERAGE(BA36:BA42),IF(AND(+$B41="Thu",SUM(BA37:BA43)&gt;0),AVERAGE(BA37:BA43),IF(AND($B41="Wed",SUM(BA38:BA44)&gt;0),AVERAGE(BA38:BA44),""))))</f>
        <v/>
      </c>
      <c r="BC41" s="84" t="str">
        <f ca="1" t="shared" si="7"/>
        <v/>
      </c>
      <c r="BD41" s="61" t="str">
        <f ca="1">IF(AND(+$B41="Sat",SUM(BC35:BC41)&gt;0),AVERAGE(BC35:BC41),IF(AND(+$B41="Fri",SUM(BC36:BC42)&gt;0),AVERAGE(BC36:BC42),IF(AND(+$B41="Thu",SUM(BC37:BC43)&gt;0),AVERAGE(BC37:BC43),IF(AND($B41="Wed",SUM(BC38:BC44)&gt;0),AVERAGE(BC38:BC44),""))))</f>
        <v/>
      </c>
      <c r="BE41" s="58"/>
      <c r="BF41" s="61" t="str">
        <f>IF(AND(+$B41="Sat",SUM(BE35:BE41)&gt;0),AVERAGE(BE35:BE41),IF(AND(+$B41="Fri",SUM(BE36:BE42)&gt;0),AVERAGE(BE36:BE42),IF(AND(+$B41="Thu",SUM(BE37:BE43)&gt;0),AVERAGE(BE37:BE43),IF(AND($B41="Wed",SUM(BE38:BE44)&gt;0),AVERAGE(BE38:BE44),""))))</f>
        <v/>
      </c>
      <c r="BG41" s="84" t="str">
        <f ca="1" t="shared" si="8"/>
        <v/>
      </c>
      <c r="BH41" s="61" t="str">
        <f ca="1">IF(AND(+$B41="Sat",SUM(BG35:BG41)&gt;0),AVERAGE(BG35:BG41),IF(AND(+$B41="Fri",SUM(BG36:BG42)&gt;0),AVERAGE(BG36:BG42),IF(AND(+$B41="Thu",SUM(BG37:BG43)&gt;0),AVERAGE(BG37:BG43),IF(AND($B41="Wed",SUM(BG38:BG44)&gt;0),AVERAGE(BG38:BG44),""))))</f>
        <v/>
      </c>
      <c r="BI41" s="410"/>
      <c r="BJ41" s="240">
        <f>+A41</f>
        <v>31</v>
      </c>
      <c r="BK41" s="406"/>
      <c r="BL41" s="406"/>
      <c r="BM41" s="58"/>
      <c r="BN41" s="59"/>
      <c r="BO41" s="271"/>
      <c r="BP41" s="53"/>
      <c r="BQ41" s="53"/>
      <c r="BR41" s="53"/>
      <c r="BS41" s="53"/>
      <c r="BT41" s="53"/>
      <c r="BU41" s="53"/>
      <c r="BV41" s="53"/>
      <c r="BW41" s="53"/>
      <c r="BX41" s="59"/>
      <c r="BY41" s="53"/>
      <c r="BZ41" s="59"/>
      <c r="CA41" s="781">
        <f t="shared" si="14"/>
        <v>31</v>
      </c>
      <c r="CB41" s="54"/>
      <c r="CC41" s="830" t="str">
        <f ca="1" t="shared" si="22"/>
        <v/>
      </c>
      <c r="CD41" s="57"/>
      <c r="CE41" s="830" t="str">
        <f ca="1" t="shared" si="22"/>
        <v/>
      </c>
      <c r="CF41" s="57"/>
      <c r="CG41" s="766"/>
      <c r="CH41" s="53"/>
      <c r="CI41" s="57"/>
      <c r="CJ41" s="57"/>
      <c r="CK41" s="766"/>
      <c r="CL41" s="53"/>
      <c r="CM41" s="766"/>
      <c r="CN41" s="53"/>
      <c r="CO41" s="766"/>
      <c r="CP41" s="793"/>
    </row>
    <row r="42" spans="1:94" ht="9.95" customHeight="1">
      <c r="A42" s="343">
        <v>1</v>
      </c>
      <c r="B42" s="344" t="str">
        <f>TEXT(CONCATENATE("1/1/",M4+1),"DDD")</f>
        <v>Mon</v>
      </c>
      <c r="C42" s="1111" t="s">
        <v>114</v>
      </c>
      <c r="D42" s="1112"/>
      <c r="E42" s="1112"/>
      <c r="F42" s="1112"/>
      <c r="G42" s="1112"/>
      <c r="H42" s="1113"/>
      <c r="I42" s="347"/>
      <c r="J42" s="371"/>
      <c r="K42" s="361"/>
      <c r="L42" s="375"/>
      <c r="M42" s="347"/>
      <c r="N42" s="347"/>
      <c r="O42" s="347"/>
      <c r="P42" s="347"/>
      <c r="Q42" s="347"/>
      <c r="R42" s="347"/>
      <c r="S42" s="365"/>
      <c r="T42" s="376"/>
      <c r="U42" s="376"/>
      <c r="V42" s="364"/>
      <c r="W42" s="347"/>
      <c r="X42" s="396"/>
      <c r="Y42" s="377"/>
      <c r="Z42" s="364"/>
      <c r="AA42" s="347"/>
      <c r="AB42" s="396"/>
      <c r="AC42" s="377"/>
      <c r="AD42" s="364"/>
      <c r="AE42" s="347"/>
      <c r="AF42" s="396"/>
      <c r="AG42" s="377"/>
      <c r="AH42" s="364"/>
      <c r="AI42" s="371"/>
      <c r="AJ42" s="684"/>
      <c r="AK42" s="682"/>
      <c r="AL42" s="347"/>
      <c r="AN42" s="347"/>
      <c r="AO42" s="377"/>
      <c r="AP42" s="418"/>
      <c r="AQ42" s="432">
        <v>1</v>
      </c>
      <c r="AR42" s="429" t="str">
        <f>+B42</f>
        <v>Mon</v>
      </c>
      <c r="AS42" s="349"/>
      <c r="AT42" s="373"/>
      <c r="AU42" s="347"/>
      <c r="AV42" s="365"/>
      <c r="AW42" s="352"/>
      <c r="AX42" s="347"/>
      <c r="AY42" s="355" t="str">
        <f ca="1" t="shared" si="6"/>
        <v/>
      </c>
      <c r="AZ42" s="365"/>
      <c r="BA42" s="358"/>
      <c r="BB42" s="347"/>
      <c r="BC42" s="355" t="str">
        <f ca="1" t="shared" si="7"/>
        <v/>
      </c>
      <c r="BD42" s="365"/>
      <c r="BE42" s="358"/>
      <c r="BF42" s="371"/>
      <c r="BG42" s="334" t="str">
        <f ca="1" t="shared" si="8"/>
        <v/>
      </c>
      <c r="BH42" s="365"/>
      <c r="BI42" s="365"/>
      <c r="BJ42" s="363"/>
      <c r="BK42" s="363"/>
      <c r="BL42" s="363"/>
      <c r="BM42" s="364"/>
      <c r="BN42" s="365"/>
      <c r="BO42" s="366"/>
      <c r="BP42" s="347"/>
      <c r="BQ42" s="347"/>
      <c r="BR42" s="347"/>
      <c r="BS42" s="347"/>
      <c r="BT42" s="347"/>
      <c r="BU42" s="347"/>
      <c r="BV42" s="347"/>
      <c r="BW42" s="347"/>
      <c r="BX42" s="365"/>
      <c r="BY42" s="339"/>
      <c r="BZ42" s="340"/>
      <c r="CA42" s="801">
        <v>1</v>
      </c>
      <c r="CB42" s="802"/>
      <c r="CC42" s="803" t="str">
        <f ca="1">IF(CELL("type",CB42)="L","",IF(CB42*($K42+$AQ42)=0,"",IF($AQ42&gt;0,+$AQ42*CB42*8.345,$K42*CB42*8.345)))</f>
        <v/>
      </c>
      <c r="CD42" s="804"/>
      <c r="CE42" s="805" t="str">
        <f ca="1">IF(CELL("type",CD42)="L","",IF(CD42*($K42+$AQ42)=0,"",IF($AQ42&gt;0,+$AQ42*CD42*8.345,$K42*CD42*8.345)))</f>
        <v/>
      </c>
      <c r="CF42" s="806"/>
      <c r="CG42" s="807"/>
      <c r="CH42" s="804"/>
      <c r="CI42" s="808"/>
      <c r="CJ42" s="808"/>
      <c r="CK42" s="807"/>
      <c r="CL42" s="804"/>
      <c r="CM42" s="807"/>
      <c r="CN42" s="804"/>
      <c r="CO42" s="809"/>
      <c r="CP42" s="810"/>
    </row>
    <row r="43" spans="1:94" ht="9.95" customHeight="1">
      <c r="A43" s="343">
        <v>2</v>
      </c>
      <c r="B43" s="344" t="str">
        <f>TEXT(CONCATENATE("1/2/",M4+1),"DDD")</f>
        <v>Tue</v>
      </c>
      <c r="C43" s="949"/>
      <c r="D43" s="950"/>
      <c r="E43" s="950"/>
      <c r="F43" s="950"/>
      <c r="G43" s="950"/>
      <c r="H43" s="1114"/>
      <c r="I43" s="347"/>
      <c r="J43" s="371"/>
      <c r="K43" s="48"/>
      <c r="L43" s="375"/>
      <c r="M43" s="347"/>
      <c r="N43" s="347"/>
      <c r="O43" s="347"/>
      <c r="P43" s="347"/>
      <c r="Q43" s="347"/>
      <c r="R43" s="347"/>
      <c r="S43" s="365"/>
      <c r="T43" s="376"/>
      <c r="U43" s="376"/>
      <c r="V43" s="364"/>
      <c r="W43" s="347"/>
      <c r="X43" s="396"/>
      <c r="Y43" s="377"/>
      <c r="Z43" s="364"/>
      <c r="AA43" s="347"/>
      <c r="AB43" s="396"/>
      <c r="AC43" s="377"/>
      <c r="AD43" s="364"/>
      <c r="AE43" s="347"/>
      <c r="AF43" s="396"/>
      <c r="AG43" s="377"/>
      <c r="AH43" s="364"/>
      <c r="AI43" s="371"/>
      <c r="AJ43" s="684"/>
      <c r="AK43" s="682"/>
      <c r="AL43" s="347"/>
      <c r="AN43" s="347"/>
      <c r="AO43" s="377"/>
      <c r="AP43" s="418"/>
      <c r="AQ43" s="432">
        <v>2</v>
      </c>
      <c r="AR43" s="429" t="str">
        <f>+B43</f>
        <v>Tue</v>
      </c>
      <c r="AS43" s="350"/>
      <c r="AT43" s="373"/>
      <c r="AU43" s="347"/>
      <c r="AV43" s="365"/>
      <c r="AW43" s="353"/>
      <c r="AX43" s="347"/>
      <c r="AY43" s="355" t="str">
        <f ca="1" t="shared" si="6"/>
        <v/>
      </c>
      <c r="AZ43" s="365"/>
      <c r="BA43" s="360"/>
      <c r="BB43" s="347"/>
      <c r="BC43" s="355" t="str">
        <f ca="1" t="shared" si="7"/>
        <v/>
      </c>
      <c r="BD43" s="365"/>
      <c r="BE43" s="360"/>
      <c r="BF43" s="371"/>
      <c r="BG43" s="334" t="str">
        <f ca="1" t="shared" si="8"/>
        <v/>
      </c>
      <c r="BH43" s="365"/>
      <c r="BI43" s="365"/>
      <c r="BJ43" s="363"/>
      <c r="BK43" s="363"/>
      <c r="BL43" s="363"/>
      <c r="BM43" s="364"/>
      <c r="BN43" s="365"/>
      <c r="BO43" s="366"/>
      <c r="BP43" s="347"/>
      <c r="BQ43" s="347"/>
      <c r="BR43" s="347"/>
      <c r="BS43" s="347"/>
      <c r="BT43" s="347"/>
      <c r="BU43" s="347"/>
      <c r="BV43" s="347"/>
      <c r="BW43" s="347"/>
      <c r="BX43" s="365"/>
      <c r="BY43" s="48"/>
      <c r="BZ43" s="49"/>
      <c r="CA43" s="799">
        <v>2</v>
      </c>
      <c r="CB43" s="802"/>
      <c r="CC43" s="803" t="str">
        <f ca="1">IF(CELL("type",CB43)="L","",IF(CB43*($K43+$AQ43)=0,"",IF($AQ43&gt;0,+$AQ43*CB43*8.345,$K43*CB43*8.345)))</f>
        <v/>
      </c>
      <c r="CD43" s="811"/>
      <c r="CE43" s="812" t="str">
        <f ca="1">IF(CELL("type",CD43)="L","",IF(CD43*($K43+$AQ43)=0,"",IF($AQ43&gt;0,+$AQ43*CD43*8.345,$K43*CD43*8.345)))</f>
        <v/>
      </c>
      <c r="CF43" s="811"/>
      <c r="CG43" s="813"/>
      <c r="CH43" s="811"/>
      <c r="CI43" s="814"/>
      <c r="CJ43" s="814"/>
      <c r="CK43" s="813"/>
      <c r="CL43" s="811"/>
      <c r="CM43" s="813"/>
      <c r="CN43" s="804"/>
      <c r="CO43" s="809"/>
      <c r="CP43" s="815"/>
    </row>
    <row r="44" spans="1:94" ht="9.95" customHeight="1" thickBot="1">
      <c r="A44" s="345">
        <v>3</v>
      </c>
      <c r="B44" s="346" t="str">
        <f>TEXT(CONCATENATE("1/3/",M4+1),"DDD")</f>
        <v>Wed</v>
      </c>
      <c r="C44" s="1115"/>
      <c r="D44" s="1116"/>
      <c r="E44" s="1116"/>
      <c r="F44" s="1116"/>
      <c r="G44" s="1116"/>
      <c r="H44" s="1117"/>
      <c r="I44" s="348"/>
      <c r="J44" s="372"/>
      <c r="K44" s="362"/>
      <c r="L44" s="378"/>
      <c r="M44" s="348"/>
      <c r="N44" s="348"/>
      <c r="O44" s="348"/>
      <c r="P44" s="348"/>
      <c r="Q44" s="348"/>
      <c r="R44" s="348"/>
      <c r="S44" s="369"/>
      <c r="T44" s="379"/>
      <c r="U44" s="379"/>
      <c r="V44" s="368"/>
      <c r="W44" s="348"/>
      <c r="X44" s="397"/>
      <c r="Y44" s="380"/>
      <c r="Z44" s="368"/>
      <c r="AA44" s="348"/>
      <c r="AB44" s="397"/>
      <c r="AC44" s="380"/>
      <c r="AD44" s="368"/>
      <c r="AE44" s="348"/>
      <c r="AF44" s="397"/>
      <c r="AG44" s="380"/>
      <c r="AH44" s="368"/>
      <c r="AI44" s="372"/>
      <c r="AJ44" s="675"/>
      <c r="AK44" s="683"/>
      <c r="AL44" s="348"/>
      <c r="AM44" s="381"/>
      <c r="AN44" s="348"/>
      <c r="AO44" s="380"/>
      <c r="AP44" s="419"/>
      <c r="AQ44" s="433">
        <v>3</v>
      </c>
      <c r="AR44" s="430" t="str">
        <f>+B44</f>
        <v>Wed</v>
      </c>
      <c r="AS44" s="351"/>
      <c r="AT44" s="374"/>
      <c r="AU44" s="348"/>
      <c r="AV44" s="369"/>
      <c r="AW44" s="354"/>
      <c r="AX44" s="348"/>
      <c r="AY44" s="356" t="str">
        <f ca="1" t="shared" si="6"/>
        <v/>
      </c>
      <c r="AZ44" s="369"/>
      <c r="BA44" s="359"/>
      <c r="BB44" s="348"/>
      <c r="BC44" s="356" t="str">
        <f ca="1" t="shared" si="7"/>
        <v/>
      </c>
      <c r="BD44" s="369"/>
      <c r="BE44" s="359"/>
      <c r="BF44" s="372"/>
      <c r="BG44" s="357" t="str">
        <f ca="1" t="shared" si="8"/>
        <v/>
      </c>
      <c r="BH44" s="369"/>
      <c r="BI44" s="369"/>
      <c r="BJ44" s="367"/>
      <c r="BK44" s="367"/>
      <c r="BL44" s="367"/>
      <c r="BM44" s="368"/>
      <c r="BN44" s="369"/>
      <c r="BO44" s="370"/>
      <c r="BP44" s="348"/>
      <c r="BQ44" s="348"/>
      <c r="BR44" s="348"/>
      <c r="BS44" s="348"/>
      <c r="BT44" s="348"/>
      <c r="BU44" s="348"/>
      <c r="BV44" s="348"/>
      <c r="BW44" s="348"/>
      <c r="BX44" s="369"/>
      <c r="BY44" s="341"/>
      <c r="BZ44" s="342"/>
      <c r="CA44" s="800">
        <v>3</v>
      </c>
      <c r="CB44" s="816"/>
      <c r="CC44" s="817" t="str">
        <f ca="1">IF(CELL("type",CB44)="L","",IF(CB44*($K44+$AQ44)=0,"",IF($AQ44&gt;0,+$AQ44*CB44*8.345,$K44*CB44*8.345)))</f>
        <v/>
      </c>
      <c r="CD44" s="818"/>
      <c r="CE44" s="819" t="str">
        <f ca="1">IF(CELL("type",CD44)="L","",IF(CD44*($K44+$AQ44)=0,"",IF($AQ44&gt;0,+$AQ44*CD44*8.345,$K44*CD44*8.345)))</f>
        <v/>
      </c>
      <c r="CF44" s="818"/>
      <c r="CG44" s="820"/>
      <c r="CH44" s="818"/>
      <c r="CI44" s="821"/>
      <c r="CJ44" s="821"/>
      <c r="CK44" s="820"/>
      <c r="CL44" s="818"/>
      <c r="CM44" s="820"/>
      <c r="CN44" s="818"/>
      <c r="CO44" s="820"/>
      <c r="CP44" s="822"/>
    </row>
    <row r="45" spans="1:94" ht="14.45" customHeight="1" thickBot="1" thickTop="1">
      <c r="A45" s="216" t="s">
        <v>36</v>
      </c>
      <c r="B45" s="217"/>
      <c r="C45" s="34"/>
      <c r="D45" s="70"/>
      <c r="E45" s="31"/>
      <c r="F45" s="71"/>
      <c r="G45" s="72"/>
      <c r="H45" s="3" t="str">
        <f>IF(SUM(H11:H41)&gt;0,AVERAGE(H11:H41)," ")</f>
        <v xml:space="preserve"> </v>
      </c>
      <c r="I45" s="39" t="str">
        <f>IF(SUM(I11:I41)&gt;0,AVERAGE(I11:I41)," ")</f>
        <v xml:space="preserve"> </v>
      </c>
      <c r="J45" s="65" t="str">
        <f>IF(SUM(J11:J41)&gt;0,AVERAGE(J11:J41)," ")</f>
        <v xml:space="preserve"> </v>
      </c>
      <c r="K45" s="38" t="str">
        <f>IF(SUM(K11:K41)&gt;0,AVERAGE(K11:K41)," ")</f>
        <v xml:space="preserve"> </v>
      </c>
      <c r="L45" s="272"/>
      <c r="M45" s="306" t="str">
        <f aca="true" t="shared" si="24" ref="M45:S45">IF(SUM(M11:M41)&gt;0,AVERAGE(M11:M41)," ")</f>
        <v xml:space="preserve"> </v>
      </c>
      <c r="N45" s="39" t="str">
        <f ca="1">IF(SUM(N11:N41)&gt;0,AVERAGE(N11:N41)," ")</f>
        <v xml:space="preserve"> </v>
      </c>
      <c r="O45" s="306" t="str">
        <f t="shared" si="24"/>
        <v xml:space="preserve"> </v>
      </c>
      <c r="P45" s="39" t="str">
        <f ca="1">IF(SUM(P11:P41)&gt;0,AVERAGE(P11:P41)," ")</f>
        <v xml:space="preserve"> </v>
      </c>
      <c r="Q45" s="39" t="str">
        <f t="shared" si="24"/>
        <v xml:space="preserve"> </v>
      </c>
      <c r="R45" s="39" t="str">
        <f t="shared" si="24"/>
        <v xml:space="preserve"> </v>
      </c>
      <c r="S45" s="52" t="str">
        <f t="shared" si="24"/>
        <v xml:space="preserve"> </v>
      </c>
      <c r="T45" s="216" t="s">
        <v>37</v>
      </c>
      <c r="U45" s="402" t="str">
        <f>IF(SUM(U11:U41)&gt;0,AVERAGE(U11:U41)," ")</f>
        <v xml:space="preserve"> </v>
      </c>
      <c r="V45" s="307" t="str">
        <f aca="true" t="shared" si="25" ref="V45:AG45">IF(SUM(V11:V41)&gt;0,AVERAGE(V11:V41)," ")</f>
        <v xml:space="preserve"> </v>
      </c>
      <c r="W45" s="306" t="str">
        <f t="shared" si="25"/>
        <v xml:space="preserve"> </v>
      </c>
      <c r="X45" s="306" t="str">
        <f t="shared" si="25"/>
        <v xml:space="preserve"> </v>
      </c>
      <c r="Y45" s="52" t="str">
        <f t="shared" si="25"/>
        <v xml:space="preserve"> </v>
      </c>
      <c r="Z45" s="307" t="str">
        <f t="shared" si="25"/>
        <v xml:space="preserve"> </v>
      </c>
      <c r="AA45" s="306" t="str">
        <f t="shared" si="25"/>
        <v xml:space="preserve"> </v>
      </c>
      <c r="AB45" s="306" t="str">
        <f t="shared" si="25"/>
        <v xml:space="preserve"> </v>
      </c>
      <c r="AC45" s="52" t="str">
        <f t="shared" si="25"/>
        <v xml:space="preserve"> </v>
      </c>
      <c r="AD45" s="307" t="str">
        <f t="shared" si="25"/>
        <v xml:space="preserve"> </v>
      </c>
      <c r="AE45" s="306" t="str">
        <f t="shared" si="25"/>
        <v xml:space="preserve"> </v>
      </c>
      <c r="AF45" s="306" t="str">
        <f t="shared" si="25"/>
        <v xml:space="preserve"> </v>
      </c>
      <c r="AG45" s="52" t="str">
        <f t="shared" si="25"/>
        <v xml:space="preserve"> </v>
      </c>
      <c r="AH45" s="38" t="str">
        <f>IF(SUM(AH11:AH41)&gt;0,AVERAGE(AH11:AH41)," ")</f>
        <v xml:space="preserve"> </v>
      </c>
      <c r="AI45" s="52" t="str">
        <f>IF(SUM(AI11:AI41)&gt;0,AVERAGE(AI11:AI41)," ")</f>
        <v xml:space="preserve"> </v>
      </c>
      <c r="AJ45" s="672"/>
      <c r="AK45" s="667" t="str">
        <f>IF(SUM(AK11:AK41)&gt;0,AVERAGE(AK11:AK41)," ")</f>
        <v xml:space="preserve"> </v>
      </c>
      <c r="AL45" s="704" t="str">
        <f>IF(SUM(AL11:AL41)&gt;0,AVERAGE(AL11:AL41)," ")</f>
        <v xml:space="preserve"> </v>
      </c>
      <c r="AM45" s="39"/>
      <c r="AN45" s="853" t="str">
        <f ca="1">IF(SUM(AM11:AM41)&gt;0,GEOMEAN(AM11:AM41),"")</f>
        <v/>
      </c>
      <c r="AO45" s="272"/>
      <c r="AP45" s="272"/>
      <c r="AQ45" s="965" t="s">
        <v>70</v>
      </c>
      <c r="AR45" s="1119"/>
      <c r="AS45" s="708" t="str">
        <f>IF(SUM(AS11:AS41)&gt;0,AVERAGE(AS11:AS41)," ")</f>
        <v xml:space="preserve"> </v>
      </c>
      <c r="AT45" s="74"/>
      <c r="AU45" s="699" t="str">
        <f>IF(SUM(AU11:AU41)&gt;0,AVERAGE(AU11:AU41)," ")</f>
        <v xml:space="preserve"> </v>
      </c>
      <c r="AV45" s="52" t="str">
        <f>IF(SUM(AV11:AV41)&gt;0,AVERAGE(AV11:AV41)," ")</f>
        <v xml:space="preserve"> </v>
      </c>
      <c r="AW45" s="687" t="str">
        <f>IF(SUM(AW11:AW41)&gt;0,AVERAGE(AW11:AW41)," ")</f>
        <v xml:space="preserve"> </v>
      </c>
      <c r="AX45" s="688"/>
      <c r="AY45" s="665" t="str">
        <f ca="1">IF(SUM(AY11:AY41)&gt;0,AVERAGE(AY11:AY41)," ")</f>
        <v xml:space="preserve"> </v>
      </c>
      <c r="AZ45" s="688"/>
      <c r="BA45" s="687" t="str">
        <f>IF(SUM(BA11:BA41)&gt;0,AVERAGE(BA11:BA41)," ")</f>
        <v xml:space="preserve"> </v>
      </c>
      <c r="BB45" s="666"/>
      <c r="BC45" s="665" t="str">
        <f ca="1">IF(SUM(BC11:BC41)&gt;0,AVERAGE(BC11:BC41)," ")</f>
        <v xml:space="preserve"> </v>
      </c>
      <c r="BD45" s="688"/>
      <c r="BE45" s="667" t="str">
        <f>IF(SUM(BE11:BE41)&gt;0,AVERAGE(BE11:BE41)," ")</f>
        <v xml:space="preserve"> </v>
      </c>
      <c r="BF45" s="688"/>
      <c r="BG45" s="665" t="str">
        <f ca="1">IF(SUM(BG11:BG41)&gt;0,AVERAGE(BG11:BG41)," ")</f>
        <v xml:space="preserve"> </v>
      </c>
      <c r="BH45" s="74"/>
      <c r="BI45" s="411" t="str">
        <f>IF(SUM(BI11:BI41)&gt;0,AVERAGE(BI11:BI41)," ")</f>
        <v xml:space="preserve"> </v>
      </c>
      <c r="BJ45" s="216" t="s">
        <v>37</v>
      </c>
      <c r="BK45" s="434" t="str">
        <f>IF(SUM(BK11:BK41)&gt;0,AVERAGE(BK11:BK41)," ")</f>
        <v xml:space="preserve"> </v>
      </c>
      <c r="BL45" s="434" t="str">
        <f>IF(SUM(BL11:BL41)&gt;0,AVERAGE(BL11:BL41)," ")</f>
        <v xml:space="preserve"> </v>
      </c>
      <c r="BM45" s="38" t="str">
        <f>IF(SUM(BM11:BM41)&gt;0,AVERAGE(BM11:BM41)," ")</f>
        <v xml:space="preserve"> </v>
      </c>
      <c r="BN45" s="52" t="str">
        <f>IF(SUM(BN11:BN41)&gt;0,AVERAGE(BN11:BN41)," ")</f>
        <v xml:space="preserve"> </v>
      </c>
      <c r="BO45" s="73"/>
      <c r="BP45" s="39" t="str">
        <f aca="true" t="shared" si="26" ref="BP45:BX45">IF(SUM(BP11:BP41)&gt;0,AVERAGE(BP11:BP41)," ")</f>
        <v xml:space="preserve"> </v>
      </c>
      <c r="BQ45" s="306" t="str">
        <f t="shared" si="26"/>
        <v xml:space="preserve"> </v>
      </c>
      <c r="BR45" s="39" t="str">
        <f t="shared" si="26"/>
        <v xml:space="preserve"> </v>
      </c>
      <c r="BS45" s="39" t="str">
        <f t="shared" si="26"/>
        <v xml:space="preserve"> </v>
      </c>
      <c r="BT45" s="39" t="str">
        <f t="shared" si="26"/>
        <v xml:space="preserve"> </v>
      </c>
      <c r="BU45" s="39" t="str">
        <f t="shared" si="26"/>
        <v xml:space="preserve"> </v>
      </c>
      <c r="BV45" s="39" t="str">
        <f t="shared" si="26"/>
        <v xml:space="preserve"> </v>
      </c>
      <c r="BW45" s="39" t="str">
        <f t="shared" si="26"/>
        <v xml:space="preserve"> </v>
      </c>
      <c r="BX45" s="52" t="str">
        <f t="shared" si="26"/>
        <v xml:space="preserve"> </v>
      </c>
      <c r="BY45" s="39" t="str">
        <f>IF(SUM(BY11:BY41)&gt;0,AVERAGE(BY11:BY41)," ")</f>
        <v xml:space="preserve"> </v>
      </c>
      <c r="BZ45" s="52" t="str">
        <f>IF(SUM(BZ11:BZ41)&gt;0,AVERAGE(BZ11:BZ41)," ")</f>
        <v xml:space="preserve"> </v>
      </c>
      <c r="CA45" s="782" t="s">
        <v>37</v>
      </c>
      <c r="CB45" s="39" t="str">
        <f aca="true" t="shared" si="27" ref="CB45:CP45">IF(SUM(CB11:CB41)&gt;0,AVERAGE(CB11:CB41)," ")</f>
        <v xml:space="preserve"> </v>
      </c>
      <c r="CC45" s="759" t="str">
        <f ca="1" t="shared" si="27"/>
        <v xml:space="preserve"> </v>
      </c>
      <c r="CD45" s="3" t="str">
        <f t="shared" si="27"/>
        <v xml:space="preserve"> </v>
      </c>
      <c r="CE45" s="759" t="str">
        <f ca="1" t="shared" si="27"/>
        <v xml:space="preserve"> </v>
      </c>
      <c r="CF45" s="786" t="str">
        <f t="shared" si="27"/>
        <v xml:space="preserve"> </v>
      </c>
      <c r="CG45" s="41" t="str">
        <f t="shared" si="27"/>
        <v xml:space="preserve"> </v>
      </c>
      <c r="CH45" s="41" t="str">
        <f t="shared" si="27"/>
        <v xml:space="preserve"> </v>
      </c>
      <c r="CI45" s="41" t="str">
        <f t="shared" si="27"/>
        <v xml:space="preserve"> </v>
      </c>
      <c r="CJ45" s="41" t="str">
        <f t="shared" si="27"/>
        <v xml:space="preserve"> </v>
      </c>
      <c r="CK45" s="41" t="str">
        <f t="shared" si="27"/>
        <v xml:space="preserve"> </v>
      </c>
      <c r="CL45" s="41" t="str">
        <f t="shared" si="27"/>
        <v xml:space="preserve"> </v>
      </c>
      <c r="CM45" s="41" t="str">
        <f t="shared" si="27"/>
        <v xml:space="preserve"> </v>
      </c>
      <c r="CN45" s="41" t="str">
        <f t="shared" si="27"/>
        <v xml:space="preserve"> </v>
      </c>
      <c r="CO45" s="41" t="str">
        <f t="shared" si="27"/>
        <v xml:space="preserve"> </v>
      </c>
      <c r="CP45" s="794" t="str">
        <f t="shared" si="27"/>
        <v xml:space="preserve"> </v>
      </c>
    </row>
    <row r="46" spans="1:94" ht="14.45" customHeight="1" thickBot="1" thickTop="1">
      <c r="A46" s="218" t="s">
        <v>38</v>
      </c>
      <c r="B46" s="219"/>
      <c r="C46" s="77"/>
      <c r="D46" s="76"/>
      <c r="E46" s="67" t="str">
        <f>IF(SUM(E11:E41)&gt;0,MAX(E11:E41)," ")</f>
        <v xml:space="preserve"> </v>
      </c>
      <c r="F46" s="78"/>
      <c r="G46" s="79"/>
      <c r="H46" s="80" t="str">
        <f aca="true" t="shared" si="28" ref="H46:S46">IF(SUM(H11:H41)&gt;0,MAX(H11:H41)," ")</f>
        <v xml:space="preserve"> </v>
      </c>
      <c r="I46" s="66" t="str">
        <f t="shared" si="28"/>
        <v xml:space="preserve"> </v>
      </c>
      <c r="J46" s="67" t="str">
        <f t="shared" si="28"/>
        <v xml:space="preserve"> </v>
      </c>
      <c r="K46" s="50" t="str">
        <f>IF(SUM(K11:K41)&gt;0,MAX(K11:K41)," ")</f>
        <v xml:space="preserve"> </v>
      </c>
      <c r="L46" s="273" t="str">
        <f t="shared" si="28"/>
        <v xml:space="preserve"> </v>
      </c>
      <c r="M46" s="66" t="str">
        <f t="shared" si="28"/>
        <v xml:space="preserve"> </v>
      </c>
      <c r="N46" s="81" t="str">
        <f ca="1">IF(SUM(N11:N41)&gt;0,MAX(N11:N41)," ")</f>
        <v xml:space="preserve"> </v>
      </c>
      <c r="O46" s="66" t="str">
        <f t="shared" si="28"/>
        <v xml:space="preserve"> </v>
      </c>
      <c r="P46" s="81" t="str">
        <f ca="1">IF(SUM(P11:P41)&gt;0,MAX(P11:P41)," ")</f>
        <v xml:space="preserve"> </v>
      </c>
      <c r="Q46" s="66" t="str">
        <f t="shared" si="28"/>
        <v xml:space="preserve"> </v>
      </c>
      <c r="R46" s="66" t="str">
        <f t="shared" si="28"/>
        <v xml:space="preserve"> </v>
      </c>
      <c r="S46" s="40" t="str">
        <f t="shared" si="28"/>
        <v xml:space="preserve"> </v>
      </c>
      <c r="T46" s="218" t="s">
        <v>39</v>
      </c>
      <c r="U46" s="51" t="str">
        <f>IF(SUM(U11:U41)&gt;0,MAX(U11:U41)," ")</f>
        <v xml:space="preserve"> </v>
      </c>
      <c r="V46" s="50" t="str">
        <f aca="true" t="shared" si="29" ref="V46:AG46">IF(SUM(V11:V41)&gt;0,MAX(V11:V41)," ")</f>
        <v xml:space="preserve"> </v>
      </c>
      <c r="W46" s="66" t="str">
        <f t="shared" si="29"/>
        <v xml:space="preserve"> </v>
      </c>
      <c r="X46" s="393" t="str">
        <f t="shared" si="29"/>
        <v xml:space="preserve"> </v>
      </c>
      <c r="Y46" s="40" t="str">
        <f t="shared" si="29"/>
        <v xml:space="preserve"> </v>
      </c>
      <c r="Z46" s="50" t="str">
        <f t="shared" si="29"/>
        <v xml:space="preserve"> </v>
      </c>
      <c r="AA46" s="66" t="str">
        <f t="shared" si="29"/>
        <v xml:space="preserve"> </v>
      </c>
      <c r="AB46" s="393" t="str">
        <f t="shared" si="29"/>
        <v xml:space="preserve"> </v>
      </c>
      <c r="AC46" s="40" t="str">
        <f t="shared" si="29"/>
        <v xml:space="preserve"> </v>
      </c>
      <c r="AD46" s="50" t="str">
        <f t="shared" si="29"/>
        <v xml:space="preserve"> </v>
      </c>
      <c r="AE46" s="66" t="str">
        <f t="shared" si="29"/>
        <v xml:space="preserve"> </v>
      </c>
      <c r="AF46" s="393" t="str">
        <f t="shared" si="29"/>
        <v xml:space="preserve"> </v>
      </c>
      <c r="AG46" s="40" t="str">
        <f t="shared" si="29"/>
        <v xml:space="preserve"> </v>
      </c>
      <c r="AH46" s="50" t="str">
        <f>IF(SUM(AH11:AH41)&gt;0,MAX(AH11:AH41)," ")</f>
        <v xml:space="preserve"> </v>
      </c>
      <c r="AI46" s="40" t="str">
        <f>IF(SUM(AI11:AI41)&gt;0,MAX(AI11:AI41)," ")</f>
        <v xml:space="preserve"> </v>
      </c>
      <c r="AJ46" s="673"/>
      <c r="AK46" s="705" t="str">
        <f>IF(SUM(AK11:AK41)&gt;0,MAX(AK11:AK41)," ")</f>
        <v xml:space="preserve"> </v>
      </c>
      <c r="AL46" s="667" t="str">
        <f>IF(SUM(AL11:AL41)&gt;0,MAX(AL11:AL41)," ")</f>
        <v xml:space="preserve"> </v>
      </c>
      <c r="AM46" s="66" t="str">
        <f ca="1">IF(AN45&lt;&gt;"",MAX(AM11:AM41),"")</f>
        <v/>
      </c>
      <c r="AN46" s="852" t="str">
        <f ca="1">IF(AM46=63200,"TNTC",AM46)</f>
        <v/>
      </c>
      <c r="AO46" s="885" t="str">
        <f>IF(SUM(AO11:AP41)&gt;0,MAX(AO11:AP41)," ")</f>
        <v xml:space="preserve"> </v>
      </c>
      <c r="AP46" s="1030"/>
      <c r="AQ46" s="976" t="s">
        <v>71</v>
      </c>
      <c r="AR46" s="1120"/>
      <c r="AS46" s="50" t="str">
        <f>IF(SUM(AS11:AS41)&gt;0,MAX(AS11:AS41)," ")</f>
        <v xml:space="preserve"> </v>
      </c>
      <c r="AT46" s="82" t="str">
        <f aca="true" t="shared" si="30" ref="AT46:AX46">IF(SUM(AT11:AT41)&gt;0,MAX(AT11:AT41)," ")</f>
        <v xml:space="preserve"> </v>
      </c>
      <c r="AU46" s="697" t="str">
        <f t="shared" si="30"/>
        <v xml:space="preserve"> </v>
      </c>
      <c r="AV46" s="40" t="str">
        <f t="shared" si="30"/>
        <v xml:space="preserve"> </v>
      </c>
      <c r="AW46" s="689" t="str">
        <f>IF(SUM(AW11:AW41)&gt;0,MAX(AW11:AW41)," ")</f>
        <v xml:space="preserve"> </v>
      </c>
      <c r="AX46" s="667" t="str">
        <f t="shared" si="30"/>
        <v xml:space="preserve"> </v>
      </c>
      <c r="AY46" s="690" t="str">
        <f aca="true" t="shared" si="31" ref="AY46:BI46">IF(SUM(AY11:AY41)&gt;0,MAX(AY11:AY41)," ")</f>
        <v xml:space="preserve"> </v>
      </c>
      <c r="AZ46" s="667" t="str">
        <f ca="1" t="shared" si="31"/>
        <v xml:space="preserve"> </v>
      </c>
      <c r="BA46" s="691" t="str">
        <f t="shared" si="31"/>
        <v xml:space="preserve"> </v>
      </c>
      <c r="BB46" s="667" t="str">
        <f t="shared" si="31"/>
        <v xml:space="preserve"> </v>
      </c>
      <c r="BC46" s="690" t="str">
        <f ca="1" t="shared" si="31"/>
        <v xml:space="preserve"> </v>
      </c>
      <c r="BD46" s="692" t="str">
        <f ca="1" t="shared" si="31"/>
        <v xml:space="preserve"> </v>
      </c>
      <c r="BE46" s="691" t="str">
        <f t="shared" si="31"/>
        <v xml:space="preserve"> </v>
      </c>
      <c r="BF46" s="667" t="str">
        <f t="shared" si="31"/>
        <v xml:space="preserve"> </v>
      </c>
      <c r="BG46" s="690" t="str">
        <f ca="1" t="shared" si="31"/>
        <v xml:space="preserve"> </v>
      </c>
      <c r="BH46" s="667" t="str">
        <f ca="1" t="shared" si="31"/>
        <v xml:space="preserve"> </v>
      </c>
      <c r="BI46" s="412" t="str">
        <f t="shared" si="31"/>
        <v xml:space="preserve"> </v>
      </c>
      <c r="BJ46" s="218" t="s">
        <v>39</v>
      </c>
      <c r="BK46" s="412" t="str">
        <f>IF(SUM(BK11:BK41)&gt;0,MAX(BK11:BK41)," ")</f>
        <v xml:space="preserve"> </v>
      </c>
      <c r="BL46" s="412" t="str">
        <f>IF(SUM(BL11:BL41)&gt;0,MAX(BL11:BL41)," ")</f>
        <v xml:space="preserve"> </v>
      </c>
      <c r="BM46" s="50" t="str">
        <f>IF(SUM(BM11:BM41)&gt;0,MAX(BM11:BM41)," ")</f>
        <v xml:space="preserve"> </v>
      </c>
      <c r="BN46" s="40" t="str">
        <f aca="true" t="shared" si="32" ref="BN46:BX46">IF(SUM(BN11:BN41)&gt;0,MAX(BN11:BN41)," ")</f>
        <v xml:space="preserve"> </v>
      </c>
      <c r="BO46" s="50" t="str">
        <f t="shared" si="32"/>
        <v xml:space="preserve"> </v>
      </c>
      <c r="BP46" s="66" t="str">
        <f t="shared" si="32"/>
        <v xml:space="preserve"> </v>
      </c>
      <c r="BQ46" s="66" t="str">
        <f t="shared" si="32"/>
        <v xml:space="preserve"> </v>
      </c>
      <c r="BR46" s="66" t="str">
        <f t="shared" si="32"/>
        <v xml:space="preserve"> </v>
      </c>
      <c r="BS46" s="66" t="str">
        <f t="shared" si="32"/>
        <v xml:space="preserve"> </v>
      </c>
      <c r="BT46" s="66" t="str">
        <f t="shared" si="32"/>
        <v xml:space="preserve"> </v>
      </c>
      <c r="BU46" s="66" t="str">
        <f t="shared" si="32"/>
        <v xml:space="preserve"> </v>
      </c>
      <c r="BV46" s="66" t="str">
        <f t="shared" si="32"/>
        <v xml:space="preserve"> </v>
      </c>
      <c r="BW46" s="66" t="str">
        <f t="shared" si="32"/>
        <v xml:space="preserve"> </v>
      </c>
      <c r="BX46" s="40" t="str">
        <f t="shared" si="32"/>
        <v xml:space="preserve"> </v>
      </c>
      <c r="BY46" s="66" t="str">
        <f>IF(SUM(BY11:BY41)&gt;0,MAX(BY11:BY41)," ")</f>
        <v xml:space="preserve"> </v>
      </c>
      <c r="BZ46" s="40" t="str">
        <f>IF(SUM(BZ11:BZ41)&gt;0,MAX(BZ11:BZ41)," ")</f>
        <v xml:space="preserve"> </v>
      </c>
      <c r="CA46" s="239" t="s">
        <v>39</v>
      </c>
      <c r="CB46" s="66" t="str">
        <f>IF(SUM(CB11:CB41)&gt;0,MAX(CB11:CB41)," ")</f>
        <v xml:space="preserve"> </v>
      </c>
      <c r="CC46" s="40" t="str">
        <f ca="1">IF(SUM(CC11:CC41)&gt;0,MAX(CC11:CC41)," ")</f>
        <v xml:space="preserve"> </v>
      </c>
      <c r="CD46" s="50" t="str">
        <f>IF(SUM(CD11:CD41)&gt;0,MAX(CD11:CD41)," ")</f>
        <v xml:space="preserve"> </v>
      </c>
      <c r="CE46" s="40" t="str">
        <f ca="1">IF(SUM(CE11:CE41)&gt;0,MAX(CE11:CE41)," ")</f>
        <v xml:space="preserve"> </v>
      </c>
      <c r="CF46" s="561" t="str">
        <f>IF(SUM(CF11:CF41)&gt;0,MAX(CF11:CF41)," ")</f>
        <v xml:space="preserve"> </v>
      </c>
      <c r="CG46" s="561" t="str">
        <f aca="true" t="shared" si="33" ref="CG46:CP46">IF(SUM(CG11:CG41)&gt;0,MAX(CG11:CG41)," ")</f>
        <v xml:space="preserve"> </v>
      </c>
      <c r="CH46" s="561" t="str">
        <f t="shared" si="33"/>
        <v xml:space="preserve"> </v>
      </c>
      <c r="CI46" s="561" t="str">
        <f t="shared" si="33"/>
        <v xml:space="preserve"> </v>
      </c>
      <c r="CJ46" s="561" t="str">
        <f t="shared" si="33"/>
        <v xml:space="preserve"> </v>
      </c>
      <c r="CK46" s="561" t="str">
        <f t="shared" si="33"/>
        <v xml:space="preserve"> </v>
      </c>
      <c r="CL46" s="561" t="str">
        <f t="shared" si="33"/>
        <v xml:space="preserve"> </v>
      </c>
      <c r="CM46" s="561" t="str">
        <f t="shared" si="33"/>
        <v xml:space="preserve"> </v>
      </c>
      <c r="CN46" s="561" t="str">
        <f t="shared" si="33"/>
        <v xml:space="preserve"> </v>
      </c>
      <c r="CO46" s="561" t="str">
        <f t="shared" si="33"/>
        <v xml:space="preserve"> </v>
      </c>
      <c r="CP46" s="597" t="str">
        <f t="shared" si="33"/>
        <v xml:space="preserve"> </v>
      </c>
    </row>
    <row r="47" spans="1:94" ht="14.45" customHeight="1" thickBot="1" thickTop="1">
      <c r="A47" s="218" t="s">
        <v>40</v>
      </c>
      <c r="B47" s="219"/>
      <c r="C47" s="77"/>
      <c r="D47" s="76"/>
      <c r="E47" s="44"/>
      <c r="F47" s="78"/>
      <c r="G47" s="79"/>
      <c r="H47" s="51" t="str">
        <f>IF(SUM(H11:H41)&gt;0,MIN(H11:H41),"")</f>
        <v/>
      </c>
      <c r="I47" s="66" t="str">
        <f aca="true" t="shared" si="34" ref="I47:S47">IF(SUM(I11:I41)&gt;0,MIN(I11:I41),"")</f>
        <v/>
      </c>
      <c r="J47" s="80" t="str">
        <f t="shared" si="34"/>
        <v/>
      </c>
      <c r="K47" s="50" t="str">
        <f>IF(SUM(K11:K41)&gt;0,MIN(K11:K41),"")</f>
        <v/>
      </c>
      <c r="L47" s="273" t="str">
        <f t="shared" si="34"/>
        <v/>
      </c>
      <c r="M47" s="66" t="str">
        <f t="shared" si="34"/>
        <v/>
      </c>
      <c r="N47" s="66" t="str">
        <f ca="1" t="shared" si="34"/>
        <v/>
      </c>
      <c r="O47" s="66" t="str">
        <f t="shared" si="34"/>
        <v/>
      </c>
      <c r="P47" s="66" t="str">
        <f ca="1" t="shared" si="34"/>
        <v/>
      </c>
      <c r="Q47" s="66" t="str">
        <f t="shared" si="34"/>
        <v/>
      </c>
      <c r="R47" s="66" t="str">
        <f t="shared" si="34"/>
        <v/>
      </c>
      <c r="S47" s="40" t="str">
        <f t="shared" si="34"/>
        <v/>
      </c>
      <c r="T47" s="218" t="s">
        <v>41</v>
      </c>
      <c r="U47" s="51" t="str">
        <f>IF(SUM(U11:U41)&gt;0,MIN(U11:U41),"")</f>
        <v/>
      </c>
      <c r="V47" s="50" t="str">
        <f aca="true" t="shared" si="35" ref="V47:AG47">IF(SUM(V11:V41)&gt;0,MIN(V11:V41),"")</f>
        <v/>
      </c>
      <c r="W47" s="66" t="str">
        <f t="shared" si="35"/>
        <v/>
      </c>
      <c r="X47" s="393" t="str">
        <f t="shared" si="35"/>
        <v/>
      </c>
      <c r="Y47" s="40" t="str">
        <f t="shared" si="35"/>
        <v/>
      </c>
      <c r="Z47" s="50" t="str">
        <f t="shared" si="35"/>
        <v/>
      </c>
      <c r="AA47" s="66" t="str">
        <f t="shared" si="35"/>
        <v/>
      </c>
      <c r="AB47" s="393" t="str">
        <f t="shared" si="35"/>
        <v/>
      </c>
      <c r="AC47" s="40" t="str">
        <f t="shared" si="35"/>
        <v/>
      </c>
      <c r="AD47" s="50" t="str">
        <f t="shared" si="35"/>
        <v/>
      </c>
      <c r="AE47" s="66" t="str">
        <f t="shared" si="35"/>
        <v/>
      </c>
      <c r="AF47" s="393" t="str">
        <f t="shared" si="35"/>
        <v/>
      </c>
      <c r="AG47" s="40" t="str">
        <f t="shared" si="35"/>
        <v/>
      </c>
      <c r="AH47" s="50" t="str">
        <f>IF(SUM(AH11:AH41)&gt;0,MIN(AH11:AH41),"")</f>
        <v/>
      </c>
      <c r="AI47" s="40" t="str">
        <f>IF(SUM(AI11:AI41)&gt;0,MIN(AI11:AI41),"")</f>
        <v/>
      </c>
      <c r="AJ47" s="673"/>
      <c r="AK47" s="706" t="str">
        <f>IF(SUM(AK11:AK41)&gt;0,MIN(AK11:AK41),"")</f>
        <v/>
      </c>
      <c r="AL47" s="707" t="str">
        <f>IF(SUM(AL11:AL41)&gt;0,MIN(AL11:AL41),"")</f>
        <v/>
      </c>
      <c r="AM47" s="67"/>
      <c r="AN47" s="668" t="str">
        <f>IF(SUM(AN11:AN41)&gt;0,MIN(AN11:AN41),"")</f>
        <v/>
      </c>
      <c r="AO47" s="885" t="str">
        <f>IF(SUM(AO11:AP41)&gt;0,MIN(AO11:AP41),"")</f>
        <v/>
      </c>
      <c r="AP47" s="1030"/>
      <c r="AQ47" s="976" t="s">
        <v>72</v>
      </c>
      <c r="AR47" s="1120"/>
      <c r="AS47" s="674" t="str">
        <f>IF(SUM(AS11:AS41)&gt;0,MIN(AS11:AS41),"")</f>
        <v/>
      </c>
      <c r="AT47" s="698" t="str">
        <f>IF(SUM(AT11:AT41)&gt;0,MIN(AT11:AT41),"")</f>
        <v/>
      </c>
      <c r="AU47" s="667" t="str">
        <f>IF(SUM(AU11:AU41)&gt;0,MIN(AU11:AU41),"")</f>
        <v/>
      </c>
      <c r="AV47" s="597" t="str">
        <f>IF(SUM(AV11:AV41)&gt;0,MIN(AV11:AV41),"")</f>
        <v/>
      </c>
      <c r="AW47" s="674" t="str">
        <f>IF(SUM(AW11:AW41)&gt;0,MIN(AW11:AW41),"")</f>
        <v/>
      </c>
      <c r="AX47" s="693" t="str">
        <f aca="true" t="shared" si="36" ref="AX47:BH47">IF(SUM(AX11:AX41)&gt;0,MIN(AX11:AX41),"")</f>
        <v/>
      </c>
      <c r="AY47" s="694" t="str">
        <f ca="1">IF(SUM(AY11:AY41)&gt;0,MIN(AY11:AY41),"")</f>
        <v/>
      </c>
      <c r="AZ47" s="695" t="str">
        <f ca="1" t="shared" si="36"/>
        <v/>
      </c>
      <c r="BA47" s="674" t="str">
        <f>IF(SUM(BA11:BA41)&gt;0,MIN(BA11:BA41),"")</f>
        <v/>
      </c>
      <c r="BB47" s="693" t="str">
        <f t="shared" si="36"/>
        <v/>
      </c>
      <c r="BC47" s="694" t="str">
        <f ca="1">IF(SUM(BC11:BC41)&gt;0,MIN(BC11:BC41),"")</f>
        <v/>
      </c>
      <c r="BD47" s="695" t="str">
        <f ca="1" t="shared" si="36"/>
        <v/>
      </c>
      <c r="BE47" s="674" t="str">
        <f>IF(SUM(BE11:BE41)&gt;0,MIN(BE11:BE41),"")</f>
        <v/>
      </c>
      <c r="BF47" s="696" t="str">
        <f t="shared" si="36"/>
        <v/>
      </c>
      <c r="BG47" s="697" t="str">
        <f ca="1">IF(SUM(BG11:BG41)&gt;0,MIN(BG11:BG41),"")</f>
        <v/>
      </c>
      <c r="BH47" s="695" t="str">
        <f ca="1" t="shared" si="36"/>
        <v/>
      </c>
      <c r="BI47" s="559" t="str">
        <f>IF(SUM(BI11:BI41)&gt;0,MIN(BI11:BI41),"")</f>
        <v/>
      </c>
      <c r="BJ47" s="441" t="s">
        <v>41</v>
      </c>
      <c r="BK47" s="559" t="str">
        <f>IF(SUM(BK11:BK41)&gt;0,MIN(BK11:BK41),"")</f>
        <v/>
      </c>
      <c r="BL47" s="597" t="str">
        <f>IF(SUM(BL11:BL41)&gt;0,MIN(BL11:BL41),"")</f>
        <v/>
      </c>
      <c r="BM47" s="674" t="str">
        <f aca="true" t="shared" si="37" ref="BM47:BX47">IF(SUM(BM11:BM41)&gt;0,MIN(BM11:BM41),"")</f>
        <v/>
      </c>
      <c r="BN47" s="698" t="str">
        <f t="shared" si="37"/>
        <v/>
      </c>
      <c r="BO47" s="674" t="str">
        <f t="shared" si="37"/>
        <v/>
      </c>
      <c r="BP47" s="697" t="str">
        <f t="shared" si="37"/>
        <v/>
      </c>
      <c r="BQ47" s="697" t="str">
        <f t="shared" si="37"/>
        <v/>
      </c>
      <c r="BR47" s="697" t="str">
        <f t="shared" si="37"/>
        <v/>
      </c>
      <c r="BS47" s="697" t="str">
        <f t="shared" si="37"/>
        <v/>
      </c>
      <c r="BT47" s="697" t="str">
        <f t="shared" si="37"/>
        <v/>
      </c>
      <c r="BU47" s="697" t="str">
        <f t="shared" si="37"/>
        <v/>
      </c>
      <c r="BV47" s="697" t="str">
        <f t="shared" si="37"/>
        <v/>
      </c>
      <c r="BW47" s="697" t="str">
        <f t="shared" si="37"/>
        <v/>
      </c>
      <c r="BX47" s="698" t="str">
        <f t="shared" si="37"/>
        <v/>
      </c>
      <c r="BY47" s="66" t="str">
        <f>IF(SUM(BY11:BY41)&gt;0,MIN(BY11:BY41),"")</f>
        <v/>
      </c>
      <c r="BZ47" s="40" t="str">
        <f>IF(SUM(BZ11:BZ41)&gt;0,MIN(BZ11:BZ41),"")</f>
        <v/>
      </c>
      <c r="CA47" s="785" t="s">
        <v>41</v>
      </c>
      <c r="CB47" s="60" t="str">
        <f>IF(SUM(CB11:CB41)&gt;0,MIN(CB11:CB41),"")</f>
        <v/>
      </c>
      <c r="CC47" s="63" t="str">
        <f ca="1">IF(SUM(CC11:CC41)&gt;0,MIN(CC11:CC41),"")</f>
        <v/>
      </c>
      <c r="CD47" s="677" t="str">
        <f>IF(SUM(CD11:CD41)&gt;0,MIN(CD11:CD41),"")</f>
        <v/>
      </c>
      <c r="CE47" s="63" t="str">
        <f ca="1">IF(SUM(CE11:CE41)&gt;0,MIN(CE11:CE41),"")</f>
        <v/>
      </c>
      <c r="CF47" s="776" t="str">
        <f>IF(SUM(CF11:CF41)&gt;0,MIN(CF11:CF41),"")</f>
        <v/>
      </c>
      <c r="CG47" s="776" t="str">
        <f aca="true" t="shared" si="38" ref="CG47:CP47">IF(SUM(CG11:CG41)&gt;0,MIN(CG11:CG41),"")</f>
        <v/>
      </c>
      <c r="CH47" s="776" t="str">
        <f t="shared" si="38"/>
        <v/>
      </c>
      <c r="CI47" s="776" t="str">
        <f t="shared" si="38"/>
        <v/>
      </c>
      <c r="CJ47" s="776" t="str">
        <f t="shared" si="38"/>
        <v/>
      </c>
      <c r="CK47" s="776" t="str">
        <f t="shared" si="38"/>
        <v/>
      </c>
      <c r="CL47" s="776" t="str">
        <f t="shared" si="38"/>
        <v/>
      </c>
      <c r="CM47" s="776" t="str">
        <f t="shared" si="38"/>
        <v/>
      </c>
      <c r="CN47" s="776" t="str">
        <f t="shared" si="38"/>
        <v/>
      </c>
      <c r="CO47" s="776" t="str">
        <f t="shared" si="38"/>
        <v/>
      </c>
      <c r="CP47" s="857" t="str">
        <f t="shared" si="38"/>
        <v/>
      </c>
    </row>
    <row r="48" spans="1:94" ht="14.45" customHeight="1" thickBot="1" thickTop="1">
      <c r="A48" s="582"/>
      <c r="B48" s="560"/>
      <c r="C48" s="560"/>
      <c r="D48" s="560"/>
      <c r="E48" s="583"/>
      <c r="F48" s="584"/>
      <c r="G48" s="567"/>
      <c r="H48" s="582"/>
      <c r="I48" s="560"/>
      <c r="J48" s="585"/>
      <c r="K48" s="560"/>
      <c r="L48" s="568"/>
      <c r="M48" s="560"/>
      <c r="N48" s="560"/>
      <c r="O48" s="560"/>
      <c r="P48" s="560"/>
      <c r="Q48" s="560"/>
      <c r="R48" s="560"/>
      <c r="S48" s="585"/>
      <c r="T48" s="967" t="s">
        <v>150</v>
      </c>
      <c r="U48" s="968"/>
      <c r="V48" s="969"/>
      <c r="W48" s="560"/>
      <c r="X48" s="560"/>
      <c r="Y48" s="590"/>
      <c r="Z48" s="560"/>
      <c r="AA48" s="569"/>
      <c r="AB48" s="560"/>
      <c r="AC48" s="585"/>
      <c r="AD48" s="560"/>
      <c r="AE48" s="560"/>
      <c r="AF48" s="560"/>
      <c r="AG48" s="585"/>
      <c r="AH48" s="560"/>
      <c r="AI48" s="585"/>
      <c r="AJ48" s="560"/>
      <c r="AK48" s="560"/>
      <c r="AL48" s="570"/>
      <c r="AM48" s="554"/>
      <c r="AN48" s="853" t="str">
        <f ca="1">'E.coli Standalone Calculation'!S38</f>
        <v/>
      </c>
      <c r="AO48" s="576"/>
      <c r="AP48" s="592"/>
      <c r="AQ48" s="560"/>
      <c r="AR48" s="585"/>
      <c r="AS48" s="560"/>
      <c r="AT48" s="585"/>
      <c r="AU48" s="668"/>
      <c r="AV48" s="585"/>
      <c r="AW48" s="560"/>
      <c r="AX48" s="560"/>
      <c r="AY48" s="579"/>
      <c r="AZ48" s="585"/>
      <c r="BA48" s="560"/>
      <c r="BB48" s="560"/>
      <c r="BC48" s="579"/>
      <c r="BD48" s="585"/>
      <c r="BE48" s="560"/>
      <c r="BF48" s="579"/>
      <c r="BG48" s="560"/>
      <c r="BH48" s="585"/>
      <c r="BI48" s="595"/>
      <c r="BJ48" s="595"/>
      <c r="BK48" s="595"/>
      <c r="BL48" s="595"/>
      <c r="BM48" s="560"/>
      <c r="BN48" s="585"/>
      <c r="BO48" s="560"/>
      <c r="BP48" s="560"/>
      <c r="BQ48" s="560"/>
      <c r="BR48" s="560"/>
      <c r="BS48" s="560"/>
      <c r="BT48" s="560"/>
      <c r="BU48" s="560"/>
      <c r="BV48" s="560"/>
      <c r="BW48" s="560"/>
      <c r="BX48" s="585"/>
      <c r="BY48" s="560"/>
      <c r="BZ48" s="585"/>
      <c r="CA48" s="595"/>
      <c r="CB48" s="774"/>
      <c r="CC48" s="668"/>
      <c r="CD48" s="668"/>
      <c r="CE48" s="668"/>
      <c r="CF48" s="668"/>
      <c r="CG48" s="770"/>
      <c r="CH48" s="770"/>
      <c r="CI48" s="770"/>
      <c r="CJ48" s="770"/>
      <c r="CK48" s="770"/>
      <c r="CL48" s="770"/>
      <c r="CM48" s="770"/>
      <c r="CN48" s="770"/>
      <c r="CO48" s="770"/>
      <c r="CP48" s="797"/>
    </row>
    <row r="49" spans="1:94" ht="14.45" customHeight="1" thickBot="1" thickTop="1">
      <c r="A49" s="586"/>
      <c r="B49" s="572"/>
      <c r="C49" s="572"/>
      <c r="D49" s="572"/>
      <c r="E49" s="587"/>
      <c r="F49" s="571"/>
      <c r="G49" s="587"/>
      <c r="H49" s="572"/>
      <c r="I49" s="572"/>
      <c r="J49" s="588"/>
      <c r="K49" s="572"/>
      <c r="L49" s="573"/>
      <c r="M49" s="572"/>
      <c r="N49" s="572"/>
      <c r="O49" s="572"/>
      <c r="P49" s="572"/>
      <c r="Q49" s="572"/>
      <c r="R49" s="572"/>
      <c r="S49" s="588"/>
      <c r="T49" s="970" t="s">
        <v>174</v>
      </c>
      <c r="U49" s="971"/>
      <c r="V49" s="972"/>
      <c r="W49" s="572"/>
      <c r="X49" s="572"/>
      <c r="Y49" s="591"/>
      <c r="Z49" s="572"/>
      <c r="AA49" s="574"/>
      <c r="AB49" s="572"/>
      <c r="AC49" s="588"/>
      <c r="AD49" s="572"/>
      <c r="AE49" s="572"/>
      <c r="AF49" s="572"/>
      <c r="AG49" s="588"/>
      <c r="AH49" s="572"/>
      <c r="AI49" s="588"/>
      <c r="AJ49" s="572"/>
      <c r="AK49" s="572"/>
      <c r="AL49" s="575"/>
      <c r="AM49" s="554"/>
      <c r="AN49" s="854" t="str">
        <f ca="1">'E.coli Standalone Calculation'!S41</f>
        <v/>
      </c>
      <c r="AO49" s="580"/>
      <c r="AP49" s="593"/>
      <c r="AQ49" s="572"/>
      <c r="AR49" s="588"/>
      <c r="AS49" s="572"/>
      <c r="AT49" s="588"/>
      <c r="AU49" s="572"/>
      <c r="AV49" s="588"/>
      <c r="AW49" s="572"/>
      <c r="AX49" s="572"/>
      <c r="AY49" s="581"/>
      <c r="AZ49" s="588"/>
      <c r="BA49" s="572"/>
      <c r="BB49" s="572"/>
      <c r="BC49" s="581"/>
      <c r="BD49" s="588"/>
      <c r="BE49" s="572"/>
      <c r="BF49" s="581"/>
      <c r="BG49" s="572"/>
      <c r="BH49" s="588"/>
      <c r="BI49" s="596"/>
      <c r="BJ49" s="596"/>
      <c r="BK49" s="596"/>
      <c r="BL49" s="596"/>
      <c r="BM49" s="572"/>
      <c r="BN49" s="588"/>
      <c r="BO49" s="572"/>
      <c r="BP49" s="572"/>
      <c r="BQ49" s="572"/>
      <c r="BR49" s="572"/>
      <c r="BS49" s="572"/>
      <c r="BT49" s="572"/>
      <c r="BU49" s="572"/>
      <c r="BV49" s="572"/>
      <c r="BW49" s="572"/>
      <c r="BX49" s="588"/>
      <c r="BY49" s="572"/>
      <c r="BZ49" s="588"/>
      <c r="CA49" s="788"/>
      <c r="CB49" s="777"/>
      <c r="CC49" s="771"/>
      <c r="CD49" s="771"/>
      <c r="CE49" s="771"/>
      <c r="CF49" s="771"/>
      <c r="CG49" s="771"/>
      <c r="CH49" s="771"/>
      <c r="CI49" s="771"/>
      <c r="CJ49" s="771"/>
      <c r="CK49" s="771"/>
      <c r="CL49" s="771"/>
      <c r="CM49" s="771"/>
      <c r="CN49" s="771"/>
      <c r="CO49" s="771"/>
      <c r="CP49" s="778"/>
    </row>
    <row r="50" spans="1:94" ht="14.45" customHeight="1" thickBot="1">
      <c r="A50" s="441" t="s">
        <v>42</v>
      </c>
      <c r="B50" s="222"/>
      <c r="C50" s="442"/>
      <c r="D50" s="119"/>
      <c r="E50" s="83">
        <f>COUNT(E11:E41)</f>
        <v>0</v>
      </c>
      <c r="F50" s="443">
        <f>COUNTA(F11:F41)</f>
        <v>0</v>
      </c>
      <c r="G50" s="444">
        <f>COUNTA(G11:G41)</f>
        <v>0</v>
      </c>
      <c r="H50" s="445">
        <f aca="true" t="shared" si="39" ref="H50:S50">COUNT(H11:H41)</f>
        <v>0</v>
      </c>
      <c r="I50" s="81">
        <f t="shared" si="39"/>
        <v>0</v>
      </c>
      <c r="J50" s="82">
        <f t="shared" si="39"/>
        <v>0</v>
      </c>
      <c r="K50" s="445">
        <f>COUNT(K11:K41)</f>
        <v>0</v>
      </c>
      <c r="L50" s="81">
        <f t="shared" si="39"/>
        <v>0</v>
      </c>
      <c r="M50" s="81">
        <f t="shared" si="39"/>
        <v>0</v>
      </c>
      <c r="N50" s="81">
        <f ca="1" t="shared" si="39"/>
        <v>0</v>
      </c>
      <c r="O50" s="81">
        <f t="shared" si="39"/>
        <v>0</v>
      </c>
      <c r="P50" s="81">
        <f ca="1" t="shared" si="39"/>
        <v>0</v>
      </c>
      <c r="Q50" s="81">
        <f t="shared" si="39"/>
        <v>0</v>
      </c>
      <c r="R50" s="81">
        <f t="shared" si="39"/>
        <v>0</v>
      </c>
      <c r="S50" s="82">
        <f t="shared" si="39"/>
        <v>0</v>
      </c>
      <c r="T50" s="220" t="s">
        <v>66</v>
      </c>
      <c r="U50" s="62">
        <f>COUNT(U11:U41)</f>
        <v>0</v>
      </c>
      <c r="V50" s="60">
        <f aca="true" t="shared" si="40" ref="V50:AG50">COUNT(V11:V41)</f>
        <v>0</v>
      </c>
      <c r="W50" s="61">
        <f t="shared" si="40"/>
        <v>0</v>
      </c>
      <c r="X50" s="394">
        <f t="shared" si="40"/>
        <v>0</v>
      </c>
      <c r="Y50" s="63">
        <f t="shared" si="40"/>
        <v>0</v>
      </c>
      <c r="Z50" s="60">
        <f t="shared" si="40"/>
        <v>0</v>
      </c>
      <c r="AA50" s="61">
        <f t="shared" si="40"/>
        <v>0</v>
      </c>
      <c r="AB50" s="394">
        <f t="shared" si="40"/>
        <v>0</v>
      </c>
      <c r="AC50" s="63">
        <f t="shared" si="40"/>
        <v>0</v>
      </c>
      <c r="AD50" s="60">
        <f t="shared" si="40"/>
        <v>0</v>
      </c>
      <c r="AE50" s="61">
        <f t="shared" si="40"/>
        <v>0</v>
      </c>
      <c r="AF50" s="394">
        <f t="shared" si="40"/>
        <v>0</v>
      </c>
      <c r="AG50" s="63">
        <f t="shared" si="40"/>
        <v>0</v>
      </c>
      <c r="AH50" s="60">
        <f>COUNT(AH11:AH41)</f>
        <v>0</v>
      </c>
      <c r="AI50" s="63">
        <f>COUNT(AI11:AI41)</f>
        <v>0</v>
      </c>
      <c r="AJ50" s="678"/>
      <c r="AK50" s="61">
        <f>COUNT(AK11:AK41)</f>
        <v>0</v>
      </c>
      <c r="AL50" s="61">
        <f>COUNT(AL11:AL41)</f>
        <v>0</v>
      </c>
      <c r="AM50" s="68"/>
      <c r="AN50" s="61">
        <f ca="1">COUNT(AM11:AM41)</f>
        <v>0</v>
      </c>
      <c r="AO50" s="1028">
        <f>COUNT(AO11:AP41)</f>
        <v>0</v>
      </c>
      <c r="AP50" s="1029"/>
      <c r="AQ50" s="1065" t="s">
        <v>66</v>
      </c>
      <c r="AR50" s="1121"/>
      <c r="AS50" s="60">
        <f>COUNT(AS11:AS41)</f>
        <v>0</v>
      </c>
      <c r="AT50" s="112">
        <f aca="true" t="shared" si="41" ref="AT50:BI50">COUNT(AT11:AT41)</f>
        <v>0</v>
      </c>
      <c r="AU50" s="61">
        <f t="shared" si="41"/>
        <v>0</v>
      </c>
      <c r="AV50" s="63">
        <f t="shared" si="41"/>
        <v>0</v>
      </c>
      <c r="AW50" s="60">
        <f>COUNT(AW11:AW41)</f>
        <v>0</v>
      </c>
      <c r="AX50" s="69">
        <f t="shared" si="41"/>
        <v>0</v>
      </c>
      <c r="AY50" s="69">
        <f ca="1">COUNT(AY11:AY41)</f>
        <v>0</v>
      </c>
      <c r="AZ50" s="112">
        <f ca="1" t="shared" si="41"/>
        <v>0</v>
      </c>
      <c r="BA50" s="60">
        <f>COUNT(BA11:BA41)</f>
        <v>0</v>
      </c>
      <c r="BB50" s="69">
        <f t="shared" si="41"/>
        <v>0</v>
      </c>
      <c r="BC50" s="69">
        <f ca="1">COUNT(BC11:BC41)</f>
        <v>0</v>
      </c>
      <c r="BD50" s="112">
        <f ca="1" t="shared" si="41"/>
        <v>0</v>
      </c>
      <c r="BE50" s="60">
        <f>COUNT(BE11:BE41)</f>
        <v>0</v>
      </c>
      <c r="BF50" s="69">
        <f t="shared" si="41"/>
        <v>0</v>
      </c>
      <c r="BG50" s="69">
        <f ca="1">COUNT(BG11:BG41)</f>
        <v>0</v>
      </c>
      <c r="BH50" s="112">
        <f ca="1" t="shared" si="41"/>
        <v>0</v>
      </c>
      <c r="BI50" s="63">
        <f t="shared" si="41"/>
        <v>0</v>
      </c>
      <c r="BJ50" s="241" t="s">
        <v>66</v>
      </c>
      <c r="BK50" s="62">
        <f>COUNT(BK11:BK41)</f>
        <v>0</v>
      </c>
      <c r="BL50" s="62">
        <f>COUNT(BL11:BL41)</f>
        <v>0</v>
      </c>
      <c r="BM50" s="62">
        <f>COUNT(BM11:BM41)</f>
        <v>0</v>
      </c>
      <c r="BN50" s="63">
        <f aca="true" t="shared" si="42" ref="BN50:BX50">COUNT(BN11:BN41)</f>
        <v>0</v>
      </c>
      <c r="BO50" s="60">
        <f t="shared" si="42"/>
        <v>0</v>
      </c>
      <c r="BP50" s="61">
        <f t="shared" si="42"/>
        <v>0</v>
      </c>
      <c r="BQ50" s="61">
        <f t="shared" si="42"/>
        <v>0</v>
      </c>
      <c r="BR50" s="61">
        <f t="shared" si="42"/>
        <v>0</v>
      </c>
      <c r="BS50" s="61">
        <f t="shared" si="42"/>
        <v>0</v>
      </c>
      <c r="BT50" s="61">
        <f t="shared" si="42"/>
        <v>0</v>
      </c>
      <c r="BU50" s="61">
        <f t="shared" si="42"/>
        <v>0</v>
      </c>
      <c r="BV50" s="61">
        <f t="shared" si="42"/>
        <v>0</v>
      </c>
      <c r="BW50" s="61">
        <f t="shared" si="42"/>
        <v>0</v>
      </c>
      <c r="BX50" s="63">
        <f t="shared" si="42"/>
        <v>0</v>
      </c>
      <c r="BY50" s="61">
        <f>COUNT(BY11:BY41)</f>
        <v>0</v>
      </c>
      <c r="BZ50" s="63">
        <f>COUNT(BZ11:BZ41)</f>
        <v>0</v>
      </c>
      <c r="CA50" s="787" t="s">
        <v>66</v>
      </c>
      <c r="CB50" s="69">
        <f>COUNT(CB11:CB41)</f>
        <v>0</v>
      </c>
      <c r="CC50" s="69">
        <f ca="1">COUNT(CC11:CC41)</f>
        <v>0</v>
      </c>
      <c r="CD50" s="69">
        <f aca="true" t="shared" si="43" ref="CD50:CP50">COUNT(CD11:CD41)</f>
        <v>0</v>
      </c>
      <c r="CE50" s="69">
        <f ca="1" t="shared" si="43"/>
        <v>0</v>
      </c>
      <c r="CF50" s="69">
        <f t="shared" si="43"/>
        <v>0</v>
      </c>
      <c r="CG50" s="69">
        <f t="shared" si="43"/>
        <v>0</v>
      </c>
      <c r="CH50" s="69">
        <f t="shared" si="43"/>
        <v>0</v>
      </c>
      <c r="CI50" s="69">
        <f t="shared" si="43"/>
        <v>0</v>
      </c>
      <c r="CJ50" s="69">
        <f t="shared" si="43"/>
        <v>0</v>
      </c>
      <c r="CK50" s="69">
        <f t="shared" si="43"/>
        <v>0</v>
      </c>
      <c r="CL50" s="69">
        <f t="shared" si="43"/>
        <v>0</v>
      </c>
      <c r="CM50" s="69">
        <f t="shared" si="43"/>
        <v>0</v>
      </c>
      <c r="CN50" s="69">
        <f t="shared" si="43"/>
        <v>0</v>
      </c>
      <c r="CO50" s="69">
        <f t="shared" si="43"/>
        <v>0</v>
      </c>
      <c r="CP50" s="69">
        <f t="shared" si="43"/>
        <v>0</v>
      </c>
    </row>
    <row r="51" spans="1:79" ht="16.5" customHeight="1" thickBot="1">
      <c r="A51" s="989" t="s">
        <v>124</v>
      </c>
      <c r="B51" s="990"/>
      <c r="C51" s="990"/>
      <c r="D51" s="990"/>
      <c r="E51" s="990"/>
      <c r="F51" s="990"/>
      <c r="G51" s="990"/>
      <c r="H51" s="990"/>
      <c r="I51" s="990"/>
      <c r="J51" s="990"/>
      <c r="K51" s="457" t="s">
        <v>190</v>
      </c>
      <c r="L51" s="205"/>
      <c r="M51" s="205"/>
      <c r="N51" s="205"/>
      <c r="O51" s="205"/>
      <c r="P51" s="458"/>
      <c r="Q51" s="459" t="s">
        <v>129</v>
      </c>
      <c r="R51" s="205"/>
      <c r="S51" s="230"/>
      <c r="T51" s="300" t="s">
        <v>43</v>
      </c>
      <c r="U51" s="401"/>
      <c r="V51" s="205"/>
      <c r="W51" s="205"/>
      <c r="X51" s="205"/>
      <c r="Y51" s="205"/>
      <c r="Z51" s="205"/>
      <c r="AA51" s="205"/>
      <c r="AB51" s="205"/>
      <c r="AC51" s="205"/>
      <c r="AD51" s="205"/>
      <c r="AE51" s="205"/>
      <c r="AF51" s="205"/>
      <c r="AG51" s="205"/>
      <c r="AH51" s="205"/>
      <c r="AI51" s="205"/>
      <c r="AJ51" s="205"/>
      <c r="AK51" s="205"/>
      <c r="AL51" s="205"/>
      <c r="AM51" s="205"/>
      <c r="AN51" s="205"/>
      <c r="AO51" s="205"/>
      <c r="AP51" s="230"/>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row>
    <row r="52" spans="1:79" ht="12.75">
      <c r="A52" s="991"/>
      <c r="B52" s="992"/>
      <c r="C52" s="992"/>
      <c r="D52" s="992"/>
      <c r="E52" s="992"/>
      <c r="F52" s="992"/>
      <c r="G52" s="992"/>
      <c r="H52" s="992"/>
      <c r="I52" s="992"/>
      <c r="J52" s="992"/>
      <c r="K52" s="1002"/>
      <c r="L52" s="1003"/>
      <c r="M52" s="1003"/>
      <c r="N52" s="1003"/>
      <c r="O52" s="1003"/>
      <c r="P52" s="1004"/>
      <c r="Q52" s="1006"/>
      <c r="R52" s="1007"/>
      <c r="S52" s="1008"/>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89" t="s">
        <v>44</v>
      </c>
      <c r="AT52" s="90"/>
      <c r="AU52" s="90"/>
      <c r="AV52" s="90"/>
      <c r="AW52" s="90"/>
      <c r="AX52" s="90"/>
      <c r="AY52" s="90"/>
      <c r="AZ52" s="90"/>
      <c r="BA52" s="90"/>
      <c r="BB52" s="90"/>
      <c r="BC52" s="91"/>
      <c r="BD52" s="303" t="s">
        <v>45</v>
      </c>
      <c r="BE52" s="205"/>
      <c r="BF52" s="230"/>
      <c r="BG52" s="198"/>
      <c r="BH52" s="198"/>
      <c r="BI52" s="198"/>
      <c r="BJ52" s="198"/>
      <c r="BK52" s="198"/>
      <c r="BL52" s="198"/>
      <c r="BM52" s="908" t="s">
        <v>175</v>
      </c>
      <c r="BN52" s="909"/>
      <c r="BO52" s="909"/>
      <c r="BP52" s="909"/>
      <c r="BQ52" s="909"/>
      <c r="BR52" s="909"/>
      <c r="BS52" s="909"/>
      <c r="BT52" s="909"/>
      <c r="BU52" s="910"/>
      <c r="BV52" s="198"/>
      <c r="BW52" s="198"/>
      <c r="BX52" s="198"/>
      <c r="BY52" s="198"/>
      <c r="BZ52" s="198"/>
      <c r="CA52" s="198"/>
    </row>
    <row r="53" spans="1:79" ht="12.75">
      <c r="A53" s="991"/>
      <c r="B53" s="992"/>
      <c r="C53" s="992"/>
      <c r="D53" s="992"/>
      <c r="E53" s="992"/>
      <c r="F53" s="992"/>
      <c r="G53" s="992"/>
      <c r="H53" s="992"/>
      <c r="I53" s="992"/>
      <c r="J53" s="992"/>
      <c r="K53" s="1005"/>
      <c r="L53" s="1003"/>
      <c r="M53" s="1003"/>
      <c r="N53" s="1003"/>
      <c r="O53" s="1003"/>
      <c r="P53" s="1004"/>
      <c r="Q53" s="1009"/>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245"/>
      <c r="AT53" s="219"/>
      <c r="AU53" s="246"/>
      <c r="AV53" s="249" t="s">
        <v>47</v>
      </c>
      <c r="AW53" s="250"/>
      <c r="AX53" s="249" t="s">
        <v>48</v>
      </c>
      <c r="AY53" s="250"/>
      <c r="AZ53" s="251" t="s">
        <v>49</v>
      </c>
      <c r="BA53" s="252"/>
      <c r="BB53" s="251" t="s">
        <v>50</v>
      </c>
      <c r="BC53" s="253"/>
      <c r="BD53" s="304" t="s">
        <v>51</v>
      </c>
      <c r="BE53" s="198"/>
      <c r="BF53" s="98">
        <f>IF(SUM(AS11:AS41)&gt;0,SUM(AS11:AS41),SUM(K11:K41))</f>
        <v>0</v>
      </c>
      <c r="BG53" s="198"/>
      <c r="BH53" s="198"/>
      <c r="BI53" s="198"/>
      <c r="BJ53" s="198"/>
      <c r="BK53" s="198"/>
      <c r="BL53" s="198"/>
      <c r="BM53" s="911"/>
      <c r="BN53" s="912"/>
      <c r="BO53" s="912"/>
      <c r="BP53" s="912"/>
      <c r="BQ53" s="912"/>
      <c r="BR53" s="912"/>
      <c r="BS53" s="912"/>
      <c r="BT53" s="912"/>
      <c r="BU53" s="913"/>
      <c r="BV53" s="198"/>
      <c r="BW53" s="198"/>
      <c r="BX53" s="198"/>
      <c r="BY53" s="198"/>
      <c r="BZ53" s="198"/>
      <c r="CA53" s="198"/>
    </row>
    <row r="54" spans="1:79" ht="14.25" thickBot="1">
      <c r="A54" s="991"/>
      <c r="B54" s="992"/>
      <c r="C54" s="992"/>
      <c r="D54" s="992"/>
      <c r="E54" s="992"/>
      <c r="F54" s="992"/>
      <c r="G54" s="992"/>
      <c r="H54" s="992"/>
      <c r="I54" s="992"/>
      <c r="J54" s="992"/>
      <c r="K54" s="1010"/>
      <c r="L54" s="1011"/>
      <c r="M54" s="1011"/>
      <c r="N54" s="1011"/>
      <c r="O54" s="1011"/>
      <c r="P54" s="1012"/>
      <c r="Q54" s="460"/>
      <c r="R54" s="233"/>
      <c r="S54" s="234"/>
      <c r="T54" s="996"/>
      <c r="U54" s="997"/>
      <c r="V54" s="997"/>
      <c r="W54" s="997"/>
      <c r="X54" s="997"/>
      <c r="Y54" s="997"/>
      <c r="Z54" s="997"/>
      <c r="AA54" s="997"/>
      <c r="AB54" s="997"/>
      <c r="AC54" s="997"/>
      <c r="AD54" s="997"/>
      <c r="AE54" s="997"/>
      <c r="AF54" s="997"/>
      <c r="AG54" s="997"/>
      <c r="AH54" s="997"/>
      <c r="AI54" s="997"/>
      <c r="AJ54" s="997"/>
      <c r="AK54" s="997"/>
      <c r="AL54" s="997"/>
      <c r="AM54" s="997"/>
      <c r="AN54" s="997"/>
      <c r="AO54" s="997"/>
      <c r="AP54" s="998"/>
      <c r="AQ54" s="198"/>
      <c r="AR54" s="198"/>
      <c r="AS54" s="241" t="s">
        <v>46</v>
      </c>
      <c r="AT54" s="247"/>
      <c r="AU54" s="248"/>
      <c r="AV54" s="329" t="str">
        <f>IF(M45=" "," NA",(+M45-AW45)/M45*100)</f>
        <v xml:space="preserve"> NA</v>
      </c>
      <c r="AW54" s="330"/>
      <c r="AX54" s="329" t="str">
        <f>IF(O45=" "," NA",(+O45-BA45)/O45*100)</f>
        <v xml:space="preserve"> NA</v>
      </c>
      <c r="AY54" s="330"/>
      <c r="AZ54" s="329" t="str">
        <f>IF(R45=" "," NA",(+R45-BE45)/R45*100)</f>
        <v xml:space="preserve"> NA</v>
      </c>
      <c r="BA54" s="330"/>
      <c r="BB54" s="327" t="str">
        <f>IF(Q45=" "," NA",(+Q45-AV45)/Q45*100)</f>
        <v xml:space="preserve"> NA</v>
      </c>
      <c r="BC54" s="103"/>
      <c r="BD54" s="216"/>
      <c r="BE54" s="217"/>
      <c r="BF54" s="231"/>
      <c r="BG54" s="198"/>
      <c r="BH54" s="198"/>
      <c r="BI54" s="198"/>
      <c r="BJ54" s="198"/>
      <c r="BK54" s="198"/>
      <c r="BL54" s="198"/>
      <c r="BM54" s="911"/>
      <c r="BN54" s="912"/>
      <c r="BO54" s="912"/>
      <c r="BP54" s="912"/>
      <c r="BQ54" s="912"/>
      <c r="BR54" s="912"/>
      <c r="BS54" s="912"/>
      <c r="BT54" s="912"/>
      <c r="BU54" s="913"/>
      <c r="BV54" s="198"/>
      <c r="BW54" s="198"/>
      <c r="BX54" s="198"/>
      <c r="BY54" s="198"/>
      <c r="BZ54" s="198"/>
      <c r="CA54" s="198"/>
    </row>
    <row r="55" spans="1:79" ht="13.5">
      <c r="A55" s="991"/>
      <c r="B55" s="992"/>
      <c r="C55" s="992"/>
      <c r="D55" s="992"/>
      <c r="E55" s="992"/>
      <c r="F55" s="992"/>
      <c r="G55" s="992"/>
      <c r="H55" s="992"/>
      <c r="I55" s="992"/>
      <c r="J55" s="992"/>
      <c r="K55" s="457" t="s">
        <v>191</v>
      </c>
      <c r="L55" s="461"/>
      <c r="M55" s="205"/>
      <c r="N55" s="205"/>
      <c r="O55" s="205"/>
      <c r="P55" s="462"/>
      <c r="Q55" s="459" t="s">
        <v>129</v>
      </c>
      <c r="R55" s="205"/>
      <c r="S55" s="230"/>
      <c r="T55" s="996"/>
      <c r="U55" s="997"/>
      <c r="V55" s="997"/>
      <c r="W55" s="997"/>
      <c r="X55" s="997"/>
      <c r="Y55" s="997"/>
      <c r="Z55" s="997"/>
      <c r="AA55" s="997"/>
      <c r="AB55" s="997"/>
      <c r="AC55" s="997"/>
      <c r="AD55" s="997"/>
      <c r="AE55" s="997"/>
      <c r="AF55" s="997"/>
      <c r="AG55" s="997"/>
      <c r="AH55" s="997"/>
      <c r="AI55" s="997"/>
      <c r="AJ55" s="997"/>
      <c r="AK55" s="997"/>
      <c r="AL55" s="997"/>
      <c r="AM55" s="997"/>
      <c r="AN55" s="997"/>
      <c r="AO55" s="997"/>
      <c r="AP55" s="998"/>
      <c r="AQ55" s="198"/>
      <c r="AR55" s="198"/>
      <c r="AS55" s="198"/>
      <c r="AT55" s="198"/>
      <c r="AU55" s="198"/>
      <c r="AV55" s="198"/>
      <c r="AW55" s="198"/>
      <c r="AX55" s="198"/>
      <c r="AY55" s="198"/>
      <c r="AZ55" s="198"/>
      <c r="BA55" s="198"/>
      <c r="BB55" s="198"/>
      <c r="BC55" s="198"/>
      <c r="BD55" s="932" t="s">
        <v>52</v>
      </c>
      <c r="BE55" s="933"/>
      <c r="BF55" s="888"/>
      <c r="BG55" s="198"/>
      <c r="BH55" s="198"/>
      <c r="BI55" s="198"/>
      <c r="BJ55" s="198"/>
      <c r="BK55" s="198"/>
      <c r="BL55" s="198"/>
      <c r="BM55" s="911"/>
      <c r="BN55" s="912"/>
      <c r="BO55" s="912"/>
      <c r="BP55" s="912"/>
      <c r="BQ55" s="912"/>
      <c r="BR55" s="912"/>
      <c r="BS55" s="912"/>
      <c r="BT55" s="912"/>
      <c r="BU55" s="913"/>
      <c r="BV55" s="198"/>
      <c r="BW55" s="198"/>
      <c r="BX55" s="198"/>
      <c r="BY55" s="198"/>
      <c r="BZ55" s="198"/>
      <c r="CA55" s="198"/>
    </row>
    <row r="56" spans="1:79" ht="15.75">
      <c r="A56" s="991"/>
      <c r="B56" s="992"/>
      <c r="C56" s="992"/>
      <c r="D56" s="992"/>
      <c r="E56" s="992"/>
      <c r="F56" s="992"/>
      <c r="G56" s="992"/>
      <c r="H56" s="992"/>
      <c r="I56" s="992"/>
      <c r="J56" s="992"/>
      <c r="K56" s="463" t="s">
        <v>192</v>
      </c>
      <c r="L56" s="209"/>
      <c r="M56" s="209"/>
      <c r="N56" s="209"/>
      <c r="O56" s="209"/>
      <c r="P56" s="209"/>
      <c r="Q56" s="1006"/>
      <c r="R56" s="1007"/>
      <c r="S56" s="1008"/>
      <c r="T56" s="996"/>
      <c r="U56" s="997"/>
      <c r="V56" s="997"/>
      <c r="W56" s="997"/>
      <c r="X56" s="997"/>
      <c r="Y56" s="997"/>
      <c r="Z56" s="997"/>
      <c r="AA56" s="997"/>
      <c r="AB56" s="997"/>
      <c r="AC56" s="997"/>
      <c r="AD56" s="997"/>
      <c r="AE56" s="997"/>
      <c r="AF56" s="997"/>
      <c r="AG56" s="997"/>
      <c r="AH56" s="997"/>
      <c r="AI56" s="997"/>
      <c r="AJ56" s="997"/>
      <c r="AK56" s="997"/>
      <c r="AL56" s="997"/>
      <c r="AM56" s="997"/>
      <c r="AN56" s="997"/>
      <c r="AO56" s="997"/>
      <c r="AP56" s="998"/>
      <c r="AQ56" s="198"/>
      <c r="AR56" s="200"/>
      <c r="AS56" s="200" t="str">
        <f>IF(OR(Q45=" ",AV45=" ",LEFT(Q10,4)&lt;&gt;"Phos",LEFT(AV10,4)&lt;&gt;"Phos"),"","Phosphorus limit would be")</f>
        <v/>
      </c>
      <c r="AT56" s="200"/>
      <c r="AU56" s="200"/>
      <c r="AV56" s="200"/>
      <c r="AW56" s="200" t="str">
        <f>IF(OR(Q45=" ",+AV45=" ",LEFT(Q10,4)&lt;&gt;"Phos",LEFT(AV10,4)&lt;&gt;"Phos"),"",IF(+Q45&gt;=5,1,IF(+Q45&gt;=4,80,IF(+Q45&gt;=3,75,IF(Q45&gt;=2,70,IF(Q45&gt;=1,65,60))))))</f>
        <v/>
      </c>
      <c r="AX56" s="200" t="str">
        <f>IF(OR(Q45=" ",+AV45=" ",LEFT(Q10,4)&lt;&gt;"Phos",LEFT(AV10,4)&lt;&gt;"Phos"),"",IF(+Q45&gt;=5,"mg/l.","% removal."))</f>
        <v/>
      </c>
      <c r="AY56" s="200"/>
      <c r="AZ56" s="200" t="str">
        <f>IF(OR(Q45=" ",+AV45=" ",LEFT(Q10,4)&lt;&gt;"Phos",LEFT(AV10,4)&lt;&gt;"Phos"),"",IF(OR(AND(+Q45&gt;=5,AV45&gt;1),AND(+Q45&gt;=4,+Q45&lt;5,BB54&lt;80),AND(+Q45&gt;=3,+Q45&lt;4,BB54&lt;75),AND(+Q45&gt;=2,+Q45&lt;3,BB54&lt;70),AND(+Q45&gt;=1,+Q45&lt;2,BB54&lt;65),AND(+Q45&lt;1,BB54&lt;60)),"(compliance not achieved)","(compliance achieved)"))</f>
        <v/>
      </c>
      <c r="BA56" s="200"/>
      <c r="BB56" s="200"/>
      <c r="BC56" s="198"/>
      <c r="BD56" s="305" t="s">
        <v>53</v>
      </c>
      <c r="BE56" s="198"/>
      <c r="BF56" s="99" t="str">
        <f>IF(AS50+K50=0,"",IF(AS50&gt;0,+AS45/O4,K45/O4))</f>
        <v/>
      </c>
      <c r="BG56" s="198"/>
      <c r="BH56" s="198"/>
      <c r="BI56" s="198"/>
      <c r="BJ56" s="198"/>
      <c r="BK56" s="198"/>
      <c r="BL56" s="198"/>
      <c r="BM56" s="911"/>
      <c r="BN56" s="912"/>
      <c r="BO56" s="912"/>
      <c r="BP56" s="912"/>
      <c r="BQ56" s="912"/>
      <c r="BR56" s="912"/>
      <c r="BS56" s="912"/>
      <c r="BT56" s="912"/>
      <c r="BU56" s="913"/>
      <c r="BV56" s="198"/>
      <c r="BW56" s="198"/>
      <c r="BX56" s="198"/>
      <c r="BY56" s="198"/>
      <c r="BZ56" s="198"/>
      <c r="CA56" s="198"/>
    </row>
    <row r="57" spans="1:79" ht="13.5" customHeight="1" thickBot="1">
      <c r="A57" s="991"/>
      <c r="B57" s="992"/>
      <c r="C57" s="992"/>
      <c r="D57" s="992"/>
      <c r="E57" s="992"/>
      <c r="F57" s="992"/>
      <c r="G57" s="992"/>
      <c r="H57" s="992"/>
      <c r="I57" s="992"/>
      <c r="J57" s="992"/>
      <c r="K57" s="1002"/>
      <c r="L57" s="1003"/>
      <c r="M57" s="1003"/>
      <c r="N57" s="1003"/>
      <c r="O57" s="1003"/>
      <c r="P57" s="1013"/>
      <c r="Q57" s="1009"/>
      <c r="R57" s="1007"/>
      <c r="S57" s="1008"/>
      <c r="T57" s="996"/>
      <c r="U57" s="997"/>
      <c r="V57" s="997"/>
      <c r="W57" s="997"/>
      <c r="X57" s="997"/>
      <c r="Y57" s="997"/>
      <c r="Z57" s="997"/>
      <c r="AA57" s="997"/>
      <c r="AB57" s="997"/>
      <c r="AC57" s="997"/>
      <c r="AD57" s="997"/>
      <c r="AE57" s="997"/>
      <c r="AF57" s="997"/>
      <c r="AG57" s="997"/>
      <c r="AH57" s="997"/>
      <c r="AI57" s="997"/>
      <c r="AJ57" s="997"/>
      <c r="AK57" s="997"/>
      <c r="AL57" s="997"/>
      <c r="AM57" s="997"/>
      <c r="AN57" s="997"/>
      <c r="AO57" s="997"/>
      <c r="AP57" s="998"/>
      <c r="AQ57" s="198"/>
      <c r="AR57" s="198"/>
      <c r="AS57" s="198"/>
      <c r="AT57" s="198"/>
      <c r="AU57" s="198"/>
      <c r="AV57" s="198"/>
      <c r="AW57" s="198"/>
      <c r="AX57" s="198"/>
      <c r="AY57" s="198"/>
      <c r="AZ57" s="198"/>
      <c r="BA57" s="198"/>
      <c r="BB57" s="198"/>
      <c r="BC57" s="198"/>
      <c r="BD57" s="235"/>
      <c r="BE57" s="229"/>
      <c r="BF57" s="237"/>
      <c r="BG57" s="198"/>
      <c r="BH57" s="198"/>
      <c r="BI57" s="198"/>
      <c r="BJ57" s="198"/>
      <c r="BK57" s="198"/>
      <c r="BL57" s="198"/>
      <c r="BM57" s="914"/>
      <c r="BN57" s="915"/>
      <c r="BO57" s="915"/>
      <c r="BP57" s="915"/>
      <c r="BQ57" s="915"/>
      <c r="BR57" s="915"/>
      <c r="BS57" s="915"/>
      <c r="BT57" s="915"/>
      <c r="BU57" s="916"/>
      <c r="BV57" s="198"/>
      <c r="BW57" s="198"/>
      <c r="BX57" s="198"/>
      <c r="BY57" s="198"/>
      <c r="BZ57" s="198"/>
      <c r="CA57" s="198"/>
    </row>
    <row r="58" spans="1:79" ht="22.5" customHeight="1" thickBot="1">
      <c r="A58" s="1087"/>
      <c r="B58" s="1088"/>
      <c r="C58" s="1088"/>
      <c r="D58" s="1088"/>
      <c r="E58" s="1088"/>
      <c r="F58" s="1088"/>
      <c r="G58" s="1088"/>
      <c r="H58" s="1088"/>
      <c r="I58" s="1088"/>
      <c r="J58" s="1088"/>
      <c r="K58" s="1014"/>
      <c r="L58" s="1015"/>
      <c r="M58" s="1015"/>
      <c r="N58" s="1015"/>
      <c r="O58" s="1015"/>
      <c r="P58" s="1016"/>
      <c r="Q58" s="464"/>
      <c r="R58" s="229"/>
      <c r="S58" s="237"/>
      <c r="T58" s="999"/>
      <c r="U58" s="1000"/>
      <c r="V58" s="1000"/>
      <c r="W58" s="1000"/>
      <c r="X58" s="1000"/>
      <c r="Y58" s="1000"/>
      <c r="Z58" s="1000"/>
      <c r="AA58" s="1000"/>
      <c r="AB58" s="1000"/>
      <c r="AC58" s="1000"/>
      <c r="AD58" s="1000"/>
      <c r="AE58" s="1000"/>
      <c r="AF58" s="1000"/>
      <c r="AG58" s="1000"/>
      <c r="AH58" s="1000"/>
      <c r="AI58" s="1000"/>
      <c r="AJ58" s="1000"/>
      <c r="AK58" s="1000"/>
      <c r="AL58" s="1000"/>
      <c r="AM58" s="1000"/>
      <c r="AN58" s="1000"/>
      <c r="AO58" s="1000"/>
      <c r="AP58" s="1001"/>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row>
    <row r="59" spans="1:99" ht="12.75">
      <c r="A59" s="882" t="s">
        <v>201</v>
      </c>
      <c r="B59" s="882"/>
      <c r="C59" s="882"/>
      <c r="D59" s="882"/>
      <c r="E59" s="882"/>
      <c r="F59" s="882"/>
      <c r="G59" s="882"/>
      <c r="H59" s="882"/>
      <c r="I59" s="882"/>
      <c r="J59" s="882"/>
      <c r="K59" s="882"/>
      <c r="L59" s="882"/>
      <c r="M59" s="882"/>
      <c r="N59" s="882"/>
      <c r="O59" s="882"/>
      <c r="P59" s="882"/>
      <c r="Q59" s="882"/>
      <c r="R59" s="882"/>
      <c r="S59" s="882"/>
      <c r="T59" s="995" t="s">
        <v>202</v>
      </c>
      <c r="U59" s="995"/>
      <c r="V59" s="995"/>
      <c r="W59" s="995"/>
      <c r="X59" s="995"/>
      <c r="Y59" s="995"/>
      <c r="Z59" s="995"/>
      <c r="AA59" s="995"/>
      <c r="AB59" s="995"/>
      <c r="AC59" s="995"/>
      <c r="AD59" s="995"/>
      <c r="AE59" s="995"/>
      <c r="AF59" s="995"/>
      <c r="AG59" s="995"/>
      <c r="AH59" s="995"/>
      <c r="AI59" s="995"/>
      <c r="AJ59" s="995"/>
      <c r="AK59" s="995"/>
      <c r="AL59" s="995"/>
      <c r="AM59" s="995"/>
      <c r="AN59" s="995"/>
      <c r="AO59" s="995"/>
      <c r="AP59" s="995"/>
      <c r="AQ59" s="882" t="s">
        <v>203</v>
      </c>
      <c r="AR59" s="882"/>
      <c r="AS59" s="882"/>
      <c r="AT59" s="882"/>
      <c r="AU59" s="882"/>
      <c r="AV59" s="882"/>
      <c r="AW59" s="882"/>
      <c r="AX59" s="882"/>
      <c r="AY59" s="882"/>
      <c r="AZ59" s="882"/>
      <c r="BA59" s="882"/>
      <c r="BB59" s="882"/>
      <c r="BC59" s="882"/>
      <c r="BD59" s="882"/>
      <c r="BE59" s="882"/>
      <c r="BF59" s="882"/>
      <c r="BG59" s="882"/>
      <c r="BH59" s="882"/>
      <c r="BI59" s="882"/>
      <c r="BJ59" s="882" t="s">
        <v>204</v>
      </c>
      <c r="BK59" s="882"/>
      <c r="BL59" s="882"/>
      <c r="BM59" s="882"/>
      <c r="BN59" s="882"/>
      <c r="BO59" s="882"/>
      <c r="BP59" s="882"/>
      <c r="BQ59" s="882"/>
      <c r="BR59" s="882"/>
      <c r="BS59" s="882"/>
      <c r="BT59" s="882"/>
      <c r="BU59" s="882"/>
      <c r="BV59" s="882"/>
      <c r="BW59" s="882"/>
      <c r="BX59" s="882"/>
      <c r="BY59" s="882"/>
      <c r="BZ59" s="882"/>
      <c r="CA59" s="882"/>
      <c r="CB59" s="882"/>
      <c r="CC59" s="882" t="s">
        <v>205</v>
      </c>
      <c r="CD59" s="882"/>
      <c r="CE59" s="882"/>
      <c r="CF59" s="882"/>
      <c r="CG59" s="882"/>
      <c r="CH59" s="882"/>
      <c r="CI59" s="882"/>
      <c r="CJ59" s="882"/>
      <c r="CK59" s="882"/>
      <c r="CL59" s="882"/>
      <c r="CM59" s="882"/>
      <c r="CN59" s="882"/>
      <c r="CO59" s="882"/>
      <c r="CP59" s="882"/>
      <c r="CQ59" s="882"/>
      <c r="CR59" s="882"/>
      <c r="CS59" s="882"/>
      <c r="CT59" s="882"/>
      <c r="CU59" s="882"/>
    </row>
  </sheetData>
  <sheetProtection algorithmName="SHA-512" hashValue="ybUA+vpn+zr1qaIojwO5Vq9wmibAaim/WrLN0LF7xtWwc81dbMXi9+xVbIAkygfvfPYqqA7rlvGuUwSJuuvn8w==" saltValue="4hWYSejtTb6RgU7oEdfQGA==" spinCount="100000" sheet="1" selectLockedCells="1"/>
  <mergeCells count="69">
    <mergeCell ref="CF8:CF10"/>
    <mergeCell ref="CG8:CG10"/>
    <mergeCell ref="CH8:CH10"/>
    <mergeCell ref="CI8:CI10"/>
    <mergeCell ref="CP8:CP10"/>
    <mergeCell ref="CJ8:CJ10"/>
    <mergeCell ref="CK8:CK10"/>
    <mergeCell ref="CL8:CL10"/>
    <mergeCell ref="CM8:CM10"/>
    <mergeCell ref="CN8:CN10"/>
    <mergeCell ref="CO8:CO10"/>
    <mergeCell ref="K54:P54"/>
    <mergeCell ref="Q56:S57"/>
    <mergeCell ref="K57:P58"/>
    <mergeCell ref="T52:AP58"/>
    <mergeCell ref="CB8:CE8"/>
    <mergeCell ref="CD9:CE9"/>
    <mergeCell ref="AQ50:AR50"/>
    <mergeCell ref="AQ46:AR46"/>
    <mergeCell ref="BS9:BS10"/>
    <mergeCell ref="K52:P53"/>
    <mergeCell ref="Q52:S53"/>
    <mergeCell ref="BD55:BF55"/>
    <mergeCell ref="BU9:BU10"/>
    <mergeCell ref="BV9:BV10"/>
    <mergeCell ref="BW9:BW10"/>
    <mergeCell ref="BM52:BU57"/>
    <mergeCell ref="T49:V49"/>
    <mergeCell ref="BZ9:BZ10"/>
    <mergeCell ref="BI9:BI10"/>
    <mergeCell ref="BX9:BX10"/>
    <mergeCell ref="BR9:BR10"/>
    <mergeCell ref="BL8:BL10"/>
    <mergeCell ref="AO46:AP46"/>
    <mergeCell ref="BY9:BY10"/>
    <mergeCell ref="BK8:BK10"/>
    <mergeCell ref="AQ45:AR45"/>
    <mergeCell ref="AQ47:AR47"/>
    <mergeCell ref="K2:O2"/>
    <mergeCell ref="P2:R2"/>
    <mergeCell ref="AS8:BF8"/>
    <mergeCell ref="Q4:S4"/>
    <mergeCell ref="K7:N7"/>
    <mergeCell ref="AQ6:AU6"/>
    <mergeCell ref="K5:L5"/>
    <mergeCell ref="AE6:AL7"/>
    <mergeCell ref="P6:Q6"/>
    <mergeCell ref="M5:Q5"/>
    <mergeCell ref="R6:S6"/>
    <mergeCell ref="P7:Q7"/>
    <mergeCell ref="R7:S7"/>
    <mergeCell ref="BA6:BG7"/>
    <mergeCell ref="U8:U10"/>
    <mergeCell ref="CC59:CU59"/>
    <mergeCell ref="BS6:BX7"/>
    <mergeCell ref="AQ59:BI59"/>
    <mergeCell ref="BJ59:CB59"/>
    <mergeCell ref="A51:J58"/>
    <mergeCell ref="A59:S59"/>
    <mergeCell ref="T59:AP59"/>
    <mergeCell ref="C42:H44"/>
    <mergeCell ref="AO47:AP47"/>
    <mergeCell ref="AO50:AP50"/>
    <mergeCell ref="BT9:BT10"/>
    <mergeCell ref="C8:C10"/>
    <mergeCell ref="F8:F10"/>
    <mergeCell ref="G8:G10"/>
    <mergeCell ref="D8:D10"/>
    <mergeCell ref="T48:V48"/>
  </mergeCells>
  <dataValidations count="1">
    <dataValidation type="list" allowBlank="1" showInputMessage="1" showErrorMessage="1" errorTitle="Error Code 570" error="This is an invalid input. press CANCEL and see instructions._x000a__x000a_RETRY and HELP, will not assist in this error" sqref="AJ11:AJ41">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1" max="16383" man="1"/>
    <brk id="78" max="16383" man="1"/>
  </colBreaks>
  <drawing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O45"/>
  <sheetViews>
    <sheetView showGridLines="0" zoomScale="90" zoomScaleNormal="90" workbookViewId="0" topLeftCell="A3">
      <selection activeCell="B20" sqref="B20"/>
    </sheetView>
  </sheetViews>
  <sheetFormatPr defaultColWidth="6.7109375" defaultRowHeight="12.75"/>
  <cols>
    <col min="1" max="1" width="11.00390625" style="0" customWidth="1"/>
    <col min="2" max="23" width="7.7109375" style="0" customWidth="1"/>
    <col min="36" max="36" width="4.7109375" style="0" customWidth="1"/>
    <col min="37" max="38" width="7.7109375" style="0" customWidth="1"/>
    <col min="52" max="52" width="5.7109375" style="0" customWidth="1"/>
  </cols>
  <sheetData>
    <row r="1" spans="1:119" ht="12.75">
      <c r="A1" s="1122" t="str">
        <f>Jan!K2</f>
        <v>Exampleville</v>
      </c>
      <c r="B1" s="1123"/>
      <c r="C1" s="1123"/>
      <c r="D1" s="1123"/>
      <c r="E1" s="1123"/>
      <c r="F1" s="1123"/>
      <c r="G1" s="1123"/>
      <c r="H1" s="1123"/>
      <c r="I1" s="1123"/>
      <c r="J1" s="1123"/>
      <c r="K1" s="1123"/>
      <c r="L1" s="1123"/>
      <c r="N1" s="131" t="s">
        <v>80</v>
      </c>
      <c r="O1" s="132"/>
      <c r="P1" s="132"/>
      <c r="Q1" s="132"/>
      <c r="R1" s="132"/>
      <c r="S1" s="132"/>
      <c r="T1" s="132"/>
      <c r="U1" s="132"/>
      <c r="V1" s="132"/>
      <c r="W1" s="132"/>
      <c r="X1" s="13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pans="1:119" ht="15.75" customHeight="1">
      <c r="A2" s="1123"/>
      <c r="B2" s="1123"/>
      <c r="C2" s="1123"/>
      <c r="D2" s="1123"/>
      <c r="E2" s="1123"/>
      <c r="F2" s="1123"/>
      <c r="G2" s="1123"/>
      <c r="H2" s="1123"/>
      <c r="I2" s="1123"/>
      <c r="J2" s="1123"/>
      <c r="K2" s="1123"/>
      <c r="L2" s="1123"/>
      <c r="N2" s="92"/>
      <c r="O2" s="76"/>
      <c r="P2" s="77"/>
      <c r="Q2" s="93" t="s">
        <v>47</v>
      </c>
      <c r="R2" s="94"/>
      <c r="S2" s="93" t="s">
        <v>48</v>
      </c>
      <c r="T2" s="94"/>
      <c r="U2" s="95" t="s">
        <v>49</v>
      </c>
      <c r="V2" s="96"/>
      <c r="W2" s="95" t="s">
        <v>50</v>
      </c>
      <c r="X2" s="97"/>
      <c r="Z2" s="13"/>
      <c r="AA2" s="13"/>
      <c r="AB2" s="13"/>
      <c r="AC2" s="134"/>
      <c r="AD2" s="135"/>
      <c r="AE2" s="135"/>
      <c r="AF2" s="135"/>
      <c r="AG2" s="135"/>
      <c r="AH2" s="13"/>
      <c r="AI2" s="13"/>
      <c r="AJ2" s="136"/>
      <c r="AK2" s="13"/>
      <c r="AL2" s="13"/>
      <c r="AM2" s="13"/>
      <c r="AN2" s="13"/>
      <c r="AO2" s="13"/>
      <c r="AP2" s="13"/>
      <c r="AQ2" s="13"/>
      <c r="AR2" s="137"/>
      <c r="AS2" s="137"/>
      <c r="AT2" s="13"/>
      <c r="AU2" s="13"/>
      <c r="AV2" s="137"/>
      <c r="AW2" s="137"/>
      <c r="AX2" s="137"/>
      <c r="AY2" s="137"/>
      <c r="AZ2" s="137"/>
      <c r="BA2" s="136"/>
      <c r="BB2" s="13"/>
      <c r="BC2" s="13"/>
      <c r="BD2" s="13"/>
      <c r="BE2" s="13"/>
      <c r="BF2" s="13"/>
      <c r="BG2" s="13"/>
      <c r="BH2" s="13"/>
      <c r="BI2" s="137"/>
      <c r="BJ2" s="137"/>
      <c r="BK2" s="137"/>
      <c r="BL2" s="13"/>
      <c r="BM2" s="13"/>
      <c r="BN2" s="137"/>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row>
    <row r="3" spans="1:119" ht="16.5" thickBot="1">
      <c r="A3" s="1126"/>
      <c r="B3" s="1123"/>
      <c r="C3" s="1123"/>
      <c r="D3" s="1123"/>
      <c r="E3" s="1123"/>
      <c r="F3" s="1123"/>
      <c r="G3" s="1123"/>
      <c r="H3" s="1123"/>
      <c r="I3" s="1123"/>
      <c r="J3" s="1123"/>
      <c r="K3" s="1123"/>
      <c r="L3" s="1123"/>
      <c r="N3" s="100" t="s">
        <v>54</v>
      </c>
      <c r="O3" s="101"/>
      <c r="P3" s="102"/>
      <c r="Q3" s="422" t="str">
        <f>IF(SUM(Jan!AV54,Feb!AV49,Mar!AV51,Apr!AV50,May!AV51,Jun!AV50,Jul!AV51,Aug!AV51,Sep!AV50,Oct!AV51,Nov!AV50,Dec!AV54)&gt;0,AVERAGE(Jan!AV54,Feb!AV49,Mar!AV51,Apr!AV50,May!AV51,Jun!AV50,Jul!AV51,Aug!AV51,Sep!AV50,Oct!AV51,Nov!AV50,Dec!AV54),"")</f>
        <v/>
      </c>
      <c r="R3" s="328"/>
      <c r="S3" s="422" t="str">
        <f>IF(SUM(Jan!AX54,Feb!AX49,Mar!AX51,Apr!AX50,May!AX51,Jun!AX50,Jul!AX51,Aug!AX51,Sep!AX50,Oct!AX51,Nov!AX50,Dec!AX54)&gt;0,AVERAGE(Jan!AX54,Feb!AX49,Mar!AX51,Apr!AX50,May!AX51,Jun!AX50,Jul!AX51,Aug!AX51,Sep!AX50,Oct!AX51,Nov!AX50,Dec!AX54),"")</f>
        <v/>
      </c>
      <c r="T3" s="328"/>
      <c r="U3" s="422" t="str">
        <f>IF(SUM(Jan!AZ54,Feb!AZ49,Mar!AZ51,Apr!AZ50,May!AZ51,Jun!AZ50,Jul!AZ51,Aug!AZ51,Sep!AZ50,Oct!AZ51,Nov!AZ50,Dec!AZ54)&gt;0,AVERAGE(Jan!AZ54,Feb!AZ49,Mar!AZ51,Apr!AZ50,May!AZ51,Jun!AZ50,Jul!AZ51,Aug!AZ51,Sep!AZ50,Oct!AZ51,Nov!AZ50,Dec!AZ54),"")</f>
        <v/>
      </c>
      <c r="V3" s="310"/>
      <c r="W3" s="422" t="str">
        <f>IF(SUM(Jan!BB54,Feb!BB49,Mar!BB51,Apr!BB50,May!BB51,Jun!BB50,Jul!BB51,Aug!BB51,Sep!BB50,Oct!BB51,Nov!BB50,Dec!BB54)&gt;0,AVERAGE(Jan!BB54,Feb!BB49,Mar!BB51,Apr!BB50,May!BB51,Jun!BB50,Jul!BB51,Aug!BB51,Sep!BB50,Oct!BB51,Nov!BB50,Dec!BB54),"")</f>
        <v/>
      </c>
      <c r="X3" s="311"/>
      <c r="Z3" s="13"/>
      <c r="AA3" s="13"/>
      <c r="AB3" s="13"/>
      <c r="AC3" s="138"/>
      <c r="AD3" s="13"/>
      <c r="AE3" s="13"/>
      <c r="AF3" s="13"/>
      <c r="AG3" s="13"/>
      <c r="AH3" s="13"/>
      <c r="AI3" s="139"/>
      <c r="AJ3" s="136"/>
      <c r="AK3" s="13"/>
      <c r="AL3" s="13"/>
      <c r="AM3" s="13"/>
      <c r="AN3" s="13"/>
      <c r="AO3" s="13"/>
      <c r="AP3" s="13"/>
      <c r="AQ3" s="138"/>
      <c r="AR3" s="13"/>
      <c r="AS3" s="13"/>
      <c r="AT3" s="13"/>
      <c r="AU3" s="13"/>
      <c r="AV3" s="13"/>
      <c r="AW3" s="13"/>
      <c r="AX3" s="139"/>
      <c r="AY3" s="13"/>
      <c r="AZ3" s="139"/>
      <c r="BA3" s="136"/>
      <c r="BB3" s="13"/>
      <c r="BC3" s="13"/>
      <c r="BD3" s="13"/>
      <c r="BE3" s="13"/>
      <c r="BF3" s="13"/>
      <c r="BG3" s="13"/>
      <c r="BH3" s="138"/>
      <c r="BI3" s="13"/>
      <c r="BJ3" s="13"/>
      <c r="BK3" s="13"/>
      <c r="BL3" s="13"/>
      <c r="BM3" s="13"/>
      <c r="BN3" s="137"/>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row>
    <row r="4" spans="1:119" ht="15.75">
      <c r="A4" s="1127" t="s">
        <v>81</v>
      </c>
      <c r="B4" s="1011"/>
      <c r="C4" s="1011"/>
      <c r="D4" s="1011"/>
      <c r="E4" s="1011"/>
      <c r="F4" s="1011"/>
      <c r="G4" s="1011"/>
      <c r="H4" s="1011"/>
      <c r="I4" s="1011"/>
      <c r="J4" s="1011"/>
      <c r="K4" s="1011"/>
      <c r="L4" s="1011"/>
      <c r="O4" s="140"/>
      <c r="P4" s="262"/>
      <c r="Q4" s="262"/>
      <c r="R4" s="262"/>
      <c r="S4" s="263"/>
      <c r="T4" s="263"/>
      <c r="U4" s="294" t="s">
        <v>98</v>
      </c>
      <c r="V4" s="295"/>
      <c r="W4" s="296"/>
      <c r="X4" s="297">
        <f>+Dec!O4</f>
        <v>0.002</v>
      </c>
      <c r="Y4" s="264"/>
      <c r="Z4" s="13"/>
      <c r="AA4" s="13"/>
      <c r="AB4" s="13"/>
      <c r="AC4" s="13"/>
      <c r="AD4" s="13"/>
      <c r="AE4" s="13"/>
      <c r="AF4" s="13"/>
      <c r="AG4" s="137"/>
      <c r="AH4" s="137"/>
      <c r="AI4" s="13"/>
      <c r="AJ4" s="136"/>
      <c r="AK4" s="13"/>
      <c r="AL4" s="13"/>
      <c r="AM4" s="13"/>
      <c r="AN4" s="13"/>
      <c r="AO4" s="13"/>
      <c r="AP4" s="13"/>
      <c r="AQ4" s="13"/>
      <c r="AR4" s="13"/>
      <c r="AS4" s="13"/>
      <c r="AT4" s="137"/>
      <c r="AU4" s="137"/>
      <c r="AV4" s="13"/>
      <c r="AW4" s="13"/>
      <c r="AX4" s="13"/>
      <c r="AY4" s="13"/>
      <c r="AZ4" s="13"/>
      <c r="BA4" s="136"/>
      <c r="BB4" s="13"/>
      <c r="BC4" s="13"/>
      <c r="BD4" s="13"/>
      <c r="BE4" s="13"/>
      <c r="BF4" s="13"/>
      <c r="BG4" s="13"/>
      <c r="BH4" s="13"/>
      <c r="BI4" s="13"/>
      <c r="BJ4" s="13"/>
      <c r="BK4" s="13"/>
      <c r="BL4" s="137"/>
      <c r="BM4" s="137"/>
      <c r="BN4" s="137"/>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row>
    <row r="5" spans="1:119" ht="15.75">
      <c r="A5" s="1127">
        <f>Dec!M4</f>
        <v>2023</v>
      </c>
      <c r="B5" s="1011"/>
      <c r="C5" s="1011"/>
      <c r="D5" s="1011"/>
      <c r="E5" s="1011"/>
      <c r="F5" s="1011"/>
      <c r="G5" s="1011"/>
      <c r="H5" s="1011"/>
      <c r="I5" s="1011"/>
      <c r="J5" s="1011"/>
      <c r="K5" s="1011"/>
      <c r="L5" s="1011"/>
      <c r="N5" s="141"/>
      <c r="O5" s="2"/>
      <c r="P5" s="88"/>
      <c r="Q5" s="88"/>
      <c r="R5" s="88"/>
      <c r="S5" s="264"/>
      <c r="T5" s="264"/>
      <c r="U5" s="75" t="s">
        <v>105</v>
      </c>
      <c r="V5" s="76"/>
      <c r="W5" s="77"/>
      <c r="X5" s="121" t="str">
        <f>IF(B14+H24=0,"",IF(H24&gt;0,+H20,B10))</f>
        <v/>
      </c>
      <c r="Y5" s="264"/>
      <c r="AD5" s="13"/>
      <c r="AE5" s="13"/>
      <c r="AF5" s="13"/>
      <c r="AG5" s="13"/>
      <c r="AH5" s="13"/>
      <c r="AI5" s="13"/>
      <c r="AJ5" s="142"/>
      <c r="AK5" s="13"/>
      <c r="AL5" s="142"/>
      <c r="AM5" s="137"/>
      <c r="AN5" s="142"/>
      <c r="AO5" s="137"/>
      <c r="AP5" s="142"/>
      <c r="AQ5" s="13"/>
      <c r="AR5" s="13"/>
      <c r="AS5" s="13"/>
      <c r="AT5" s="13"/>
      <c r="AU5" s="13"/>
      <c r="AV5" s="13"/>
      <c r="AW5" s="13"/>
      <c r="AX5" s="13"/>
      <c r="AY5" s="13"/>
      <c r="AZ5" s="13"/>
      <c r="BA5" s="142"/>
      <c r="BB5" s="13"/>
      <c r="BC5" s="142"/>
      <c r="BD5" s="137"/>
      <c r="BE5" s="142"/>
      <c r="BF5" s="137"/>
      <c r="BG5" s="142"/>
      <c r="BH5" s="13"/>
      <c r="BI5" s="13"/>
      <c r="BJ5" s="13"/>
      <c r="BK5" s="13"/>
      <c r="BL5" s="13"/>
      <c r="BM5" s="13"/>
      <c r="BN5" s="137"/>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row>
    <row r="6" spans="1:119" ht="13.5" thickBot="1">
      <c r="A6" s="4"/>
      <c r="U6" s="85" t="s">
        <v>119</v>
      </c>
      <c r="V6" s="86"/>
      <c r="W6" s="87"/>
      <c r="X6" s="298" t="str">
        <f>+IF(X5="","",+X5/X4)</f>
        <v/>
      </c>
      <c r="Z6" s="13"/>
      <c r="AA6" s="13"/>
      <c r="AB6" s="13"/>
      <c r="AC6" s="143"/>
      <c r="AD6" s="143"/>
      <c r="AE6" s="143"/>
      <c r="AF6" s="143"/>
      <c r="AG6" s="143"/>
      <c r="AH6" s="13"/>
      <c r="AI6" s="13"/>
      <c r="AJ6" s="144"/>
      <c r="AK6" s="13"/>
      <c r="AL6" s="145"/>
      <c r="AM6" s="13"/>
      <c r="AN6" s="13"/>
      <c r="AO6" s="13"/>
      <c r="AP6" s="13"/>
      <c r="AQ6" s="139"/>
      <c r="AR6" s="139"/>
      <c r="AS6" s="139"/>
      <c r="AT6" s="139"/>
      <c r="AU6" s="139"/>
      <c r="AV6" s="139"/>
      <c r="AW6" s="13"/>
      <c r="AX6" s="13"/>
      <c r="AY6" s="13"/>
      <c r="AZ6" s="13"/>
      <c r="BA6" s="144"/>
      <c r="BB6" s="13"/>
      <c r="BC6" s="145"/>
      <c r="BD6" s="13"/>
      <c r="BE6" s="13"/>
      <c r="BF6" s="13"/>
      <c r="BG6" s="137"/>
      <c r="BH6" s="143"/>
      <c r="BI6" s="143"/>
      <c r="BJ6" s="143"/>
      <c r="BK6" s="143"/>
      <c r="BL6" s="143"/>
      <c r="BM6" s="13"/>
      <c r="BN6" s="137"/>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row>
    <row r="7" spans="1:119" ht="12.75" customHeight="1">
      <c r="A7" s="146"/>
      <c r="B7" s="6" t="s">
        <v>8</v>
      </c>
      <c r="C7" s="5"/>
      <c r="D7" s="5"/>
      <c r="E7" s="5"/>
      <c r="F7" s="5"/>
      <c r="G7" s="5"/>
      <c r="H7" s="5"/>
      <c r="I7" s="5"/>
      <c r="J7" s="7"/>
      <c r="K7" s="6" t="s">
        <v>117</v>
      </c>
      <c r="L7" s="107"/>
      <c r="M7" s="6" t="str">
        <f>+Dec!V8</f>
        <v>REACTOR # 1</v>
      </c>
      <c r="N7" s="5"/>
      <c r="O7" s="5"/>
      <c r="P7" s="7"/>
      <c r="Q7" s="6" t="str">
        <f>+Dec!Z8</f>
        <v>REACTOR # 2</v>
      </c>
      <c r="R7" s="5"/>
      <c r="S7" s="5"/>
      <c r="T7" s="7"/>
      <c r="U7" s="6" t="str">
        <f>+Dec!AD8</f>
        <v>REACTOR # 3</v>
      </c>
      <c r="V7" s="5"/>
      <c r="W7" s="5"/>
      <c r="X7" s="7"/>
      <c r="AC7" s="147"/>
      <c r="BA7" s="13"/>
      <c r="BB7" s="13"/>
      <c r="BC7" s="13"/>
      <c r="BD7" s="13"/>
      <c r="BE7" s="13"/>
      <c r="BF7" s="13"/>
      <c r="BG7" s="13"/>
      <c r="BH7" s="13"/>
      <c r="BI7" s="13"/>
      <c r="BJ7" s="13"/>
      <c r="BK7" s="13"/>
      <c r="BL7" s="13"/>
      <c r="BM7" s="13"/>
      <c r="BN7" s="144"/>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row>
    <row r="8" spans="1:119" ht="12.75" customHeight="1">
      <c r="A8" s="148"/>
      <c r="B8" s="14" t="s">
        <v>9</v>
      </c>
      <c r="C8" s="11"/>
      <c r="D8" s="11"/>
      <c r="E8" s="11"/>
      <c r="F8" s="11"/>
      <c r="G8" s="11"/>
      <c r="H8" s="11"/>
      <c r="I8" s="11"/>
      <c r="J8" s="12"/>
      <c r="K8" s="14" t="s">
        <v>115</v>
      </c>
      <c r="L8" s="12"/>
      <c r="M8" s="267"/>
      <c r="N8" s="30"/>
      <c r="O8" s="30"/>
      <c r="P8" s="268"/>
      <c r="Q8" s="267"/>
      <c r="R8" s="30"/>
      <c r="S8" s="30"/>
      <c r="T8" s="268"/>
      <c r="U8" s="267"/>
      <c r="V8" s="30"/>
      <c r="W8" s="30"/>
      <c r="X8" s="268"/>
      <c r="AC8" s="143"/>
      <c r="BA8" s="13"/>
      <c r="BB8" s="13"/>
      <c r="BC8" s="13"/>
      <c r="BD8" s="13"/>
      <c r="BE8" s="13"/>
      <c r="BF8" s="13"/>
      <c r="BG8" s="13"/>
      <c r="BH8" s="13"/>
      <c r="BI8" s="13"/>
      <c r="BJ8" s="13"/>
      <c r="BK8" s="13"/>
      <c r="BL8" s="13"/>
      <c r="BM8" s="13"/>
      <c r="BN8" s="149"/>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row>
    <row r="9" spans="1:67" ht="108.75" customHeight="1">
      <c r="A9" s="106"/>
      <c r="B9" s="20" t="str">
        <f>Dec!K10</f>
        <v>Influent Flow Rate 
(if metered) MGD</v>
      </c>
      <c r="C9" s="19" t="str">
        <f>Dec!L10</f>
        <v>pH</v>
      </c>
      <c r="D9" s="19" t="str">
        <f>Dec!M10</f>
        <v>CBOD5 - mg/l</v>
      </c>
      <c r="E9" s="19" t="str">
        <f>Dec!N10</f>
        <v>CBOD5 - lbs</v>
      </c>
      <c r="F9" s="19" t="str">
        <f>Dec!O10</f>
        <v>Susp. Solids - mg/l</v>
      </c>
      <c r="G9" s="19" t="str">
        <f>Dec!P10</f>
        <v>Susp. Solids - lbs</v>
      </c>
      <c r="H9" s="19" t="str">
        <f>Dec!Q10</f>
        <v xml:space="preserve">Phosphorus - mg/l </v>
      </c>
      <c r="I9" s="19" t="str">
        <f>Dec!R10</f>
        <v>Ammonia - mg/l</v>
      </c>
      <c r="J9" s="21" t="str">
        <f>IF(Dec!S10&lt;&gt;"",Dec!S10,"")</f>
        <v/>
      </c>
      <c r="K9" s="20" t="s">
        <v>116</v>
      </c>
      <c r="L9" s="21" t="s">
        <v>24</v>
      </c>
      <c r="M9" s="260" t="str">
        <f>+Dec!V10</f>
        <v>Settleable Solids % in 30 minutes</v>
      </c>
      <c r="N9" s="19" t="str">
        <f>+Dec!W10</f>
        <v>Susp. Solids - mg/l</v>
      </c>
      <c r="O9" s="22" t="str">
        <f>+Dec!X10</f>
        <v>Sludge Vol. Index - ml/gm</v>
      </c>
      <c r="P9" s="21" t="str">
        <f>+Dec!Y10</f>
        <v>Dissolved Oxygen - mg/l</v>
      </c>
      <c r="Q9" s="260" t="str">
        <f>+Dec!Z10</f>
        <v>Settleable Solids % in 30 minutes</v>
      </c>
      <c r="R9" s="19" t="str">
        <f>+Dec!AA10</f>
        <v>Susp. Solids - mg/l</v>
      </c>
      <c r="S9" s="22" t="str">
        <f>+Dec!AB10</f>
        <v>Sludge Vol. Index - ml/gm</v>
      </c>
      <c r="T9" s="21" t="str">
        <f>+Dec!AC10</f>
        <v>Dissolved Oxygen - mg/l</v>
      </c>
      <c r="U9" s="260" t="str">
        <f>+Dec!AD10</f>
        <v>Settleable Solids % in 30 minutes</v>
      </c>
      <c r="V9" s="19" t="str">
        <f>+Dec!AE10</f>
        <v>Susp. Solids - mg/l</v>
      </c>
      <c r="W9" s="22" t="str">
        <f>+Dec!AF10</f>
        <v>Sludge Vol. Index - ml/gm</v>
      </c>
      <c r="X9" s="21" t="str">
        <f>+Dec!AG10</f>
        <v>Dissolved Oxygen - mg/l</v>
      </c>
      <c r="AC9" s="147"/>
      <c r="BN9" s="24"/>
      <c r="BO9" s="25"/>
    </row>
    <row r="10" spans="1:29" ht="15" customHeight="1">
      <c r="A10" s="75" t="s">
        <v>36</v>
      </c>
      <c r="B10" s="154" t="str">
        <f>IF(SUM(Jan!K$14:K$44,Feb!K$11:K$39,Mar!K$11:K$41,Apr!K$11:K$40,May!K$11:K$41,Jun!K$11:K$40,Jul!K$11:K$41,Aug!K$11:K$41,Sep!K$11:K$40,Oct!K$11:K$41,Nov!K$11:K$40,Dec!K$11:K$41)&gt;0,AVERAGE(Jan!K$14:K$44,Feb!K$11:K$39,Mar!K$11:K$41,Apr!K$11:K$40,May!K$11:K$41,Jun!K$11:K$40,Jul!K$11:K$41,Aug!K$11:K$41,Sep!K$11:K$40,Oct!K$11:K$41,Nov!K$11:K$40,Dec!K$11:K$41),"")</f>
        <v/>
      </c>
      <c r="C10" s="156"/>
      <c r="D10" s="308" t="str">
        <f>IF(SUM(Jan!M$14:M$44,Feb!M$11:M$39,Mar!M$11:M$41,Apr!M$11:M$40,May!M$11:M$41,Jun!M$11:M$40,Jul!M$11:M$41,Aug!M$11:M$41,Sep!M$11:M$40,Oct!M$11:M$41,Nov!M$11:M$40,Dec!M$11:M$41)&gt;0,AVERAGE(Jan!M$14:M$44,Feb!M$11:M$39,Mar!M$11:M$41,Apr!M$11:M$40,May!M$11:M$41,Jun!M$11:M$40,Jul!M$11:M$41,Aug!M$11:M$41,Sep!M$11:M$40,Oct!M$11:M$41,Nov!M$11:M$40,Dec!M$11:M$41),"")</f>
        <v/>
      </c>
      <c r="E10" s="155" t="str">
        <f ca="1">IF(SUM(Jan!N$14:N$44,Feb!N$11:N$39,Mar!N$11:N$41,Apr!N$11:N$40,May!N$11:N$41,Jun!N$11:N$40,Jul!N$11:N$41,Aug!N$11:N$41,Sep!N$11:N$40,Oct!N$11:N$41,Nov!N$11:N$40,Dec!N$11:N$41)&gt;0,AVERAGE(Jan!N$14:N$44,Feb!N$11:N$39,Mar!N$11:N$41,Apr!N$11:N$40,May!N$11:N$41,Jun!N$11:N$40,Jul!N$11:N$41,Aug!N$11:N$41,Sep!N$11:N$40,Oct!N$11:N$41,Nov!N$11:N$40,Dec!N$11:N$41),"")</f>
        <v/>
      </c>
      <c r="F10" s="308" t="str">
        <f>IF(SUM(Jan!O$14:O$44,Feb!O$11:O$39,Mar!O$11:O$41,Apr!O$11:O$40,May!O$11:O$41,Jun!O$11:O$40,Jul!O$11:O$41,Aug!O$11:O$41,Sep!O$11:O$40,Oct!O$11:O$41,Nov!O$11:O$40,Dec!O$11:O$41)&gt;0,AVERAGE(Jan!O$14:O$44,Feb!O$11:O$39,Mar!O$11:O$41,Apr!O$11:O$40,May!O$11:O$41,Jun!O$11:O$40,Jul!O$11:O$41,Aug!O$11:O$41,Sep!O$11:O$40,Oct!O$11:O$41,Nov!O$11:O$40,Dec!O$11:O$41),"")</f>
        <v/>
      </c>
      <c r="G10" s="155" t="str">
        <f ca="1">IF(SUM(Jan!P$14:P$44,Feb!P$11:P$39,Mar!P$11:P$41,Apr!P$11:P$40,May!P$11:P$41,Jun!P$11:P$40,Jul!P$11:P$41,Aug!P$11:P$41,Sep!P$11:P$40,Oct!P$11:P$41,Nov!P$11:P$40,Dec!P$11:P$41)&gt;0,AVERAGE(Jan!P$14:P$44,Feb!P$11:P$39,Mar!P$11:P$41,Apr!P$11:P$40,May!P$11:P$41,Jun!P$11:P$40,Jul!P$11:P$41,Aug!P$11:P$41,Sep!P$11:P$40,Oct!P$11:P$41,Nov!P$11:P$40,Dec!P$11:P$41),"")</f>
        <v/>
      </c>
      <c r="H10" s="315" t="str">
        <f>IF(SUM(Jan!Q$14:Q$44,Feb!Q$11:Q$39,Mar!Q$11:Q$41,Apr!Q$11:Q$40,May!Q$11:Q$41,Jun!Q$11:Q$40,Jul!Q$11:Q$41,Aug!Q$11:Q$41,Sep!Q$11:Q$40,Oct!Q$11:Q$41,Nov!Q$11:Q$40,Dec!Q$11:Q$41)&gt;0,AVERAGE(Jan!Q$14:Q$44,Feb!Q$11:Q$39,Mar!Q$11:Q$41,Apr!Q$11:Q$40,May!Q$11:Q$41,Jun!Q$11:Q$40,Jul!Q$11:Q$41,Aug!Q$11:Q$41,Sep!Q$11:Q$40,Oct!Q$11:Q$41,Nov!Q$11:Q$40,Dec!Q$11:Q$41),"")</f>
        <v/>
      </c>
      <c r="I10" s="315" t="str">
        <f>IF(SUM(Jan!R$14:R$44,Feb!R$11:R$39,Mar!R$11:R$41,Apr!R$11:R$40,May!R$11:R$41,Jun!R$11:R$40,Jul!R$11:R$41,Aug!R$11:R$41,Sep!R$11:R$40,Oct!R$11:R$41,Nov!R$11:R$40,Dec!R$11:R$41)&gt;0,AVERAGE(Jan!R$14:R$44,Feb!R$11:R$39,Mar!R$11:R$41,Apr!R$11:R$40,May!R$11:R$41,Jun!R$11:R$40,Jul!R$11:R$41,Aug!R$11:R$41,Sep!R$11:R$40,Oct!R$11:R$41,Nov!R$11:R$40,Dec!R$11:R$41),"")</f>
        <v/>
      </c>
      <c r="J10" s="118" t="str">
        <f>IF(SUM(Jan!S$14:S$44,Feb!S$11:S$39,Mar!S$11:S$41,Apr!S$11:S$40,May!S$11:S$41,Jun!S$11:S$40,Jul!S$11:S$41,Aug!S$11:S$41,Sep!S$11:S$40,Oct!S$11:S$41,Nov!S$11:S$40,Dec!S$11:S$41)&gt;0,AVERAGE(Jan!S$14:S$44,Feb!S$11:S$39,Mar!S$11:S$41,Apr!S$11:S$40,May!S$11:S$41,Jun!S$11:S$40,Jul!S$11:S$41,Aug!S$11:S$41,Sep!S$11:S$40,Oct!S$11:S$41,Nov!S$11:S$40,Dec!S$11:S$41),"")</f>
        <v/>
      </c>
      <c r="K10" s="154" t="str">
        <f>IF(SUM(Jan!AH$14:AH$44,Feb!AH$11:AH$39,Mar!AH$11:AH$41,Apr!AH$11:AH$40,May!AH$11:AH$41,Jun!AH$11:AH$40,Jul!AH$11:AH$41,Aug!AH$11:AH$41,Sep!AH$11:AH$40,Oct!AH$11:AH$41,Nov!AH$11:AH$40,Dec!AH$11:AH$41)&gt;0,AVERAGE(Jan!AH$14:AH$44,Feb!AH$11:AH$39,Mar!AH$11:AH$41,Apr!AH$11:AH$40,May!AH$11:AH$41,Jun!AH$11:AH$40,Jul!AH$11:AH$41,Aug!AH$11:AH$41,Sep!AH$11:AH$40,Oct!AH$11:AH$41,Nov!AH$11:AH$40,Dec!AH$11:AH$41),"")</f>
        <v/>
      </c>
      <c r="L10" s="118" t="str">
        <f>IF(SUM(Jan!AI$14:AI$44,Feb!AI$11:AI$39,Mar!AI$11:AI$41,Apr!AI$11:AI$40,May!AI$11:AI$41,Jun!AI$11:AI$40,Jul!AI$11:AI$41,Aug!AI$11:AI$41,Sep!AI$11:AI$40,Oct!AI$11:AI$41,Nov!AI$11:AI$40,Dec!AI$11:AI$41)&gt;0,AVERAGE(Jan!AI$14:AI$44,Feb!AI$11:AI$39,Mar!AI$11:AI$41,Apr!AI$11:AI$40,May!AI$11:AI$41,Jun!AI$11:AI$40,Jul!AI$11:AI$41,Aug!AI$11:AI$41,Sep!AI$11:AI$40,Oct!AI$11:AI$41,Nov!AI$11:AI$40,Dec!AI$11:AI$41),"")</f>
        <v/>
      </c>
      <c r="M10" s="309" t="str">
        <f>IF(SUM(Jan!V$14:V$44,Feb!V$11:V$39,Mar!V$11:V$41,Apr!V$11:V$40,May!V$11:V$41,Jun!V$11:V$40,Jul!V$11:V$41,Aug!V$11:V$41,Sep!V$11:V$40,Oct!V$11:V$41,Nov!V$11:V$40,Dec!V$11:V$41)&gt;0,AVERAGE(Jan!V$14:V$44,Feb!V$11:V$39,Mar!V$11:V$41,Apr!V$11:V$40,May!V$11:V$41,Jun!V$11:V$40,Jul!V$11:V$41,Aug!V$11:V$41,Sep!V$11:V$40,Oct!V$11:V$41,Nov!V$11:V$40,Dec!V$11:V$41),"")</f>
        <v/>
      </c>
      <c r="N10" s="308" t="str">
        <f>IF(SUM(Jan!W$14:W$44,Feb!W$11:W$39,Mar!W$11:W$41,Apr!W$11:W$40,May!W$11:W$41,Jun!W$11:W$40,Jul!W$11:W$41,Aug!W$11:W$41,Sep!W$11:W$40,Oct!W$11:W$41,Nov!W$11:W$40,Dec!W$11:W$41)&gt;0,AVERAGE(Jan!W$14:W$44,Feb!W$11:W$39,Mar!W$11:W$41,Apr!W$11:W$40,May!W$11:W$41,Jun!W$11:W$40,Jul!W$11:W$41,Aug!W$11:W$41,Sep!W$11:W$40,Oct!W$11:W$41,Nov!W$11:W$40,Dec!W$11:W$41),"")</f>
        <v/>
      </c>
      <c r="O10" s="308" t="str">
        <f>IF(SUM(Jan!X$14:X$44,Feb!X$11:X$39,Mar!X$11:X$41,Apr!X$11:X$40,May!X$11:X$41,Jun!X$11:X$40,Jul!X$11:X$41,Aug!X$11:X$41,Sep!X$11:X$40,Oct!X$11:X$41,Nov!X$11:X$40,Dec!X$11:X$41)&gt;0,AVERAGE(Jan!X$14:X$44,Feb!X$11:X$39,Mar!X$11:X$41,Apr!X$11:X$40,May!X$11:X$41,Jun!X$11:X$40,Jul!X$11:X$41,Aug!X$11:X$41,Sep!X$11:X$40,Oct!X$11:X$41,Nov!X$11:X$40,Dec!X$11:X$41),"")</f>
        <v/>
      </c>
      <c r="P10" s="314" t="str">
        <f>IF(SUM(Jan!Y$14:Y$44,Feb!Y$11:Y$39,Mar!Y$11:Y$41,Apr!Y$11:Y$40,May!Y$11:Y$41,Jun!Y$11:Y$40,Jul!Y$11:Y$41,Aug!Y$11:Y$41,Sep!Y$11:Y$40,Oct!Y$11:Y$41,Nov!Y$11:Y$40,Dec!Y$11:Y$41)&gt;0,AVERAGE(Jan!Y$14:Y$44,Feb!Y$11:Y$39,Mar!Y$11:Y$41,Apr!Y$11:Y$40,May!Y$11:Y$41,Jun!Y$11:Y$40,Jul!Y$11:Y$41,Aug!Y$11:Y$41,Sep!Y$11:Y$40,Oct!Y$11:Y$41,Nov!Y$11:Y$40,Dec!Y$11:Y$41),"")</f>
        <v/>
      </c>
      <c r="Q10" s="309" t="str">
        <f>IF(SUM(Jan!Z$14:Z$44,Feb!Z$11:Z$39,Mar!Z$11:Z$41,Apr!Z$11:Z$40,May!Z$11:Z$41,Jun!Z$11:Z$40,Jul!Z$11:Z$41,Aug!Z$11:Z$41,Sep!Z$11:Z$40,Oct!Z$11:Z$41,Nov!Z$11:Z$40,Dec!Z$11:Z$41)&gt;0,AVERAGE(Jan!Z$14:Z$44,Feb!Z$11:Z$39,Mar!Z$11:Z$41,Apr!Z$11:Z$40,May!Z$11:Z$41,Jun!Z$11:Z$40,Jul!Z$11:Z$41,Aug!Z$11:Z$41,Sep!Z$11:Z$40,Oct!Z$11:Z$41,Nov!Z$11:Z$40,Dec!Z$11:Z$41),"")</f>
        <v/>
      </c>
      <c r="R10" s="308" t="str">
        <f>IF(SUM(Jan!AA$14:AA$44,Feb!AA$11:AA$39,Mar!AA$11:AA$41,Apr!AA$11:AA$40,May!AA$11:AA$41,Jun!AA$11:AA$40,Jul!AA$11:AA$41,Aug!AA$11:AA$41,Sep!AA$11:AA$40,Oct!AA$11:AA$41,Nov!AA$11:AA$40,Dec!AA$11:AA$41)&gt;0,AVERAGE(Jan!AA$14:AA$44,Feb!AA$11:AA$39,Mar!AA$11:AA$41,Apr!AA$11:AA$40,May!AA$11:AA$41,Jun!AA$11:AA$40,Jul!AA$11:AA$41,Aug!AA$11:AA$41,Sep!AA$11:AA$40,Oct!AA$11:AA$41,Nov!AA$11:AA$40,Dec!AA$11:AA$41),"")</f>
        <v/>
      </c>
      <c r="S10" s="308" t="str">
        <f>IF(SUM(Jan!AB$14:AB$44,Feb!AB$11:AB$39,Mar!AB$11:AB$41,Apr!AB$11:AB$40,May!AB$11:AB$41,Jun!AB$11:AB$40,Jul!AB$11:AB$41,Aug!AB$11:AB$41,Sep!AB$11:AB$40,Oct!AB$11:AB$41,Nov!AB$11:AB$40,Dec!AB$11:AB$41)&gt;0,AVERAGE(Jan!AB$14:AB$44,Feb!AB$11:AB$39,Mar!AB$11:AB$41,Apr!AB$11:AB$40,May!AB$11:AB$41,Jun!AB$11:AB$40,Jul!AB$11:AB$41,Aug!AB$11:AB$41,Sep!AB$11:AB$40,Oct!AB$11:AB$41,Nov!AB$11:AB$40,Dec!AB$11:AB$41),"")</f>
        <v/>
      </c>
      <c r="T10" s="314" t="str">
        <f>IF(SUM(Jan!AC$14:AC$44,Feb!AC$11:AC$39,Mar!AC$11:AC$41,Apr!AC$11:AC$40,May!AC$11:AC$41,Jun!AC$11:AC$40,Jul!AC$11:AC$41,Aug!AC$11:AC$41,Sep!AC$11:AC$40,Oct!AC$11:AC$41,Nov!AC$11:AC$40,Dec!AC$11:AC$41)&gt;0,AVERAGE(Jan!AC$14:AC$44,Feb!AC$11:AC$39,Mar!AC$11:AC$41,Apr!AC$11:AC$40,May!AC$11:AC$41,Jun!AC$11:AC$40,Jul!AC$11:AC$41,Aug!AC$11:AC$41,Sep!AC$11:AC$40,Oct!AC$11:AC$41,Nov!AC$11:AC$40,Dec!AC$11:AC$41),"")</f>
        <v/>
      </c>
      <c r="U10" s="309" t="str">
        <f>IF(SUM(Jan!AD$14:AD$44,Feb!AD$11:AD$39,Mar!AD$11:AD$41,Apr!AD$11:AD$40,May!AD$11:AD$41,Jun!AD$11:AD$40,Jul!AD$11:AD$41,Aug!AD$11:AD$41,Sep!AD$11:AD$40,Oct!AD$11:AD$41,Nov!AD$11:AD$40,Dec!AD$11:AD$41)&gt;0,AVERAGE(Jan!AD$14:AD$44,Feb!AD$11:AD$39,Mar!AD$11:AD$41,Apr!AD$11:AD$40,May!AD$11:AD$41,Jun!AD$11:AD$40,Jul!AD$11:AD$41,Aug!AD$11:AD$41,Sep!AD$11:AD$40,Oct!AD$11:AD$41,Nov!AD$11:AD$40,Dec!AD$11:AD$41),"")</f>
        <v/>
      </c>
      <c r="V10" s="308" t="str">
        <f>IF(SUM(Jan!AE$14:AE$44,Feb!AE$11:AE$39,Mar!AE$11:AE$41,Apr!AE$11:AE$40,May!AE$11:AE$41,Jun!AE$11:AE$40,Jul!AE$11:AE$41,Aug!AE$11:AE$41,Sep!AE$11:AE$40,Oct!AE$11:AE$41,Nov!AE$11:AE$40,Dec!AE$11:AE$41)&gt;0,AVERAGE(Jan!AE$14:AE$44,Feb!AE$11:AE$39,Mar!AE$11:AE$41,Apr!AE$11:AE$40,May!AE$11:AE$41,Jun!AE$11:AE$40,Jul!AE$11:AE$41,Aug!AE$11:AE$41,Sep!AE$11:AE$40,Oct!AE$11:AE$41,Nov!AE$11:AE$40,Dec!AE$11:AE$41),"")</f>
        <v/>
      </c>
      <c r="W10" s="308" t="str">
        <f>IF(SUM(Jan!AF$14:AF$44,Feb!AF$11:AF$39,Mar!AF$11:AF$41,Apr!AF$11:AF$40,May!AF$11:AF$41,Jun!AF$11:AF$40,Jul!AF$11:AF$41,Aug!AF$11:AF$41,Sep!AF$11:AF$40,Oct!AF$11:AF$41,Nov!AF$11:AF$40,Dec!AF$11:AF$41)&gt;0,AVERAGE(Jan!AF$14:AF$44,Feb!AF$11:AF$39,Mar!AF$11:AF$41,Apr!AF$11:AF$40,May!AF$11:AF$41,Jun!AF$11:AF$40,Jul!AF$11:AF$41,Aug!AF$11:AF$41,Sep!AF$11:AF$40,Oct!AF$11:AF$41,Nov!AF$11:AF$40,Dec!AF$11:AF$41),"")</f>
        <v/>
      </c>
      <c r="X10" s="314" t="str">
        <f>IF(SUM(Jan!AG$14:AG$44,Feb!AG$11:AG$39,Mar!AG$11:AG$41,Apr!AG$11:AG$40,May!AG$11:AG$41,Jun!AG$11:AG$40,Jul!AG$11:AG$41,Aug!AG$11:AG$41,Sep!AG$11:AG$40,Oct!AG$11:AG$41,Nov!AG$11:AG$40,Dec!AG$11:AG$41)&gt;0,AVERAGE(Jan!AG$14:AG$44,Feb!AG$11:AG$39,Mar!AG$11:AG$41,Apr!AG$11:AG$40,May!AG$11:AG$41,Jun!AG$11:AG$40,Jul!AG$11:AG$41,Aug!AG$11:AG$41,Sep!AG$11:AG$40,Oct!AG$11:AG$41,Nov!AG$11:AG$40,Dec!AG$11:AG$41),"")</f>
        <v/>
      </c>
      <c r="AC10" s="13"/>
    </row>
    <row r="11" spans="1:24" ht="15" customHeight="1">
      <c r="A11" s="75" t="s">
        <v>38</v>
      </c>
      <c r="B11" s="157">
        <f>MAX(Jan!K46,Feb!K41,Mar!K43,Apr!K42,May!K43,Jun!K42,Jul!K43,Aug!K43,Sep!K42,Oct!K43,Nov!K42,Dec!K46)</f>
        <v>0</v>
      </c>
      <c r="C11" s="274">
        <f>MAX(Jan!L46,Feb!L41,Mar!L43,Apr!L42,May!L43,Jun!L42,Jul!L43,Aug!L43,Sep!L42,Oct!L43,Nov!L42,Dec!L46)</f>
        <v>0</v>
      </c>
      <c r="D11" s="159">
        <f>MAX(Jan!M46,Feb!M41,Mar!M43,Apr!M42,May!M43,Jun!M42,Jul!M43,Aug!M43,Sep!M42,Oct!M43,Nov!M42,Dec!M46)</f>
        <v>0</v>
      </c>
      <c r="E11" s="160">
        <f ca="1">MAX(Jan!N46,Feb!N41,Mar!N43,Apr!N42,May!N43,Jun!N42,Jul!N43,Aug!N43,Sep!N42,Oct!N43,Nov!N42,Dec!N46)</f>
        <v>0</v>
      </c>
      <c r="F11" s="159">
        <f>MAX(Jan!O46,Feb!O41,Mar!O43,Apr!O42,May!O43,Jun!O42,Jul!O43,Aug!O43,Sep!O42,Oct!O43,Nov!O42,Dec!O46)</f>
        <v>0</v>
      </c>
      <c r="G11" s="160">
        <f ca="1">MAX(Jan!P46,Feb!P41,Mar!P43,Apr!P42,May!P43,Jun!P42,Jul!P43,Aug!P43,Sep!P42,Oct!P43,Nov!P42,Dec!P46)</f>
        <v>0</v>
      </c>
      <c r="H11" s="159">
        <f>MAX(Jan!Q46,Feb!Q41,Mar!Q43,Apr!Q42,May!Q43,Jun!Q42,Jul!Q43,Aug!Q43,Sep!Q42,Oct!Q43,Nov!Q42,Dec!Q46)</f>
        <v>0</v>
      </c>
      <c r="I11" s="159">
        <f>MAX(Jan!R46,Feb!R41,Mar!R43,Apr!R42,May!R43,Jun!R42,Jul!R43,Aug!R43,Sep!R42,Oct!R43,Nov!R42,Dec!R46)</f>
        <v>0</v>
      </c>
      <c r="J11" s="121">
        <f>MAX(Jan!S46,Feb!S41,Mar!S43,Apr!S42,May!S43,Jun!S42,Jul!S43,Aug!S43,Sep!S42,Oct!S43,Nov!S42,Dec!S46)</f>
        <v>0</v>
      </c>
      <c r="K11" s="157">
        <f>MAX(Jan!AH46,Feb!AH41,Mar!AH43,Apr!AH42,May!AH43,Jun!AH42,Jul!AH43,Aug!AH43,Sep!AH42,Oct!AH43,Nov!AH42,Dec!AH46)</f>
        <v>0</v>
      </c>
      <c r="L11" s="121">
        <f>MAX(Jan!AI46,Feb!AI41,Mar!AI43,Apr!AI42,May!AI43,Jun!AI42,Jul!AI43,Aug!AI43,Sep!AI42,Oct!AI43,Nov!AI42,Dec!AI46)</f>
        <v>0</v>
      </c>
      <c r="M11" s="157">
        <f>MAX(Jan!V46,Feb!V41,Mar!V43,Apr!V42,May!V43,Jun!V42,Jul!V43,Aug!V43,Sep!V42,Oct!V43,Nov!V42,Dec!V46)</f>
        <v>0</v>
      </c>
      <c r="N11" s="159">
        <f>MAX(Jan!W46,Feb!W41,Mar!W43,Apr!W42,May!W43,Jun!W42,Jul!W43,Aug!W43,Sep!W42,Oct!W43,Nov!W42,Dec!W46)</f>
        <v>0</v>
      </c>
      <c r="O11" s="395">
        <f>MAX(Jan!X46,Feb!X41,Mar!X43,Apr!X42,May!X43,Jun!X42,Jul!X43,Aug!X43,Sep!X42,Oct!X43,Nov!X42,Dec!X46)</f>
        <v>0</v>
      </c>
      <c r="P11" s="121">
        <f>MAX(Jan!Y46,Feb!Y41,Mar!Y43,Apr!Y42,May!Y43,Jun!Y42,Jul!Y43,Aug!Y43,Sep!Y42,Oct!Y43,Nov!Y42,Dec!Y46)</f>
        <v>0</v>
      </c>
      <c r="Q11" s="157">
        <f>MAX(Jan!Z46,Feb!Z41,Mar!Z43,Apr!Z42,May!Z43,Jun!Z42,Jul!Z43,Aug!Z43,Sep!Z42,Oct!Z43,Nov!Z42,Dec!Z46)</f>
        <v>0</v>
      </c>
      <c r="R11" s="159">
        <f>MAX(Jan!AA46,Feb!AA41,Mar!AA43,Apr!AA42,May!AA43,Jun!AA42,Jul!AA43,Aug!AA43,Sep!AA42,Oct!AA43,Nov!AA42,Dec!AA46)</f>
        <v>0</v>
      </c>
      <c r="S11" s="395">
        <f>MAX(Jan!AB46,Feb!AB41,Mar!AB43,Apr!AB42,May!AB43,Jun!AB42,Jul!AB43,Aug!AB43,Sep!AB42,Oct!AB43,Nov!AB42,Dec!AB46)</f>
        <v>0</v>
      </c>
      <c r="T11" s="121">
        <f>MAX(Jan!AC46,Feb!AC41,Mar!AC43,Apr!AC42,May!AC43,Jun!AC42,Jul!AC43,Aug!AC43,Sep!AC42,Oct!AC43,Nov!AC42,Dec!AC46)</f>
        <v>0</v>
      </c>
      <c r="U11" s="157">
        <f>MAX(Jan!AD46,Feb!AD41,Mar!AD43,Apr!AD42,May!AD43,Jun!AD42,Jul!AD43,Aug!AD43,Sep!AD42,Oct!AD43,Nov!AD42,Dec!AD46)</f>
        <v>0</v>
      </c>
      <c r="V11" s="159">
        <f>MAX(Jan!AE46,Feb!AE41,Mar!AE43,Apr!AE42,May!AE43,Jun!AE42,Jul!AE43,Aug!AE43,Sep!AE42,Oct!AE43,Nov!AE42,Dec!AE46)</f>
        <v>0</v>
      </c>
      <c r="W11" s="395">
        <f>MAX(Jan!AF46,Feb!AF41,Mar!AF43,Apr!AF42,May!AF43,Jun!AF42,Jul!AF43,Aug!AF43,Sep!AF42,Oct!AF43,Nov!AF42,Dec!AF46)</f>
        <v>0</v>
      </c>
      <c r="X11" s="121">
        <f>MAX(Jan!AG46,Feb!AG41,Mar!AG43,Apr!AG42,May!AG43,Jun!AG42,Jul!AG43,Aug!AG43,Sep!AG42,Oct!AG43,Nov!AG42,Dec!AG46)</f>
        <v>0</v>
      </c>
    </row>
    <row r="12" spans="1:24" ht="15" customHeight="1">
      <c r="A12" s="75" t="s">
        <v>40</v>
      </c>
      <c r="B12" s="157">
        <f>MIN(Jan!K47,Feb!K42,Mar!K44,Apr!K43,May!K44,Jun!K43,Jul!K44,Aug!K44,Sep!K43,Oct!K44,Nov!K43,Dec!K47)</f>
        <v>0</v>
      </c>
      <c r="C12" s="274">
        <f>MIN(Jan!L47,Feb!L42,Mar!L44,Apr!L43,May!L44,Jun!L43,Jul!L44,Aug!L44,Sep!L43,Oct!L44,Nov!L43,Dec!L47)</f>
        <v>0</v>
      </c>
      <c r="D12" s="159">
        <f>MIN(Jan!M47,Feb!M42,Mar!M44,Apr!M43,May!M44,Jun!M43,Jul!M44,Aug!M44,Sep!M43,Oct!M44,Nov!M43,Dec!M47)</f>
        <v>0</v>
      </c>
      <c r="E12" s="159">
        <f ca="1">MIN(Jan!N47,Feb!N42,Mar!N44,Apr!N43,May!N44,Jun!N43,Jul!N44,Aug!N44,Sep!N43,Oct!N44,Nov!N43,Dec!N47)</f>
        <v>0</v>
      </c>
      <c r="F12" s="159">
        <f>MIN(Jan!O47,Feb!O42,Mar!O44,Apr!O43,May!O44,Jun!O43,Jul!O44,Aug!O44,Sep!O43,Oct!O44,Nov!O43,Dec!O47)</f>
        <v>0</v>
      </c>
      <c r="G12" s="159">
        <f ca="1">MIN(Jan!P47,Feb!P42,Mar!P44,Apr!P43,May!P44,Jun!P43,Jul!P44,Aug!P44,Sep!P43,Oct!P44,Nov!P43,Dec!P47)</f>
        <v>0</v>
      </c>
      <c r="H12" s="159">
        <f>MIN(Jan!Q47,Feb!Q42,Mar!Q44,Apr!Q43,May!Q44,Jun!Q43,Jul!Q44,Aug!Q44,Sep!Q43,Oct!Q44,Nov!Q43,Dec!Q47)</f>
        <v>0</v>
      </c>
      <c r="I12" s="159">
        <f>MIN(Jan!R47,Feb!R42,Mar!R44,Apr!R43,May!R44,Jun!R43,Jul!R44,Aug!R44,Sep!R43,Oct!R44,Nov!R43,Dec!R47)</f>
        <v>0</v>
      </c>
      <c r="J12" s="121">
        <f>MIN(Jan!S47,Feb!S42,Mar!S44,Apr!S43,May!S44,Jun!S43,Jul!S44,Aug!S44,Sep!S43,Oct!S44,Nov!S43,Dec!S47)</f>
        <v>0</v>
      </c>
      <c r="K12" s="157">
        <f>MIN(Jan!AH47,Feb!AH42,Mar!AH44,Apr!AH43,May!AH44,Jun!AH43,Jul!AH44,Aug!AH44,Sep!AH43,Oct!AH44,Nov!AH43,Dec!AH47)</f>
        <v>0</v>
      </c>
      <c r="L12" s="121">
        <f>MIN(Jan!AI47,Feb!AI42,Mar!AI44,Apr!AI43,May!AI44,Jun!AI43,Jul!AI44,Aug!AI44,Sep!AI43,Oct!AI44,Nov!AI43,Dec!AI47)</f>
        <v>0</v>
      </c>
      <c r="M12" s="157">
        <f>MIN(Jan!V47,Feb!V42,Mar!V44,Apr!V43,May!V44,Jun!V43,Jul!V44,Aug!V44,Sep!V43,Oct!V44,Nov!V43,Dec!V47)</f>
        <v>0</v>
      </c>
      <c r="N12" s="159">
        <f>MIN(Jan!W47,Feb!W42,Mar!W44,Apr!W43,May!W44,Jun!W43,Jul!W44,Aug!W44,Sep!W43,Oct!W44,Nov!W43,Dec!W47)</f>
        <v>0</v>
      </c>
      <c r="O12" s="395">
        <f>MIN(Jan!X47,Feb!X42,Mar!X44,Apr!X43,May!X44,Jun!X43,Jul!X44,Aug!X44,Sep!X43,Oct!X44,Nov!X43,Dec!X47)</f>
        <v>0</v>
      </c>
      <c r="P12" s="121">
        <f>MIN(Jan!Y47,Feb!Y42,Mar!Y44,Apr!Y43,May!Y44,Jun!Y43,Jul!Y44,Aug!Y44,Sep!Y43,Oct!Y44,Nov!Y43,Dec!Y47)</f>
        <v>0</v>
      </c>
      <c r="Q12" s="157">
        <f>MIN(Jan!Z47,Feb!Z42,Mar!Z44,Apr!Z43,May!Z44,Jun!Z43,Jul!Z44,Aug!Z44,Sep!Z43,Oct!Z44,Nov!Z43,Dec!Z47)</f>
        <v>0</v>
      </c>
      <c r="R12" s="159">
        <f>MIN(Jan!AA47,Feb!AA42,Mar!AA44,Apr!AA43,May!AA44,Jun!AA43,Jul!AA44,Aug!AA44,Sep!AA43,Oct!AA44,Nov!AA43,Dec!AA47)</f>
        <v>0</v>
      </c>
      <c r="S12" s="395">
        <f>MIN(Jan!AB47,Feb!AB42,Mar!AB44,Apr!AB43,May!AB44,Jun!AB43,Jul!AB44,Aug!AB44,Sep!AB43,Oct!AB44,Nov!AB43,Dec!AB47)</f>
        <v>0</v>
      </c>
      <c r="T12" s="121">
        <f>MIN(Jan!AC47,Feb!AC42,Mar!AC44,Apr!AC43,May!AC44,Jun!AC43,Jul!AC44,Aug!AC44,Sep!AC43,Oct!AC44,Nov!AC43,Dec!AC47)</f>
        <v>0</v>
      </c>
      <c r="U12" s="157">
        <f>MIN(Jan!AD47,Feb!AD42,Mar!AD44,Apr!AD43,May!AD44,Jun!AD43,Jul!AD44,Aug!AD44,Sep!AD43,Oct!AD44,Nov!AD43,Dec!AD47)</f>
        <v>0</v>
      </c>
      <c r="V12" s="159">
        <f>MIN(Jan!AE47,Feb!AE42,Mar!AE44,Apr!AE43,May!AE44,Jun!AE43,Jul!AE44,Aug!AE44,Sep!AE43,Oct!AE44,Nov!AE43,Dec!AE47)</f>
        <v>0</v>
      </c>
      <c r="W12" s="395">
        <f>MIN(Jan!AF47,Feb!AF42,Mar!AF44,Apr!AF43,May!AF44,Jun!AF43,Jul!AF44,Aug!AF44,Sep!AF43,Oct!AF44,Nov!AF43,Dec!AF47)</f>
        <v>0</v>
      </c>
      <c r="X12" s="121">
        <f>MIN(Jan!AG47,Feb!AG42,Mar!AG44,Apr!AG43,May!AG44,Jun!AG43,Jul!AG44,Aug!AG44,Sep!AG43,Oct!AG44,Nov!AG43,Dec!AG47)</f>
        <v>0</v>
      </c>
    </row>
    <row r="13" spans="1:24" ht="15" customHeight="1">
      <c r="A13" s="162" t="s">
        <v>82</v>
      </c>
      <c r="B13" s="164">
        <f>SUM(Jan!K$14:K$44,Feb!K$11:K$39,Mar!K$11:K$41,Apr!K$11:K$40,May!K$11:K$41,Jun!K$11:K$40,Jul!K$11:K$41,Aug!K$11:K$41,Sep!K$11:K$40,Oct!K$11:K$41,Nov!K$11:K$40,Dec!K$11:K$41)</f>
        <v>0</v>
      </c>
      <c r="C13" s="165"/>
      <c r="D13" s="165"/>
      <c r="E13" s="160">
        <f ca="1">SUM(Jan!N$14:N$44,Feb!N$11:N$39,Mar!N$11:N$41,Apr!N$11:N$40,May!N$11:N$41,Jun!N$11:N$40,Jul!N$11:N$41,Aug!N$11:N$41,Sep!N$11:N$40,Oct!N$11:N$41,Nov!N$11:N$40,Dec!N$11:N$41)</f>
        <v>0</v>
      </c>
      <c r="F13" s="165"/>
      <c r="G13" s="160">
        <f ca="1">SUM(Jan!P$14:P$44,Feb!P$11:P$39,Mar!P$11:P$41,Apr!P$11:P$40,May!P$11:P$41,Jun!P$11:P$40,Jul!P$11:P$41,Aug!P$11:P$41,Sep!P$11:P$40,Oct!P$11:P$41,Nov!P$11:P$40,Dec!P$11:P$41)</f>
        <v>0</v>
      </c>
      <c r="H13" s="165"/>
      <c r="I13" s="165"/>
      <c r="J13" s="166"/>
      <c r="K13" s="162">
        <f>SUM(Jan!AH$14:AH$44,Feb!AH$11:AH$39,Mar!AH$11:AH$41,Apr!AH$11:AH$40,May!AH$11:AH$41,Jun!AH$11:AH$40,Jul!AH$11:AH$41,Aug!AH$11:AH$41,Sep!AH$11:AH$40,Oct!AH$11:AH$41,Nov!AH$11:AH$40,Dec!AH$11:AH$41)</f>
        <v>0</v>
      </c>
      <c r="L13" s="120">
        <f>SUM(Jan!AI$14:AI$44,Feb!AI$11:AI$39,Mar!AI$11:AI$41,Apr!AI$11:AI$40,May!AI$11:AI$41,Jun!AI$11:AI$40,Jul!AI$11:AI$41,Aug!AI$11:AI$41,Sep!AI$11:AI$40,Oct!AI$11:AI$41,Nov!AI$11:AI$40,Dec!AI$11:AI$41)</f>
        <v>0</v>
      </c>
      <c r="M13" s="167"/>
      <c r="N13" s="165"/>
      <c r="O13" s="165"/>
      <c r="P13" s="166"/>
      <c r="Q13" s="167"/>
      <c r="R13" s="165"/>
      <c r="S13" s="165"/>
      <c r="T13" s="166"/>
      <c r="U13" s="167"/>
      <c r="V13" s="165"/>
      <c r="W13" s="165"/>
      <c r="X13" s="166"/>
    </row>
    <row r="14" spans="1:24" ht="15" customHeight="1" thickBot="1">
      <c r="A14" s="150" t="s">
        <v>42</v>
      </c>
      <c r="B14" s="172">
        <f>SUM(Jan!K50+Feb!K45+Mar!K47+Apr!K46+May!K47+Jun!K46+Jul!K47+Aug!K47+Sep!K46+Oct!K47+Nov!K46+Dec!K50)</f>
        <v>0</v>
      </c>
      <c r="C14" s="173">
        <f>SUM(Jan!L50+Feb!L45+Mar!L47+Apr!L46+May!L47+Jun!L46+Jul!L47+Aug!L47+Sep!L46+Oct!L47+Nov!L46+Dec!L50)</f>
        <v>0</v>
      </c>
      <c r="D14" s="173">
        <f>SUM(Jan!M50+Feb!M45+Mar!M47+Apr!M46+May!M47+Jun!M46+Jul!M47+Aug!M47+Sep!M46+Oct!M47+Nov!M46+Dec!M50)</f>
        <v>0</v>
      </c>
      <c r="E14" s="159">
        <f ca="1">SUM(Jan!N50+Feb!N45+Mar!N47+Apr!N46+May!N47+Jun!N46+Jul!N47+Aug!N47+Sep!N46+Oct!N47+Nov!N46+Dec!N50)</f>
        <v>0</v>
      </c>
      <c r="F14" s="159">
        <f>SUM(Jan!O50+Feb!O45+Mar!O47+Apr!O46+May!O47+Jun!O46+Jul!O47+Aug!O47+Sep!O46+Oct!O47+Nov!O46+Dec!O50)</f>
        <v>0</v>
      </c>
      <c r="G14" s="159">
        <f ca="1">SUM(Jan!P50+Feb!P45+Mar!P47+Apr!P46+May!P47+Jun!P46+Jul!P47+Aug!P47+Sep!P46+Oct!P47+Nov!P46+Dec!P50)</f>
        <v>0</v>
      </c>
      <c r="H14" s="159">
        <f>SUM(Jan!Q50+Feb!Q45+Mar!Q47+Apr!Q46+May!Q47+Jun!Q46+Jul!Q47+Aug!Q47+Sep!Q46+Oct!Q47+Nov!Q46+Dec!Q50)</f>
        <v>0</v>
      </c>
      <c r="I14" s="159">
        <f>SUM(Jan!R50+Feb!R45+Mar!R47+Apr!R46+May!R47+Jun!R46+Jul!R47+Aug!R47+Sep!R46+Oct!R47+Nov!R46+Dec!R50)</f>
        <v>0</v>
      </c>
      <c r="J14" s="121">
        <f>SUM(Jan!S50+Feb!S45+Mar!S47+Apr!S46+May!S47+Jun!S46+Jul!S47+Aug!S47+Sep!S46+Oct!S47+Nov!S46+Dec!S50)</f>
        <v>0</v>
      </c>
      <c r="K14" s="85">
        <f>SUM(Jan!AH50+Feb!AH45+Mar!AH47+Apr!AH46+May!AH47+Jun!AH46+Jul!AH47+Aug!AH47+Sep!AH46+Oct!AH47+Nov!AH46+Dec!AH50)</f>
        <v>0</v>
      </c>
      <c r="L14" s="174">
        <f>SUM(Jan!AI50+Feb!AI45+Mar!AI47+Apr!AI46+May!AI47+Jun!AI46+Jul!AI47+Aug!AI47+Sep!AI46+Oct!AI47+Nov!AI46+Dec!AI50)</f>
        <v>0</v>
      </c>
      <c r="M14" s="172">
        <f>SUM(Jan!V50+Feb!V45+Mar!V47+Apr!V46+May!V47+Jun!V46+Jul!V47+Aug!V47+Sep!V46+Oct!V47+Nov!V46+Dec!V50)</f>
        <v>0</v>
      </c>
      <c r="N14" s="173">
        <f>SUM(Jan!W50+Feb!W45+Mar!W47+Apr!W46+May!W47+Jun!W46+Jul!W47+Aug!W47+Sep!W46+Oct!W47+Nov!W46+Dec!W50)</f>
        <v>0</v>
      </c>
      <c r="O14" s="173">
        <f>SUM(Jan!X50+Feb!X45+Mar!X47+Apr!X46+May!X47+Jun!X46+Jul!X47+Aug!X47+Sep!X46+Oct!X47+Nov!X46+Dec!X50)</f>
        <v>0</v>
      </c>
      <c r="P14" s="174">
        <f>SUM(Jan!Y50+Feb!Y45+Mar!Y47+Apr!Y46+May!Y47+Jun!Y46+Jul!Y47+Aug!Y47+Sep!Y46+Oct!Y47+Nov!Y46+Dec!Y50)</f>
        <v>0</v>
      </c>
      <c r="Q14" s="172">
        <f>SUM(Jan!Z50+Feb!Z45+Mar!Z47+Apr!Z46+May!Z47+Jun!Z46+Jul!Z47+Aug!Z47+Sep!Z46+Oct!Z47+Nov!Z46+Dec!Z50)</f>
        <v>0</v>
      </c>
      <c r="R14" s="173">
        <f>SUM(Jan!AA50+Feb!AA45+Mar!AA47+Apr!AA46+May!AA47+Jun!AA46+Jul!AA47+Aug!AA47+Sep!AA46+Oct!AA47+Nov!AA46+Dec!AA50)</f>
        <v>0</v>
      </c>
      <c r="S14" s="173">
        <f>SUM(Jan!AB50+Feb!AB45+Mar!AB47+Apr!AB46+May!AB47+Jun!AB46+Jul!AB47+Aug!AB47+Sep!AB46+Oct!AB47+Nov!AB46+Dec!AB50)</f>
        <v>0</v>
      </c>
      <c r="T14" s="174">
        <f>SUM(Jan!AC50+Feb!AC45+Mar!AC47+Apr!AC46+May!AC47+Jun!AC46+Jul!AC47+Aug!AC47+Sep!AC46+Oct!AC47+Nov!AC46+Dec!AC50)</f>
        <v>0</v>
      </c>
      <c r="U14" s="172">
        <f>SUM(Jan!AD50+Feb!AD45+Mar!AD47+Apr!AD46+May!AD47+Jun!AD46+Jul!AD47+Aug!AD47+Sep!AD46+Oct!AD47+Nov!AD46+Dec!AD50)</f>
        <v>0</v>
      </c>
      <c r="V14" s="173">
        <f>SUM(Jan!AE50+Feb!AE45+Mar!AE47+Apr!AE46+May!AE47+Jun!AE46+Jul!AE47+Aug!AE47+Sep!AE46+Oct!AE47+Nov!AE46+Dec!AE50)</f>
        <v>0</v>
      </c>
      <c r="W14" s="173">
        <f>SUM(Jan!AF50+Feb!AF45+Mar!AF47+Apr!AF46+May!AF47+Jun!AF46+Jul!AF47+Aug!AF47+Sep!AF46+Oct!AF47+Nov!AF46+Dec!AF50)</f>
        <v>0</v>
      </c>
      <c r="X14" s="174">
        <f>SUM(Jan!AG50+Feb!AG45+Mar!AG47+Apr!AG46+May!AG47+Jun!AG46+Jul!AG47+Aug!AG47+Sep!AG46+Oct!AG47+Nov!AG46+Dec!AG50)</f>
        <v>0</v>
      </c>
    </row>
    <row r="15" spans="1:23" ht="15" customHeight="1" thickBot="1">
      <c r="A15" s="318" t="s">
        <v>112</v>
      </c>
      <c r="B15" s="317"/>
      <c r="C15" s="317"/>
      <c r="D15" s="317"/>
      <c r="E15" s="319" t="str">
        <f ca="1">IF(E10="","",365*E10)</f>
        <v/>
      </c>
      <c r="F15" s="324"/>
      <c r="G15" s="319" t="str">
        <f ca="1">IF(G10="","",365*G10)</f>
        <v/>
      </c>
      <c r="H15" s="324"/>
      <c r="I15" s="324"/>
      <c r="J15" s="324"/>
      <c r="K15" s="320"/>
      <c r="L15" s="321"/>
      <c r="M15" s="119"/>
      <c r="N15" s="321"/>
      <c r="O15" s="119"/>
      <c r="P15" s="119"/>
      <c r="Q15" s="119"/>
      <c r="R15" s="119"/>
      <c r="S15" s="119"/>
      <c r="T15" s="119"/>
      <c r="U15" s="119"/>
      <c r="V15" s="119"/>
      <c r="W15" s="119"/>
    </row>
    <row r="16" spans="1:35" ht="13.5" customHeight="1" thickBot="1">
      <c r="A16" s="88"/>
      <c r="T16" s="175"/>
      <c r="U16" s="13"/>
      <c r="V16" s="13"/>
      <c r="W16" s="13"/>
      <c r="X16" s="13"/>
      <c r="Y16" s="13"/>
      <c r="Z16" s="13"/>
      <c r="AA16" s="13"/>
      <c r="AB16" s="13"/>
      <c r="AC16" s="13"/>
      <c r="AD16" s="13"/>
      <c r="AE16" s="13"/>
      <c r="AF16" s="13"/>
      <c r="AG16" s="13"/>
      <c r="AH16" s="13"/>
      <c r="AI16" s="13"/>
    </row>
    <row r="17" spans="1:51" ht="12.75">
      <c r="A17" s="104" t="s">
        <v>9</v>
      </c>
      <c r="B17" s="176"/>
      <c r="C17" s="1129" t="s">
        <v>10</v>
      </c>
      <c r="D17" s="1140"/>
      <c r="E17" s="1140"/>
      <c r="F17" s="1140"/>
      <c r="G17" s="1140"/>
      <c r="H17" s="1140"/>
      <c r="I17" s="1140"/>
      <c r="J17" s="1140"/>
      <c r="K17" s="1140"/>
      <c r="L17" s="1140"/>
      <c r="M17" s="1140"/>
      <c r="N17" s="1140"/>
      <c r="O17" s="1140"/>
      <c r="P17" s="1140"/>
      <c r="Q17" s="1140"/>
      <c r="R17" s="1140"/>
      <c r="S17" s="1140"/>
      <c r="T17" s="1140"/>
      <c r="U17" s="1140"/>
      <c r="V17" s="1141"/>
      <c r="AY17" s="177"/>
    </row>
    <row r="18" spans="1:51" ht="12.75">
      <c r="A18" s="105" t="s">
        <v>9</v>
      </c>
      <c r="B18" s="178"/>
      <c r="C18" s="11"/>
      <c r="D18" s="11"/>
      <c r="E18" s="11"/>
      <c r="F18" s="11"/>
      <c r="G18" s="12"/>
      <c r="H18" s="109" t="s">
        <v>69</v>
      </c>
      <c r="I18" s="110"/>
      <c r="J18" s="109" t="s">
        <v>67</v>
      </c>
      <c r="K18" s="111"/>
      <c r="L18" s="111"/>
      <c r="M18" s="113"/>
      <c r="N18" s="109" t="s">
        <v>68</v>
      </c>
      <c r="O18" s="111"/>
      <c r="P18" s="111"/>
      <c r="Q18" s="113"/>
      <c r="R18" s="109" t="s">
        <v>49</v>
      </c>
      <c r="S18" s="111"/>
      <c r="T18" s="111"/>
      <c r="U18" s="113"/>
      <c r="V18" s="1142" t="str">
        <f>Dec!BI9</f>
        <v xml:space="preserve"> </v>
      </c>
      <c r="AY18" s="177"/>
    </row>
    <row r="19" spans="1:51" ht="108.75" customHeight="1">
      <c r="A19" s="106"/>
      <c r="B19" s="179" t="str">
        <f>Dec!AK10</f>
        <v>Residual Chlorine - Final</v>
      </c>
      <c r="C19" s="180" t="str">
        <f>Dec!AL10</f>
        <v>Residual Chlorine - Contact Tank</v>
      </c>
      <c r="D19" s="19" t="str">
        <f>Dec!AN10</f>
        <v>E. Coli - colony/100 ml</v>
      </c>
      <c r="E19" s="19" t="s">
        <v>74</v>
      </c>
      <c r="F19" s="17" t="str">
        <f>Dec!AU10</f>
        <v>Dissolved Oxygen - mg/l</v>
      </c>
      <c r="G19" s="23" t="str">
        <f>Dec!AV10</f>
        <v xml:space="preserve">Phosphorus - mg/l </v>
      </c>
      <c r="H19" s="16" t="str">
        <f>Dec!AS10</f>
        <v>Effluent Flow Rate (MGD)</v>
      </c>
      <c r="I19" s="21" t="str">
        <f>Dec!AT10</f>
        <v>Effluent Flow
Weekly Average</v>
      </c>
      <c r="J19" s="16" t="str">
        <f>Dec!AW10</f>
        <v>CBOD5 - mg/l</v>
      </c>
      <c r="K19" s="19" t="str">
        <f>Dec!AX10</f>
        <v>CBOD5 - mg/l
Weekly Average</v>
      </c>
      <c r="L19" s="26" t="str">
        <f>Dec!AY10</f>
        <v>CBOD5 - lbs</v>
      </c>
      <c r="M19" s="21" t="str">
        <f>Dec!AZ10</f>
        <v>CBOD5 - lbs/day
Weekly Average</v>
      </c>
      <c r="N19" s="16" t="str">
        <f>Dec!BA10</f>
        <v>Susp. Solids - mg/l</v>
      </c>
      <c r="O19" s="19" t="str">
        <f>Dec!BB10</f>
        <v>Susp. Solids - mg/l
Weekly Average</v>
      </c>
      <c r="P19" s="27" t="str">
        <f>Dec!BC10</f>
        <v>Susp. Solids - lbs</v>
      </c>
      <c r="Q19" s="21" t="str">
        <f>Dec!BD10</f>
        <v>Susp. Solids - lbs/day
Weekly Average</v>
      </c>
      <c r="R19" s="16" t="str">
        <f>Dec!BE10</f>
        <v>Ammonia - mg/l</v>
      </c>
      <c r="S19" s="28" t="str">
        <f>Dec!BF10</f>
        <v>Ammonia - mg/l
Weekly Average</v>
      </c>
      <c r="T19" s="27" t="str">
        <f>Dec!BG10</f>
        <v>Ammonia - lbs</v>
      </c>
      <c r="U19" s="21" t="str">
        <f>Dec!BH10</f>
        <v>Ammonia - lbs/day
Weekly Average</v>
      </c>
      <c r="V19" s="1143">
        <f>Dec!BI10</f>
        <v>0</v>
      </c>
      <c r="AY19" s="177"/>
    </row>
    <row r="20" spans="1:51" ht="12.75">
      <c r="A20" s="150" t="s">
        <v>36</v>
      </c>
      <c r="B20" s="150" t="str">
        <f>IF(SUM(Jan!AJ$14:AJ$44,Feb!AJ$11:AJ$39,Mar!AJ$11:AJ$41,Apr!AJ$11:AJ$40,May!AJ$11:AJ$41,Jun!AJ$11:AJ$40,Jul!AJ$11:AJ$41,Aug!AJ$11:AJ$41,Sep!AJ$11:AJ$40,Oct!AJ$11:AJ$41,Nov!AJ$11:AJ$40,Dec!AJ$11:AJ$41)&gt;0,AVERAGE(Jan!AJ$14:AJ$44,Feb!AJ$11:AJ$39,Mar!AJ$11:AJ$41,Apr!AJ$11:AJ$40,May!AJ$11:AJ$41,Jun!AJ$11:AJ$40,Jul!AJ$11:AJ$41,Aug!AJ$11:AJ$41,Sep!AJ$11:AJ$40,Oct!AJ$11:AJ$41,Nov!AJ$11:AJ$40,Dec!AJ$11:AJ$41),"")</f>
        <v/>
      </c>
      <c r="C20" s="181" t="str">
        <f>IF(SUM(Jan!AL$14:AL$44,Feb!AL$11:AL$39,Mar!AL$11:AL$41,Apr!AL$11:AL$40,May!AL$11:AL$41,Jun!AL$11:AL$40,Jul!AL$11:AL$41,Aug!AL$11:AL$41,Sep!AL$11:AL$40,Oct!AL$11:AL$41,Nov!AL$11:AL$40,Dec!AL$11:AL$41)&gt;0,AVERAGE(Jan!AL$14:AL$44,Feb!AL$11:AL$39,Mar!AL$11:AL$41,Apr!AL$11:AL$40,May!AL$11:AL$41,Jun!AL$11:AL$40,Jul!AL$11:AL$41,Aug!AL$11:AL$41,Sep!AL$11:AL$40,Oct!AL$11:AL$41,Nov!AL$11:AL$40,Dec!AL$11:AL$41),"")</f>
        <v/>
      </c>
      <c r="D20" s="308" t="str">
        <f ca="1">IF(SUM(Jan!AM$14:AM$44,Feb!AM$11:AM$39,Mar!AM$11:AM$41,Apr!AM$11:AM$40,May!AM$11:AM$41,Jun!AM$11:AM$40,Jul!AM$11:AM$41,Aug!AM$11:AM$41,Sep!AM$11:AM$40,Oct!AM$11:AM$41,Nov!AM$11:AM$40,Dec!AM$11:AM$41)&gt;0,GEOMEAN(Jan!AM$14:AM$44,Feb!AM$11:AM$39,Mar!AM$11:AM$41,Apr!AM$11:AM$40,May!AM$11:AM$41,Jun!AM$11:AM$40,Jul!AM$11:AM$41,Aug!AM$11:AM$41,Sep!AM$11:AM$40,Oct!AM$11:AM$41,Nov!AM$11:AM$40,Dec!AM$11:AM$41),"")</f>
        <v/>
      </c>
      <c r="E20" s="156"/>
      <c r="F20" s="315" t="str">
        <f>IF(SUM(Jan!AU$14:AU$44,Feb!AU$11:AU$39,Mar!AU$11:AU$41,Apr!AU$11:AU$40,May!AU$11:AU$41,Jun!AU$11:AU$40,Jul!AU$11:AU$41,Aug!AU$11:AU$41,Sep!AU$11:AU$40,Oct!AU$11:AU$41,Nov!AU$11:AU$40,Dec!AU$11:AU$41)&gt;0,AVERAGE(Jan!AU$14:AU$44,Feb!AU$11:AU$39,Mar!AU$11:AU$41,Apr!AU$11:AU$40,May!AU$11:AU$41,Jun!AU$11:AU$40,Jul!AU$11:AU$41,Aug!AU$11:AU$41,Sep!AU$11:AU$40,Oct!AU$11:AU$41,Nov!AU$11:AU$40,Dec!AU$11:AU$41),"")</f>
        <v/>
      </c>
      <c r="G20" s="314" t="str">
        <f>IF(SUM(Jan!AV$14:AV$44,Feb!AV$11:AV$39,Mar!AV$11:AV$41,Apr!AV$11:AV$40,May!AV$11:AV$41,Jun!AV$11:AV$40,Jul!AV$11:AV$41,Aug!AV$11:AV$41,Sep!AV$11:AV$40,Oct!AV$11:AV$41,Nov!AV$11:AV$40,Dec!AV$11:AV$41)&gt;0,AVERAGE(Jan!AV$14:AV$44,Feb!AV$11:AV$39,Mar!AV$11:AV$41,Apr!AV$11:AV$40,May!AV$11:AV$41,Jun!AV$11:AV$40,Jul!AV$11:AV$41,Aug!AV$11:AV$41,Sep!AV$11:AV$40,Oct!AV$11:AV$41,Nov!AV$11:AV$40,Dec!AV$11:AV$41),"")</f>
        <v/>
      </c>
      <c r="H20" s="154" t="str">
        <f>IF(SUM(Jan!AS$14:AS$44,Feb!AS$11:AS$39,Mar!AS$11:AS$41,Apr!AS$11:AS$40,May!AS$11:AS$41,Jun!AS$11:AS$40,Jul!AS$11:AS$41,Aug!AS$11:AS$41,Sep!AS$11:AS$40,Oct!AS$11:AS$41,Nov!AS$11:AS$40,Dec!AS$11:AS$41)&gt;0,AVERAGE(Jan!AS$14:AS$44,Feb!AS$11:AS$39,Mar!AS$11:AS$41,Apr!AS$11:AS$40,May!AS$11:AS$41,Jun!AS$11:AS$40,Jul!AS$11:AS$41,Aug!AS$11:AS$41,Sep!AS$11:AS$40,Oct!AS$11:AS$41,Nov!AS$11:AS$40,Dec!AS$11:AS$41),"")</f>
        <v/>
      </c>
      <c r="I20" s="182"/>
      <c r="J20" s="313" t="str">
        <f>IF(SUM(Jan!AW$14:AW$44,Feb!AW$11:AW$39,Mar!AW$11:AW$41,Apr!AW$11:AW$40,May!AW$11:AW$41,Jun!AW$11:AW$40,Jul!AW$11:AW$41,Aug!AW$11:AW$41,Sep!AW$11:AW$40,Oct!AW$11:AW$41,Nov!AW$11:AW$40,Dec!AW$11:AW$41)&gt;0,AVERAGE(Jan!AW$14:AW$44,Feb!AW$11:AW$39,Mar!AW$11:AW$41,Apr!AW$11:AW$40,May!AW$11:AW$41,Jun!AW$11:AW$40,Jul!AW$11:AW$41,Aug!AW$11:AW$41,Sep!AW$11:AW$40,Oct!AW$11:AW$41,Nov!AW$11:AW$40,Dec!AW$11:AW$41),"")</f>
        <v/>
      </c>
      <c r="K20" s="156"/>
      <c r="L20" s="183" t="str">
        <f ca="1">IF(SUM(Jan!AY$14:AY$44,Feb!AY$11:AY$39,Mar!AY$11:AY$41,Apr!AY$11:AY$40,May!AY$11:AY$41,Jun!AY$11:AY$40,Jul!AY$11:AY$41,Aug!AY$11:AY$41,Sep!AY$11:AY$40,Oct!AY$11:AY$41,Nov!AY$11:AY$40,Dec!AY$11:AY$41)&gt;0,AVERAGE(Jan!AY$14:AY$44,Feb!AY$11:AY$39,Mar!AY$11:AY$41,Apr!AY$11:AY$40,May!AY$11:AY$41,Jun!AY$11:AY$40,Jul!AY$11:AY$41,Aug!AY$11:AY$41,Sep!AY$11:AY$40,Oct!AY$11:AY$41,Nov!AY$11:AY$40,Dec!AY$11:AY$41),"")</f>
        <v/>
      </c>
      <c r="M20" s="182"/>
      <c r="N20" s="313" t="str">
        <f>IF(SUM(Jan!BA$14:BA$44,Feb!BA$11:BA$39,Mar!BA$11:BA$41,Apr!BA$11:BA$40,May!BA$11:BA$41,Jun!BA$11:BA$40,Jul!BA$11:BA$41,Aug!BA$11:BA$41,Sep!BA$11:BA$40,Oct!BA$11:BA$41,Nov!BA$11:BA$40,Dec!BA$11:BA$41)&gt;0,AVERAGE(Jan!BA$14:BA$44,Feb!BA$11:BA$39,Mar!BA$11:BA$41,Apr!BA$11:BA$40,May!BA$11:BA$41,Jun!BA$11:BA$40,Jul!BA$11:BA$41,Aug!BA$11:BA$41,Sep!BA$11:BA$40,Oct!BA$11:BA$41,Nov!BA$11:BA$40,Dec!BA$11:BA$41),"")</f>
        <v/>
      </c>
      <c r="O20" s="156"/>
      <c r="P20" s="184" t="str">
        <f ca="1">IF(SUM(Jan!BC$14:BC$44,Feb!BC$11:BC$39,Mar!BC$11:BC$41,Apr!BC$11:BC$40,May!BC$11:BC$41,Jun!BC$11:BC$40,Jul!BC$11:BC$41,Aug!BC$11:BC$41,Sep!BC$11:BC$40,Oct!BC$11:BC$41,Nov!BC$11:BC$40,Dec!BC$11:BC$41)&gt;0,AVERAGE(Jan!BC$14:BC$44,Feb!BC$11:BC$39,Mar!BC$11:BC$41,Apr!BC$11:BC$40,May!BC$11:BC$41,Jun!BC$11:BC$40,Jul!BC$11:BC$41,Aug!BC$11:BC$41,Sep!BC$11:BC$40,Oct!BC$11:BC$41,Nov!BC$11:BC$40,Dec!BC$11:BC$41),"")</f>
        <v/>
      </c>
      <c r="Q20" s="182"/>
      <c r="R20" s="154" t="str">
        <f>IF(SUM(Jan!BE$14:BE$44,Feb!BE$11:BE$39,Mar!BE$11:BE$41,Apr!BE$11:BE$40,May!BE$11:BE$41,Jun!BE$11:BE$40,Jul!BE$11:BE$41,Aug!BE$11:BE$41,Sep!BE$11:BE$40,Oct!BE$11:BE$41,Nov!BE$11:BE$40,Dec!BE$11:BE$41)&gt;0,AVERAGE(Jan!BE$14:BE$44,Feb!BE$11:BE$39,Mar!BE$11:BE$41,Apr!BE$11:BE$40,May!BE$11:BE$41,Jun!BE$11:BE$40,Jul!BE$11:BE$41,Aug!BE$11:BE$41,Sep!BE$11:BE$40,Oct!BE$11:BE$41,Nov!BE$11:BE$40,Dec!BE$11:BE$41),"")</f>
        <v/>
      </c>
      <c r="S20" s="185"/>
      <c r="T20" s="184" t="str">
        <f ca="1">IF(SUM(Jan!BG$14:BG$44,Feb!BG$11:BG$39,Mar!BG$11:BG$41,Apr!BG$11:BG$40,May!BG$11:BG$41,Jun!BG$11:BG$40,Jul!BG$11:BG$41,Aug!BG$11:BG$41,Sep!BG$11:BG$40,Oct!BG$11:BG$41,Nov!BG$11:BG$40,Dec!BG$11:BG$41)&gt;0,AVERAGE(Jan!BG$14:BG$44,Feb!BG$11:BG$39,Mar!BG$11:BG$41,Apr!BG$11:BG$40,May!BG$11:BG$41,Jun!BG$11:BG$40,Jul!BG$11:BG$41,Aug!BG$11:BG$41,Sep!BG$11:BG$40,Oct!BG$11:BG$41,Nov!BG$11:BG$40,Dec!BG$11:BG$41),"")</f>
        <v/>
      </c>
      <c r="U20" s="182"/>
      <c r="V20" s="118" t="str">
        <f>IF(SUM(Jan!BI$14:BI$44,Feb!BI$11:BI$39,Mar!BI$11:BI$41,Apr!BI$11:BI$40,May!BI$11:BI$41,Jun!BI$11:BI$40,Jul!BI$11:BI$41,Aug!BI$11:BI$41,Sep!BI$11:BI$40,Oct!BI$11:BI$41,Nov!BI$11:BI$40,Dec!BI$11:BI$41)&gt;0,AVERAGE(Jan!BI$14:BI$44,Feb!BI$11:BI$39,Mar!BI$11:BI$41,Apr!BI$11:BI$40,May!BI$11:BI$41,Jun!BI$11:BI$40,Jul!BI$11:BI$41,Aug!BI$11:BI$41,Sep!BI$11:BI$40,Oct!BI$11:BI$41,Nov!BI$11:BI$40,Dec!BI$11:BI$41),"")</f>
        <v/>
      </c>
      <c r="AY20" s="177"/>
    </row>
    <row r="21" spans="1:51" ht="12.75">
      <c r="A21" s="150" t="s">
        <v>38</v>
      </c>
      <c r="B21" s="150">
        <f>MAX(Jan!AK46,Feb!AK41,Mar!AK43,Apr!AK42,May!AK43,Jun!AK42,Jul!AK43,Aug!AK43,Sep!AK42,Oct!AK43,Nov!AK42,Dec!AK46)</f>
        <v>0</v>
      </c>
      <c r="C21" s="77">
        <f>MAX(Jan!AL46,Feb!AL41,Mar!AL43,Apr!AL42,May!AL43,Jun!AL42,Jul!AL43,Aug!AL43,Sep!AL42,Oct!AL43,Nov!AL42,Dec!AL46)</f>
        <v>0</v>
      </c>
      <c r="D21" s="159">
        <f ca="1">MAX(Jan!AN46,Feb!AN41,Mar!AN43,Apr!AN42,May!AN43,Jun!AN42,Jul!AN43,Aug!AN43,Sep!AN42,Oct!AN43,Nov!AN42,Dec!AN46)</f>
        <v>0</v>
      </c>
      <c r="E21" s="159">
        <f>MAX(Jan!AO46,Feb!AO41,Mar!AO43,Apr!AO42,May!AO43,Jun!AO42,Jul!AO43,Aug!AO43,Sep!AO42,Oct!AO43,Nov!AO42,Dec!AO46)</f>
        <v>0</v>
      </c>
      <c r="F21" s="159">
        <f>MAX(Jan!AU46,Feb!AU41,Mar!AU43,Apr!AU42,May!AU43,Jun!AU42,Jul!AU43,Aug!AU43,Sep!AU42,Oct!AU43,Nov!AU42,Dec!AU46)</f>
        <v>0</v>
      </c>
      <c r="G21" s="121">
        <f>MAX(Jan!AV46,Feb!AV41,Mar!AV43,Apr!AV42,May!AV43,Jun!AV42,Jul!AV43,Aug!AV43,Sep!AV42,Oct!AV43,Nov!AV42,Dec!AV46)</f>
        <v>0</v>
      </c>
      <c r="H21" s="157">
        <f>MAX(Jan!AS46,Feb!AS41,Mar!AS43,Apr!AS42,May!AS43,Jun!AS42,Jul!AS43,Aug!AS43,Sep!AS42,Oct!AS43,Nov!AS42,Dec!AS46)</f>
        <v>0</v>
      </c>
      <c r="I21" s="120">
        <f>MAX(Jan!AT46,Feb!AT41,Mar!AT43,Apr!AT42,May!AT43,Jun!AT42,Jul!AT43,Aug!AT43,Sep!AT42,Oct!AT43,Nov!AT42,Dec!AT46)</f>
        <v>0</v>
      </c>
      <c r="J21" s="157">
        <f>MAX(Jan!AW46,Feb!AW41,Mar!AW43,Apr!AW42,May!AW43,Jun!AW42,Jul!AW43,Aug!AW43,Sep!AW42,Oct!AW43,Nov!AW42,Dec!AW46)</f>
        <v>0</v>
      </c>
      <c r="K21" s="160">
        <f>MAX(Jan!AX46,Feb!AX41,Mar!AX43,Apr!AX42,May!AX43,Jun!AX42,Jul!AX43,Aug!AX43,Sep!AX42,Oct!AX43,Nov!AX42,Dec!AX46)</f>
        <v>0</v>
      </c>
      <c r="L21" s="186">
        <f ca="1">MAX(Jan!AY46,Feb!AY41,Mar!AY43,Apr!AY42,May!AY43,Jun!AY42,Jul!AY43,Aug!AY43,Sep!AY42,Oct!AY43,Nov!AY42,Dec!AY46)</f>
        <v>0</v>
      </c>
      <c r="M21" s="120">
        <f ca="1">MAX(Jan!AZ46,Feb!AZ41,Mar!AZ43,Apr!AZ42,May!AZ43,Jun!AZ42,Jul!AZ43,Aug!AZ43,Sep!AZ42,Oct!AZ43,Nov!AZ42,Dec!AZ46)</f>
        <v>0</v>
      </c>
      <c r="N21" s="157">
        <f>MAX(Jan!BA46,Feb!BA41,Mar!BA43,Apr!BA42,May!BA43,Jun!BA42,Jul!BA43,Aug!BA43,Sep!BA42,Oct!BA43,Nov!BA42,Dec!BA46)</f>
        <v>0</v>
      </c>
      <c r="O21" s="160">
        <f>MAX(Jan!BB46,Feb!BB41,Mar!BB43,Apr!BB42,May!BB43,Jun!BB42,Jul!BB43,Aug!BB43,Sep!BB42,Oct!BB43,Nov!BB42,Dec!BB46)</f>
        <v>0</v>
      </c>
      <c r="P21" s="187">
        <f ca="1">MAX(Jan!BC46,Feb!BC41,Mar!BC43,Apr!BC42,May!BC43,Jun!BC42,Jul!BC43,Aug!BC43,Sep!BC42,Oct!BC43,Nov!BC42,Dec!BC46)</f>
        <v>0</v>
      </c>
      <c r="Q21" s="120">
        <f ca="1">MAX(Jan!BD46,Feb!BD41,Mar!BD43,Apr!BD42,May!BD43,Jun!BD42,Jul!BD43,Aug!BD43,Sep!BD42,Oct!BD43,Nov!BD42,Dec!BD46)</f>
        <v>0</v>
      </c>
      <c r="R21" s="157">
        <f>MAX(Jan!BE46,Feb!BE41,Mar!BE43,Apr!BE42,May!BE43,Jun!BE42,Jul!BE43,Aug!BE43,Sep!BE42,Oct!BE43,Nov!BE42,Dec!BE46)</f>
        <v>0</v>
      </c>
      <c r="S21" s="188">
        <f>MAX(Jan!BF46,Feb!BF41,Mar!BF43,Apr!BF42,May!BF43,Jun!BF42,Jul!BF43,Aug!BF43,Sep!BF42,Oct!BF43,Nov!BF42,Dec!BF46)</f>
        <v>0</v>
      </c>
      <c r="T21" s="187">
        <f ca="1">MAX(Jan!BG46,Feb!BG41,Mar!BG43,Apr!BG42,May!BG43,Jun!BG42,Jul!BG43,Aug!BG43,Sep!BG42,Oct!BG43,Nov!BG42,Dec!BG46)</f>
        <v>0</v>
      </c>
      <c r="U21" s="120">
        <f ca="1">MAX(Jan!BH46,Feb!BH41,Mar!BH43,Apr!BH42,May!BH43,Jun!BH42,Jul!BH43,Aug!BH43,Sep!BH42,Oct!BH43,Nov!BH42,Dec!BH46)</f>
        <v>0</v>
      </c>
      <c r="V21" s="121">
        <f>MAX(Jan!BI46,Feb!BI41,Mar!BI43,Apr!BI42,May!BI43,Jun!BI42,Jul!BI43,Aug!BI43,Sep!BI42,Oct!BI43,Nov!BI42,Dec!BI46)</f>
        <v>0</v>
      </c>
      <c r="AY21" s="177"/>
    </row>
    <row r="22" spans="1:22" ht="13.5" customHeight="1">
      <c r="A22" s="150" t="s">
        <v>40</v>
      </c>
      <c r="B22" s="150">
        <f>MIN(Jan!AK47,Feb!AK42,Mar!AK44,Apr!AK43,May!AK44,Jun!AK43,Jul!AK44,Aug!AK44,Sep!AK43,Oct!AK44,Nov!AK43,Dec!AK47)</f>
        <v>0</v>
      </c>
      <c r="C22" s="77">
        <f>MIN(Jan!AL47,Feb!AL42,Mar!AL44,Apr!AL43,May!AL44,Jun!AL43,Jul!AL44,Aug!AL44,Sep!AL43,Oct!AL44,Nov!AL43,Dec!AL47)</f>
        <v>0</v>
      </c>
      <c r="D22" s="159">
        <f>MIN(Jan!AN47,Feb!AN42,Mar!AN44,Apr!AN43,May!AN44,Jun!AN43,Jul!AN44,Aug!AN44,Sep!AN43,Oct!AN44,Nov!AN43,Dec!AN47)</f>
        <v>0</v>
      </c>
      <c r="E22" s="159">
        <f>MIN(Jan!AO47,Feb!AO42,Mar!AO44,Apr!AO43,May!AO44,Jun!AO43,Jul!AO44,Aug!AO44,Sep!AO43,Oct!AO44,Nov!AO43,Dec!AO47)</f>
        <v>0</v>
      </c>
      <c r="F22" s="159">
        <f>MIN(Jan!AU47,Feb!AU42,Mar!AU44,Apr!AU43,May!AU44,Jun!AU43,Jul!AU44,Aug!AU44,Sep!AU43,Oct!AU44,Nov!AU43,Dec!AU47)</f>
        <v>0</v>
      </c>
      <c r="G22" s="121">
        <f>MIN(Jan!AV47,Feb!AV42,Mar!AV44,Apr!AV43,May!AV44,Jun!AV43,Jul!AV44,Aug!AV44,Sep!AV43,Oct!AV44,Nov!AV43,Dec!AV47)</f>
        <v>0</v>
      </c>
      <c r="H22" s="157">
        <f>MIN(Jan!AS47,Feb!AS42,Mar!AS44,Apr!AS43,May!AS44,Jun!AS43,Jul!AS44,Aug!AS44,Sep!AS43,Oct!AS44,Nov!AS43,Dec!AS47)</f>
        <v>0</v>
      </c>
      <c r="I22" s="121">
        <f>MIN(Jan!AT47,Feb!AT42,Mar!AT44,Apr!AT43,May!AT44,Jun!AT43,Jul!AT44,Aug!AT44,Sep!AT43,Oct!AT44,Nov!AT43,Dec!AT47)</f>
        <v>0</v>
      </c>
      <c r="J22" s="157">
        <f>MIN(Jan!AW47,Feb!AW42,Mar!AW44,Apr!AW43,May!AW44,Jun!AW43,Jul!AW44,Aug!AW44,Sep!AW43,Oct!AW44,Nov!AW43,Dec!AW47)</f>
        <v>0</v>
      </c>
      <c r="K22" s="159">
        <f>MIN(Jan!AX47,Feb!AX42,Mar!AX44,Apr!AX43,May!AX44,Jun!AX43,Jul!AX44,Aug!AX44,Sep!AX43,Oct!AX44,Nov!AX43,Dec!AX47)</f>
        <v>0</v>
      </c>
      <c r="L22" s="189">
        <f ca="1">MIN(Jan!AY47,Feb!AY42,Mar!AY44,Apr!AY43,May!AY44,Jun!AY43,Jul!AY44,Aug!AY44,Sep!AY43,Oct!AY44,Nov!AY43,Dec!AY47)</f>
        <v>0</v>
      </c>
      <c r="M22" s="121">
        <f ca="1">MIN(Jan!AZ47,Feb!AZ42,Mar!AZ44,Apr!AZ43,May!AZ44,Jun!AZ43,Jul!AZ44,Aug!AZ44,Sep!AZ43,Oct!AZ44,Nov!AZ43,Dec!AZ47)</f>
        <v>0</v>
      </c>
      <c r="N22" s="157">
        <f>MIN(Jan!BA47,Feb!BA42,Mar!BA44,Apr!BA43,May!BA44,Jun!BA43,Jul!BA44,Aug!BA44,Sep!BA43,Oct!BA44,Nov!BA43,Dec!BA47)</f>
        <v>0</v>
      </c>
      <c r="O22" s="159">
        <f>MIN(Jan!BB47,Feb!BB42,Mar!BB44,Apr!BB43,May!BB44,Jun!BB43,Jul!BB44,Aug!BB44,Sep!BB43,Oct!BB44,Nov!BB43,Dec!BB47)</f>
        <v>0</v>
      </c>
      <c r="P22" s="189">
        <f ca="1">MIN(Jan!BC47,Feb!BC42,Mar!BC44,Apr!BC43,May!BC44,Jun!BC43,Jul!BC44,Aug!BC44,Sep!BC43,Oct!BC44,Nov!BC43,Dec!BC47)</f>
        <v>0</v>
      </c>
      <c r="Q22" s="121">
        <f ca="1">MIN(Jan!BD47,Feb!BD42,Mar!BD44,Apr!BD43,May!BD44,Jun!BD43,Jul!BD44,Aug!BD44,Sep!BD43,Oct!BD44,Nov!BD43,Dec!BD47)</f>
        <v>0</v>
      </c>
      <c r="R22" s="157">
        <f>MIN(Jan!BE47,Feb!BE42,Mar!BE44,Apr!BE43,May!BE44,Jun!BE43,Jul!BE44,Aug!BE44,Sep!BE43,Oct!BE44,Nov!BE43,Dec!BE47)</f>
        <v>0</v>
      </c>
      <c r="S22" s="189">
        <f>MIN(Jan!BF47,Feb!BF42,Mar!BF44,Apr!BF43,May!BF44,Jun!BF43,Jul!BF44,Aug!BF44,Sep!BF43,Oct!BF44,Nov!BF43,Dec!BF47)</f>
        <v>0</v>
      </c>
      <c r="T22" s="159">
        <f ca="1">MIN(Jan!BG47,Feb!BG42,Mar!BG44,Apr!BG43,May!BG44,Jun!BG43,Jul!BG44,Aug!BG44,Sep!BG43,Oct!BG44,Nov!BG43,Dec!BG47)</f>
        <v>0</v>
      </c>
      <c r="U22" s="121">
        <f ca="1">MIN(Jan!BH47,Feb!BH42,Mar!BH44,Apr!BH43,May!BH44,Jun!BH43,Jul!BH44,Aug!BH44,Sep!BH43,Oct!BH44,Nov!BH43,Dec!BH47)</f>
        <v>0</v>
      </c>
      <c r="V22" s="121">
        <f>MIN(Jan!BI47,Feb!BI42,Mar!BI44,Apr!BI43,May!BI44,Jun!BI43,Jul!BI44,Aug!BI44,Sep!BI43,Oct!BI44,Nov!BI43,Dec!BI47)</f>
        <v>0</v>
      </c>
    </row>
    <row r="23" spans="1:22" ht="12.75">
      <c r="A23" s="163" t="s">
        <v>82</v>
      </c>
      <c r="B23" s="190"/>
      <c r="C23" s="191"/>
      <c r="D23" s="165"/>
      <c r="E23" s="165"/>
      <c r="F23" s="165"/>
      <c r="G23" s="166"/>
      <c r="H23" s="164">
        <f>SUM(Jan!AS$14:AS$44,Feb!AS$11:AS$39,Mar!AS$11:AS$41,Apr!AS$11:AS$40,May!AS$11:AS$41,Jun!AS$11:AS$40,Jul!AS$11:AS$41,Aug!AS$11:AS$41,Sep!AS$11:AS$40,Oct!AS$11:AS$41,Nov!AS$11:AS$40,Dec!AS$11:AS$41)</f>
        <v>0</v>
      </c>
      <c r="I23" s="192"/>
      <c r="J23" s="193"/>
      <c r="K23" s="194"/>
      <c r="L23" s="189">
        <f ca="1">SUM(Jan!AY$14:AY$44,Feb!AY$11:AY$39,Mar!AY$11:AY$41,Apr!AY$11:AY$40,May!AY$11:AY$41,Jun!AY$11:AY$40,Jul!AY$11:AY$41,Aug!AY$11:AY$41,Sep!AY$11:AY$40,Oct!AY$11:AY$41,Nov!AY$11:AY$40,Dec!AY$11:AY$41)</f>
        <v>0</v>
      </c>
      <c r="M23" s="192"/>
      <c r="N23" s="193"/>
      <c r="O23" s="194"/>
      <c r="P23" s="189">
        <f ca="1">SUM(Jan!BC$14:BC$44,Feb!BC$11:BC$39,Mar!BC$11:BC$41,Apr!BC$11:BC$40,May!BC$11:BC$41,Jun!BC$11:BC$40,Jul!BC$11:BC$41,Aug!BC$11:BC$41,Sep!BC$11:BC$40,Oct!BC$11:BC$41,Nov!BC$11:BC$40,Dec!BC$11:BC$41)</f>
        <v>0</v>
      </c>
      <c r="Q23" s="192"/>
      <c r="R23" s="193"/>
      <c r="S23" s="195"/>
      <c r="T23" s="159">
        <f ca="1">SUM(Jan!BG$14:BG$44,Feb!BG$11:BG$39,Mar!BG$11:BG$41,Apr!BG$11:BG$40,May!BG$11:BG$41,Jun!BG$11:BG$40,Jul!BG$11:BG$41,Aug!BG$11:BG$41,Sep!BG$11:BG$40,Oct!BG$11:BG$41,Nov!BG$11:BG$40,Dec!BG$11:BG$41)</f>
        <v>0</v>
      </c>
      <c r="U23" s="192"/>
      <c r="V23" s="120">
        <f>SUM(Jan!BI$14:BI$44,Feb!BI$11:BI$39,Mar!BI$11:BI$41,Apr!BI$11:BI$40,May!BI$11:BI$41,Jun!BI$11:BI$40,Jul!BI$11:BI$41,Aug!BI$11:BI$41,Sep!BI$11:BI$40,Oct!BI$11:BI$41,Nov!BI$11:BI$40,Dec!BI$11:BI$41)</f>
        <v>0</v>
      </c>
    </row>
    <row r="24" spans="1:22" ht="13.5" thickBot="1">
      <c r="A24" s="150" t="s">
        <v>42</v>
      </c>
      <c r="B24" s="169">
        <f>SUM(Jan!AK50+Feb!AK45+Mar!AK47+Apr!AK46+May!AK47+Jun!AK46+Jul!AK47+Aug!AK47+Sep!AK46+Oct!AK47+Nov!AK46+Dec!AK50)</f>
        <v>0</v>
      </c>
      <c r="C24" s="87">
        <f>SUM(Jan!AL50+Feb!AL45+Mar!AL47+Apr!AL46+May!AL47+Jun!AL46+Jul!AL47+Aug!AL47+Sep!AL46+Oct!AL47+Nov!AL46+Dec!AL50)</f>
        <v>0</v>
      </c>
      <c r="D24" s="173">
        <f ca="1">SUM(Jan!AN50+Feb!AN45+Mar!AN47+Apr!AN46+May!AN47+Jun!AN46+Jul!AN47+Aug!AN47+Sep!AN46+Oct!AN47+Nov!AN46+Dec!AN50)</f>
        <v>0</v>
      </c>
      <c r="E24" s="173">
        <f>SUM(Jan!AO50+Feb!AO45+Mar!AO47+Apr!AO46+May!AO47+Jun!AO46+Jul!AO47+Aug!AO47+Sep!AO46+Oct!AO47+Nov!AO46+Dec!AO50)</f>
        <v>0</v>
      </c>
      <c r="F24" s="159">
        <f>SUM(Jan!AU50+Feb!AU45+Mar!AU47+Apr!AU46+May!AU47+Jun!AU46+Jul!AU47+Aug!AU47+Sep!AU46+Oct!AU47+Nov!AU46+Dec!AU50)</f>
        <v>0</v>
      </c>
      <c r="G24" s="121">
        <f>SUM(Jan!AV50+Feb!AV45+Mar!AV47+Apr!AV46+May!AV47+Jun!AV46+Jul!AV47+Aug!AV47+Sep!AV46+Oct!AV47+Nov!AV46+Dec!AV50)</f>
        <v>0</v>
      </c>
      <c r="H24" s="157">
        <f>SUM(Jan!AS50+Feb!AS45+Mar!AS47+Apr!AS46+May!AS47+Jun!AS46+Jul!AS47+Aug!AS47+Sep!AS46+Oct!AS47+Nov!AS46+Dec!AS50)</f>
        <v>0</v>
      </c>
      <c r="I24" s="192"/>
      <c r="J24" s="157">
        <f>SUM(Jan!AW50+Feb!AW45+Mar!AW47+Apr!AW46+May!AW47+Jun!AW46+Jul!AW47+Aug!AW47+Sep!AW46+Oct!AW47+Nov!AW46+Dec!AW50)</f>
        <v>0</v>
      </c>
      <c r="K24" s="194"/>
      <c r="L24" s="159">
        <f ca="1">SUM(Jan!AY50+Feb!AY45+Mar!AY47+Apr!AY46+May!AY47+Jun!AY46+Jul!AY47+Aug!AY47+Sep!AY46+Oct!AY47+Nov!AY46+Dec!AY50)</f>
        <v>0</v>
      </c>
      <c r="M24" s="192"/>
      <c r="N24" s="157">
        <f>SUM(Jan!BA50+Feb!BA45+Mar!BA47+Apr!BA46+May!BA47+Jun!BA46+Jul!BA47+Aug!BA47+Sep!BA46+Oct!BA47+Nov!BA46+Dec!BA50)</f>
        <v>0</v>
      </c>
      <c r="O24" s="194"/>
      <c r="P24" s="159">
        <f ca="1">SUM(Jan!BC50+Feb!BC45+Mar!BC47+Apr!BC46+May!BC47+Jun!BC46+Jul!BC47+Aug!BC47+Sep!BC46+Oct!BC47+Nov!BC46+Dec!BC50)</f>
        <v>0</v>
      </c>
      <c r="Q24" s="192"/>
      <c r="R24" s="157">
        <f>SUM(Jan!BE50+Feb!BE45+Mar!BE47+Apr!BE46+May!BE47+Jun!BE46+Jul!BE47+Aug!BE47+Sep!BE46+Oct!BE47+Nov!BE46+Dec!BE50)</f>
        <v>0</v>
      </c>
      <c r="S24" s="194"/>
      <c r="T24" s="159">
        <f ca="1">SUM(Jan!BG50+Feb!BG45+Mar!BG47+Apr!BG46+May!BG47+Jun!BG46+Jul!BG47+Aug!BG47+Sep!BG46+Oct!BG47+Nov!BG46+Dec!BG50)</f>
        <v>0</v>
      </c>
      <c r="U24" s="192"/>
      <c r="V24" s="174">
        <f>SUM(Jan!BI50+Feb!BI45+Mar!BI47+Apr!BI46+May!BI47+Jun!BI46+Jul!BI47+Aug!BI47+Sep!BI46+Oct!BI47+Nov!BI46+Dec!BI50)</f>
        <v>0</v>
      </c>
    </row>
    <row r="25" spans="1:21" ht="13.5" thickBot="1">
      <c r="A25" s="322" t="s">
        <v>112</v>
      </c>
      <c r="B25" s="317"/>
      <c r="C25" s="317"/>
      <c r="D25" s="317"/>
      <c r="E25" s="86"/>
      <c r="F25" s="324"/>
      <c r="G25" s="324"/>
      <c r="H25" s="323" t="str">
        <f>IF(H20="","",365*H20)</f>
        <v/>
      </c>
      <c r="I25" s="325"/>
      <c r="J25" s="326"/>
      <c r="K25" s="324"/>
      <c r="L25" s="319" t="str">
        <f ca="1">IF(L20="","",365*L20)</f>
        <v/>
      </c>
      <c r="M25" s="324"/>
      <c r="N25" s="326"/>
      <c r="O25" s="324"/>
      <c r="P25" s="319" t="str">
        <f ca="1">IF(P20="","",365*P20)</f>
        <v/>
      </c>
      <c r="Q25" s="324"/>
      <c r="R25" s="326"/>
      <c r="S25" s="324"/>
      <c r="T25" s="319" t="str">
        <f ca="1">IF(T20="","",365*T20)</f>
        <v/>
      </c>
      <c r="U25" s="171"/>
    </row>
    <row r="26" spans="20:35" ht="13.5" thickBot="1">
      <c r="T26" s="13"/>
      <c r="U26" s="13"/>
      <c r="V26" s="13"/>
      <c r="W26" s="13"/>
      <c r="X26" s="13"/>
      <c r="Y26" s="13"/>
      <c r="Z26" s="13"/>
      <c r="AA26" s="13"/>
      <c r="AB26" s="13"/>
      <c r="AC26" s="13"/>
      <c r="AD26" s="13"/>
      <c r="AE26" s="13"/>
      <c r="AF26" s="13"/>
      <c r="AG26" s="13"/>
      <c r="AH26" s="13"/>
      <c r="AI26" s="13"/>
    </row>
    <row r="27" spans="1:36" ht="12.75">
      <c r="A27" s="114" t="s">
        <v>9</v>
      </c>
      <c r="B27" s="1137" t="str">
        <f>Dec!C8</f>
        <v>Man-Hours at Plant
(Plants less than 1 MGD only)</v>
      </c>
      <c r="C27" s="1124" t="str">
        <f>Dec!E10</f>
        <v>Precipitation - Inches</v>
      </c>
      <c r="D27" s="898" t="str">
        <f>Dec!F8</f>
        <v>Bypass At Plant Site
("x" If Occurred)</v>
      </c>
      <c r="E27" s="1134" t="str">
        <f>Dec!G8</f>
        <v>Sanitary Sewer Overflow
("x" If Occurred)</v>
      </c>
      <c r="F27" s="1129" t="s">
        <v>7</v>
      </c>
      <c r="G27" s="1130"/>
      <c r="H27" s="1131"/>
      <c r="I27" s="1124" t="str">
        <f>+Dec!BK8</f>
        <v xml:space="preserve"> </v>
      </c>
      <c r="J27" s="1124" t="str">
        <f>+Dec!BL8</f>
        <v xml:space="preserve"> </v>
      </c>
      <c r="K27" s="6" t="s">
        <v>11</v>
      </c>
      <c r="L27" s="7"/>
      <c r="M27" s="10" t="s">
        <v>12</v>
      </c>
      <c r="N27" s="8"/>
      <c r="O27" s="8"/>
      <c r="P27" s="8"/>
      <c r="Q27" s="8"/>
      <c r="R27" s="8"/>
      <c r="S27" s="8"/>
      <c r="T27" s="8"/>
      <c r="U27" s="8"/>
      <c r="V27" s="9"/>
      <c r="W27" s="8"/>
      <c r="X27" s="9"/>
      <c r="AB27" s="13"/>
      <c r="AC27" s="13"/>
      <c r="AD27" s="13"/>
      <c r="AE27" s="13"/>
      <c r="AF27" s="13"/>
      <c r="AG27" s="13"/>
      <c r="AH27" s="13"/>
      <c r="AI27" s="13"/>
      <c r="AJ27" s="13"/>
    </row>
    <row r="28" spans="1:36" ht="12.75">
      <c r="A28" s="117"/>
      <c r="B28" s="1138"/>
      <c r="C28" s="1125"/>
      <c r="D28" s="1132"/>
      <c r="E28" s="1135"/>
      <c r="F28" s="1128" t="s">
        <v>13</v>
      </c>
      <c r="G28" s="1047"/>
      <c r="H28" s="1048"/>
      <c r="I28" s="1125">
        <f>+Dec!BK9</f>
        <v>0</v>
      </c>
      <c r="J28" s="1125">
        <f>+Dec!BL9</f>
        <v>0</v>
      </c>
      <c r="K28" s="14" t="s">
        <v>14</v>
      </c>
      <c r="L28" s="12"/>
      <c r="M28" s="14" t="s">
        <v>15</v>
      </c>
      <c r="N28" s="11"/>
      <c r="O28" s="15"/>
      <c r="P28" s="889" t="str">
        <f>Dec!BR9</f>
        <v>Supernatant Withdrawn 
hrs. or Gal. x 1000</v>
      </c>
      <c r="Q28" s="889" t="str">
        <f>Dec!BS9</f>
        <v>Supernatant BOD5 mg/l 
or  NH3-N mg/l</v>
      </c>
      <c r="R28" s="889" t="str">
        <f>Dec!BT9</f>
        <v>Total Solids in Incoming Sludge - %</v>
      </c>
      <c r="S28" s="926" t="str">
        <f>Dec!BU9</f>
        <v>Total Solids in Digested Sludge - %</v>
      </c>
      <c r="T28" s="892" t="str">
        <f>Dec!BV9</f>
        <v>Volatile Solids in Incoming Sludge - %</v>
      </c>
      <c r="U28" s="892" t="str">
        <f>Dec!BW9</f>
        <v>Volatile Solids in Digested Sludge - %</v>
      </c>
      <c r="V28" s="893" t="str">
        <f>Dec!BX9</f>
        <v>Digested Sludge Withdrawn 
hrs. or Gal. x 1000</v>
      </c>
      <c r="W28" s="892" t="str">
        <f>Dec!BY9</f>
        <v xml:space="preserve"> </v>
      </c>
      <c r="X28" s="893" t="str">
        <f>Dec!BZ9</f>
        <v xml:space="preserve"> </v>
      </c>
      <c r="AB28" s="13"/>
      <c r="AC28" s="13"/>
      <c r="AD28" s="13"/>
      <c r="AE28" s="13"/>
      <c r="AF28" s="13"/>
      <c r="AG28" s="13"/>
      <c r="AH28" s="13"/>
      <c r="AI28" s="13"/>
      <c r="AJ28" s="13"/>
    </row>
    <row r="29" spans="1:24" ht="108.75" customHeight="1">
      <c r="A29" s="108"/>
      <c r="B29" s="1139"/>
      <c r="C29" s="960"/>
      <c r="D29" s="1133"/>
      <c r="E29" s="1136"/>
      <c r="F29" s="18" t="str">
        <f>Dec!H10</f>
        <v>Chlorine - Lbs</v>
      </c>
      <c r="G29" s="686" t="str">
        <f>Dec!I10</f>
        <v>Lbs or Gal</v>
      </c>
      <c r="H29" s="685" t="str">
        <f>Dec!J10</f>
        <v>Lbs or Gal</v>
      </c>
      <c r="I29" s="960">
        <f>+Dec!BK10</f>
        <v>0</v>
      </c>
      <c r="J29" s="960">
        <f>+Dec!BL10</f>
        <v>0</v>
      </c>
      <c r="K29" s="20" t="str">
        <f>+Dec!BM10</f>
        <v xml:space="preserve"> </v>
      </c>
      <c r="L29" s="21" t="str">
        <f>+Dec!BN10</f>
        <v>Waste Act. Sludge
Gal. x 1000</v>
      </c>
      <c r="M29" s="20" t="str">
        <f>+Dec!BO10</f>
        <v>pH</v>
      </c>
      <c r="N29" s="19" t="str">
        <f>+Dec!BP10</f>
        <v>Gas Production  
Cubic Ft. x 1000</v>
      </c>
      <c r="O29" s="19" t="str">
        <f>+Dec!BQ10</f>
        <v>Temperature - F</v>
      </c>
      <c r="P29" s="1062"/>
      <c r="Q29" s="1062"/>
      <c r="R29" s="988"/>
      <c r="S29" s="988"/>
      <c r="T29" s="988"/>
      <c r="U29" s="988"/>
      <c r="V29" s="894"/>
      <c r="W29" s="988"/>
      <c r="X29" s="894"/>
    </row>
    <row r="30" spans="1:24" ht="12.75">
      <c r="A30" s="150" t="s">
        <v>36</v>
      </c>
      <c r="B30" s="312" t="str">
        <f>IF(SUM(Jan!C$14:C$44,Feb!C$11:C$39,Mar!C$11:C$41,Apr!C$11:C$40,May!C$11:C$41,Jun!C$11:C$40,Jul!C$11:C$41,Aug!C$11:C$41,Sep!C$11:C$40,Oct!C$11:C$41,Nov!C$11:C$40,Dec!C$11:C$41)&gt;0,AVERAGE(Jan!C$14:C$44,Feb!C$11:C$39,Mar!C$11:C$41,Apr!C$11:C$40,May!C$11:C$41,Jun!C$11:C$40,Jul!C$11:C$41,Aug!C$11:C$41,Sep!C$11:C$40,Oct!C$11:C$41,Nov!C$11:C$40,Dec!C$11:C$41),"")</f>
        <v/>
      </c>
      <c r="C30" s="151"/>
      <c r="D30" s="152"/>
      <c r="E30" s="153"/>
      <c r="F30" s="154" t="str">
        <f>IF(SUM(Jan!H$14:H$44,Feb!H$11:H$39,Mar!H$11:H$41,Apr!H$11:H$40,May!H$11:H$41,Jun!H$11:H$40,Jul!H$11:H$41,Aug!H$11:H$41,Sep!H$11:H$40,Oct!H$11:H$41,Nov!H$11:H$40,Dec!H$11:H$41)&gt;0,AVERAGE(Jan!H$14:H$44,Feb!H$11:H$39,Mar!H$11:H$41,Apr!H$11:H$40,May!H$11:H$41,Jun!H$11:H$40,Jul!H$11:H$41,Aug!H$11:H$41,Sep!H$11:H$40,Oct!H$11:H$41,Nov!H$11:H$40,Dec!H$11:H$41),"")</f>
        <v/>
      </c>
      <c r="G30" s="155" t="str">
        <f>IF(SUM(Jan!I$14:I$44,Feb!I$11:I$39,Mar!I$11:I$41,Apr!I$11:I$40,May!I$11:I$41,Jun!I$11:I$40,Jul!I$11:I$41,Aug!I$11:I$41,Sep!I$11:I$40,Oct!I$11:I$41,Nov!I$11:I$40,Dec!I$11:I$41)&gt;0,AVERAGE(Jan!I$14:I$44,Feb!I$11:I$39,Mar!I$11:I$41,Apr!I$11:I$40,May!I$11:I$41,Jun!I$11:I$40,Jul!I$11:I$41,Aug!I$11:I$41,Sep!I$11:I$40,Oct!I$11:I$41,Nov!I$11:I$40,Dec!I$11:I$41),"")</f>
        <v/>
      </c>
      <c r="H30" s="118" t="str">
        <f>IF(SUM(Jan!J$14:J$44,Feb!J$11:J$39,Mar!J$11:J$41,Apr!J$11:J$40,May!J$11:J$41,Jun!J$11:J$40,Jul!J$11:J$41,Aug!J$11:J$41,Sep!J$11:J$40,Oct!J$11:J$41,Nov!J$11:J$40,Dec!J$11:J$41)&gt;0,AVERAGE(Jan!J$14:J$44,Feb!J$11:J$39,Mar!J$11:J$41,Apr!J$11:J$40,May!J$11:J$41,Jun!J$11:J$40,Jul!J$11:J$41,Aug!J$11:J$41,Sep!J$11:J$40,Oct!J$11:J$41,Nov!J$11:J$40,Dec!J$11:J$41),"")</f>
        <v/>
      </c>
      <c r="I30" s="150" t="str">
        <f>IF(SUM(Jan!BK$14:BK$44,Feb!BK$11:BK$39,Mar!BK$11:BK$41,Apr!BK$11:BK$40,May!BK$11:BK$41,Jun!BK$11:BK$40,Jul!BK$11:BK$41,Aug!BK$11:BK$41,Sep!BK$11:BK$40,Oct!BK$11:BK$41,Nov!BK$11:BK$40,Dec!BK$11:BK$41)&gt;0,AVERAGE(Jan!BK$14:BK$44,Feb!BK$11:BK$39,Mar!BK$11:BK$41,Apr!BK$11:BK$40,May!BK$11:BK$41,Jun!BK$11:BK$40,Jul!BK$11:BK$41,Aug!BK$11:BK$41,Sep!BK$11:BK$40,Oct!BK$11:BK$41,Nov!BK$11:BK$40,Dec!BK$11:BK$41),"")</f>
        <v/>
      </c>
      <c r="J30" s="150" t="str">
        <f>IF(SUM(Jan!BL$14:BL$44,Feb!BL$11:BL$39,Mar!BL$11:BL$41,Apr!BL$11:BL$40,May!BL$11:BL$41,Jun!BL$11:BL$40,Jul!BL$11:BL$41,Aug!BL$11:BL$41,Sep!BL$11:BL$40,Oct!BL$11:BL$41,Nov!BL$11:BL$40,Dec!BL$11:BL$41)&gt;0,AVERAGE(Jan!BL$14:BL$44,Feb!BL$11:BL$39,Mar!BL$11:BL$41,Apr!BL$11:BL$40,May!BL$11:BL$41,Jun!BL$11:BL$40,Jul!BL$11:BL$41,Aug!BL$11:BL$41,Sep!BL$11:BL$40,Oct!BL$11:BL$41,Nov!BL$11:BL$40,Dec!BL$11:BL$41),"")</f>
        <v/>
      </c>
      <c r="K30" s="154" t="str">
        <f>IF(SUM(Jan!BM$14:BM$44,Feb!BM$11:BM$39,Mar!BM$11:BM$41,Apr!BM$11:BM$40,May!BM$11:BM$41,Jun!BM$11:BM$40,Jul!BM$11:BM$41,Aug!BM$11:BM$41,Sep!BM$11:BM$40,Oct!BM$11:BM$41,Nov!BM$11:BM$40,Dec!BM$11:BM$41)&gt;0,AVERAGE(Jan!BM$14:BM$44,Feb!BM$11:BM$39,Mar!BM$11:BM$41,Apr!BM$11:BM$40,May!BM$11:BM$41,Jun!BM$11:BM$40,Jul!BM$11:BM$41,Aug!BM$11:BM$41,Sep!BM$11:BM$40,Oct!BM$11:BM$41,Nov!BM$11:BM$40,Dec!BM$11:BM$41),"")</f>
        <v/>
      </c>
      <c r="L30" s="118" t="str">
        <f>IF(SUM(Jan!BN$14:BN$44,Feb!BN$11:BN$39,Mar!BN$11:BN$41,Apr!BN$11:BN$40,May!BN$11:BN$41,Jun!BN$11:BN$40,Jul!BN$11:BN$41,Aug!BN$11:BN$41,Sep!BN$11:BN$40,Oct!BN$11:BN$41,Nov!BN$11:BN$40,Dec!BN$11:BN$41)&gt;0,AVERAGE(Jan!BN$14:BN$44,Feb!BN$11:BN$39,Mar!BN$11:BN$41,Apr!BN$11:BN$40,May!BN$11:BN$41,Jun!BN$11:BN$40,Jul!BN$11:BN$41,Aug!BN$11:BN$41,Sep!BN$11:BN$40,Oct!BN$11:BN$41,Nov!BN$11:BN$40,Dec!BN$11:BN$41),"")</f>
        <v/>
      </c>
      <c r="M30" s="196"/>
      <c r="N30" s="155" t="str">
        <f>IF(SUM(Jan!BP$14:BP$44,Feb!BP$11:BP$39,Mar!BP$11:BP$41,Apr!BP$11:BP$40,May!BP$11:BP$41,Jun!BP$11:BP$40,Jul!BP$11:BP$41,Aug!BP$11:BP$41,Sep!BP$11:BP$40,Oct!BP$11:BP$41,Nov!BP$11:BP$40,Dec!BP$11:BP$41)&gt;0,AVERAGE(Jan!BP$14:BP$44,Feb!BP$11:BP$39,Mar!BP$11:BP$41,Apr!BP$11:BP$40,May!BP$11:BP$41,Jun!BP$11:BP$40,Jul!BP$11:BP$41,Aug!BP$11:BP$41,Sep!BP$11:BP$40,Oct!BP$11:BP$41,Nov!BP$11:BP$40,Dec!BP$11:BP$41),"")</f>
        <v/>
      </c>
      <c r="O30" s="308" t="str">
        <f>IF(SUM(Jan!BQ$14:BQ$44,Feb!BQ$11:BQ$39,Mar!BQ$11:BQ$41,Apr!BQ$11:BQ$40,May!BQ$11:BQ$41,Jun!BQ$11:BQ$40,Jul!BQ$11:BQ$41,Aug!BQ$11:BQ$41,Sep!BQ$11:BQ$40,Oct!BQ$11:BQ$41,Nov!BQ$11:BQ$40,Dec!BQ$11:BQ$41)&gt;0,AVERAGE(Jan!BQ$14:BQ$44,Feb!BQ$11:BQ$39,Mar!BQ$11:BQ$41,Apr!BQ$11:BQ$40,May!BQ$11:BQ$41,Jun!BQ$11:BQ$40,Jul!BQ$11:BQ$41,Aug!BQ$11:BQ$41,Sep!BQ$11:BQ$40,Oct!BQ$11:BQ$41,Nov!BQ$11:BQ$40,Dec!BQ$11:BQ$41),"")</f>
        <v/>
      </c>
      <c r="P30" s="155" t="str">
        <f>IF(SUM(Jan!BR$14:BR$44,Feb!BR$11:BR$39,Mar!BR$11:BR$41,Apr!BR$11:BR$40,May!BR$11:BR$41,Jun!BR$11:BR$40,Jul!BR$11:BR$41,Aug!BR$11:BR$41,Sep!BR$11:BR$40,Oct!BR$11:BR$41,Nov!BR$11:BR$40,Dec!BR$11:BR$41)&gt;0,AVERAGE(Jan!BR$14:BR$44,Feb!BR$11:BR$39,Mar!BR$11:BR$41,Apr!BR$11:BR$40,May!BR$11:BR$41,Jun!BR$11:BR$40,Jul!BR$11:BR$41,Aug!BR$11:BR$41,Sep!BR$11:BR$40,Oct!BR$11:BR$41,Nov!BR$11:BR$40,Dec!BR$11:BR$41),"")</f>
        <v/>
      </c>
      <c r="Q30" s="155" t="str">
        <f>IF(SUM(Jan!BS$14:BS$44,Feb!BS$11:BS$39,Mar!BS$11:BS$41,Apr!BS$11:BS$40,May!BS$11:BS$41,Jun!BS$11:BS$40,Jul!BS$11:BS$41,Aug!BS$11:BS$41,Sep!BS$11:BS$40,Oct!BS$11:BS$41,Nov!BS$11:BS$40,Dec!BS$11:BS$41)&gt;0,AVERAGE(Jan!BS$14:BS$44,Feb!BS$11:BS$39,Mar!BS$11:BS$41,Apr!BS$11:BS$40,May!BS$11:BS$41,Jun!BS$11:BS$40,Jul!BS$11:BS$41,Aug!BS$11:BS$41,Sep!BS$11:BS$40,Oct!BS$11:BS$41,Nov!BS$11:BS$40,Dec!BS$11:BS$41),"")</f>
        <v/>
      </c>
      <c r="R30" s="155" t="str">
        <f>IF(SUM(Jan!BT$14:BT$44,Feb!BT$11:BT$39,Mar!BT$11:BT$41,Apr!BT$11:BT$40,May!BT$11:BT$41,Jun!BT$11:BT$40,Jul!BT$11:BT$41,Aug!BT$11:BT$41,Sep!BT$11:BT$40,Oct!BT$11:BT$41,Nov!BT$11:BT$40,Dec!BT$11:BT$41)&gt;0,AVERAGE(Jan!BT$14:BT$44,Feb!BT$11:BT$39,Mar!BT$11:BT$41,Apr!BT$11:BT$40,May!BT$11:BT$41,Jun!BT$11:BT$40,Jul!BT$11:BT$41,Aug!BT$11:BT$41,Sep!BT$11:BT$40,Oct!BT$11:BT$41,Nov!BT$11:BT$40,Dec!BT$11:BT$41),"")</f>
        <v/>
      </c>
      <c r="S30" s="155" t="str">
        <f>IF(SUM(Jan!BU$14:BU$44,Feb!BU$11:BU$39,Mar!BU$11:BU$41,Apr!BU$11:BU$40,May!BU$11:BU$41,Jun!BU$11:BU$40,Jul!BU$11:BU$41,Aug!BU$11:BU$41,Sep!BU$11:BU$40,Oct!BU$11:BU$41,Nov!BU$11:BU$40,Dec!BU$11:BU$41)&gt;0,AVERAGE(Jan!BU$14:BU$44,Feb!BU$11:BU$39,Mar!BU$11:BU$41,Apr!BU$11:BU$40,May!BU$11:BU$41,Jun!BU$11:BU$40,Jul!BU$11:BU$41,Aug!BU$11:BU$41,Sep!BU$11:BU$40,Oct!BU$11:BU$41,Nov!BU$11:BU$40,Dec!BU$11:BU$41),"")</f>
        <v/>
      </c>
      <c r="T30" s="155" t="str">
        <f>IF(SUM(Jan!BV$14:BV$44,Feb!BV$11:BV$39,Mar!BV$11:BV$41,Apr!BV$11:BV$40,May!BV$11:BV$41,Jun!BV$11:BV$40,Jul!BV$11:BV$41,Aug!BV$11:BV$41,Sep!BV$11:BV$40,Oct!BV$11:BV$41,Nov!BV$11:BV$40,Dec!BV$11:BV$41)&gt;0,AVERAGE(Jan!BV$14:BV$44,Feb!BV$11:BV$39,Mar!BV$11:BV$41,Apr!BV$11:BV$40,May!BV$11:BV$41,Jun!BV$11:BV$40,Jul!BV$11:BV$41,Aug!BV$11:BV$41,Sep!BV$11:BV$40,Oct!BV$11:BV$41,Nov!BV$11:BV$40,Dec!BV$11:BV$41),"")</f>
        <v/>
      </c>
      <c r="U30" s="155" t="str">
        <f>IF(SUM(Jan!BW$14:BW$44,Feb!BW$11:BW$39,Mar!BW$11:BW$41,Apr!BW$11:BW$40,May!BW$11:BW$41,Jun!BW$11:BW$40,Jul!BW$11:BW$41,Aug!BW$11:BW$41,Sep!BW$11:BW$40,Oct!BW$11:BW$41,Nov!BW$11:BW$40,Dec!BW$11:BW$41)&gt;0,AVERAGE(Jan!BW$14:BW$44,Feb!BW$11:BW$39,Mar!BW$11:BW$41,Apr!BW$11:BW$40,May!BW$11:BW$41,Jun!BW$11:BW$40,Jul!BW$11:BW$41,Aug!BW$11:BW$41,Sep!BW$11:BW$40,Oct!BW$11:BW$41,Nov!BW$11:BW$40,Dec!BW$11:BW$41),"")</f>
        <v/>
      </c>
      <c r="V30" s="118" t="str">
        <f>IF(SUM(Jan!BX$14:BX$44,Feb!BX$11:BX$39,Mar!BX$11:BX$41,Apr!BX$11:BX$40,May!BX$11:BX$41,Jun!BX$11:BX$40,Jul!BX$11:BX$41,Aug!BX$11:BX$41,Sep!BX$11:BX$40,Oct!BX$11:BX$41,Nov!BX$11:BX$40,Dec!BX$11:BX$41)&gt;0,AVERAGE(Jan!BX$14:BX$44,Feb!BX$11:BX$39,Mar!BX$11:BX$41,Apr!BX$11:BX$40,May!BX$11:BX$41,Jun!BX$11:BX$40,Jul!BX$11:BX$41,Aug!BX$11:BX$41,Sep!BX$11:BX$40,Oct!BX$11:BX$41,Nov!BX$11:BX$40,Dec!BX$11:BX$41),"")</f>
        <v/>
      </c>
      <c r="W30" s="155" t="str">
        <f>IF(SUM(Jan!BY$14:BY$44,Feb!BY$11:BY$39,Mar!BY$11:BY$41,Apr!BY$11:BY$40,May!BY$11:BY$41,Jun!BY$11:BY$40,Jul!BY$11:BY$41,Aug!BY$11:BY$41,Sep!BY$11:BY$40,Oct!BY$11:BY$41,Nov!BY$11:BY$40,Dec!BY$11:BY$41)&gt;0,AVERAGE(Jan!BY$14:BY$44,Feb!BY$11:BY$39,Mar!BY$11:BY$41,Apr!BY$11:BY$40,May!BY$11:BY$41,Jun!BY$11:BY$40,Jul!BY$11:BY$41,Aug!BY$11:BY$41,Sep!BY$11:BY$40,Oct!BY$11:BY$41,Nov!BY$11:BY$40,Dec!BY$11:BY$41),"")</f>
        <v/>
      </c>
      <c r="X30" s="118" t="str">
        <f>IF(SUM(Jan!BZ$14:BZ$44,Feb!BZ$11:BZ$39,Mar!BZ$11:BZ$41,Apr!BZ$11:BZ$40,May!BZ$11:BZ$41,Jun!BZ$11:BZ$40,Jul!BZ$11:BZ$41,Aug!BZ$11:BZ$41,Sep!BZ$11:BZ$40,Oct!BZ$11:BZ$41,Nov!BZ$11:BZ$40,Dec!BZ$11:BZ$41)&gt;0,AVERAGE(Jan!BZ$14:BZ$44,Feb!BZ$11:BZ$39,Mar!BZ$11:BZ$41,Apr!BZ$11:BZ$40,May!BZ$11:BZ$41,Jun!BZ$11:BZ$40,Jul!BZ$11:BZ$41,Aug!BZ$11:BZ$41,Sep!BZ$11:BZ$40,Oct!BZ$11:BZ$41,Nov!BZ$11:BZ$40,Dec!BZ$11:BZ$41),"")</f>
        <v/>
      </c>
    </row>
    <row r="31" spans="1:24" ht="12.75">
      <c r="A31" s="150" t="s">
        <v>38</v>
      </c>
      <c r="B31" s="158"/>
      <c r="C31" s="150">
        <f>MAX(Jan!E46,Feb!E41,Mar!E43,Apr!E42,May!E43,Jun!E42,Jul!E43,Aug!E43,Sep!E42,Oct!E43,Nov!E42,Dec!E46)</f>
        <v>0</v>
      </c>
      <c r="D31" s="152"/>
      <c r="E31" s="153"/>
      <c r="F31" s="77">
        <f>MAX(Jan!H46,Feb!H41,Mar!H43,Apr!H42,May!H43,Jun!H42,Jul!H43,Aug!H43,Sep!H42,Oct!H43,Nov!H42,Dec!H46)</f>
        <v>0</v>
      </c>
      <c r="G31" s="159">
        <f>MAX(Jan!I46,Feb!I41,Mar!I43,Apr!I42,May!I43,Jun!I42,Jul!I43,Aug!I43,Sep!I42,Oct!I43,Nov!I42,Dec!I46)</f>
        <v>0</v>
      </c>
      <c r="H31" s="121">
        <f>MAX(Jan!J46,Feb!J41,Mar!J43,Apr!J42,May!J43,Jun!J42,Jul!J43,Aug!J43,Sep!J42,Oct!J43,Nov!J42,Dec!J46)</f>
        <v>0</v>
      </c>
      <c r="I31" s="150">
        <f>MAX(Jan!BK46,Feb!BK41,Mar!BK43,Apr!BK42,May!BK43,Jun!BK42,Jul!BK43,Aug!BK43,Sep!BK42,Oct!BK43,Nov!BK42,Dec!BK46)</f>
        <v>0</v>
      </c>
      <c r="J31" s="150">
        <f>MAX(Jan!BL46,Feb!BL41,Mar!BL43,Apr!BL42,May!BL43,Jun!BL42,Jul!BL43,Aug!BL43,Sep!BL42,Oct!BL43,Nov!BL42,Dec!BL46)</f>
        <v>0</v>
      </c>
      <c r="K31" s="157">
        <f>MAX(Jan!BM46,Feb!BM41,Mar!BM43,Apr!BM42,May!BM43,Jun!BM42,Jul!BM43,Aug!BM43,Sep!BM42,Oct!BM43,Nov!BM42,Dec!BM46)</f>
        <v>0</v>
      </c>
      <c r="L31" s="121">
        <f>MAX(Jan!BN46,Feb!BN41,Mar!BN43,Apr!BN42,May!BN43,Jun!BN42,Jul!BN43,Aug!BN43,Sep!BN42,Oct!BN43,Nov!BN42,Dec!BN46)</f>
        <v>0</v>
      </c>
      <c r="M31" s="157">
        <f>MAX(Jan!BO46,Feb!BO41,Mar!BO43,Apr!BO42,May!BO43,Jun!BO42,Jul!BO43,Aug!BO43,Sep!BO42,Oct!BO43,Nov!BO42,Dec!BO46)</f>
        <v>0</v>
      </c>
      <c r="N31" s="159">
        <f>MAX(Jan!BP46,Feb!BP41,Mar!BP43,Apr!BP42,May!BP43,Jun!BP42,Jul!BP43,Aug!BP43,Sep!BP42,Oct!BP43,Nov!BP42,Dec!BP46)</f>
        <v>0</v>
      </c>
      <c r="O31" s="159">
        <f>MAX(Jan!BQ46,Feb!BQ41,Mar!BQ43,Apr!BQ42,May!BQ43,Jun!BQ42,Jul!BQ43,Aug!BQ43,Sep!BQ42,Oct!BQ43,Nov!BQ42,Dec!BQ46)</f>
        <v>0</v>
      </c>
      <c r="P31" s="159">
        <f>MAX(Jan!BR46,Feb!BR41,Mar!BR43,Apr!BR42,May!BR43,Jun!BR42,Jul!BR43,Aug!BR43,Sep!BR42,Oct!BR43,Nov!BR42,Dec!BR46)</f>
        <v>0</v>
      </c>
      <c r="Q31" s="159">
        <f>MAX(Jan!BS46,Feb!BS41,Mar!BS43,Apr!BS42,May!BS43,Jun!BS42,Jul!BS43,Aug!BS43,Sep!BS42,Oct!BS43,Nov!BS42,Dec!BS46)</f>
        <v>0</v>
      </c>
      <c r="R31" s="159">
        <f>MAX(Jan!BT46,Feb!BT41,Mar!BT43,Apr!BT42,May!BT43,Jun!BT42,Jul!BT43,Aug!BT43,Sep!BT42,Oct!BT43,Nov!BT42,Dec!BT46)</f>
        <v>0</v>
      </c>
      <c r="S31" s="159">
        <f>MAX(Jan!BU46,Feb!BU41,Mar!BU43,Apr!BU42,May!BU43,Jun!BU42,Jul!BU43,Aug!BU43,Sep!BU42,Oct!BU43,Nov!BU42,Dec!BU46)</f>
        <v>0</v>
      </c>
      <c r="T31" s="159">
        <f>MAX(Jan!BV46,Feb!BV41,Mar!BV43,Apr!BV42,May!BV43,Jun!BV42,Jul!BV43,Aug!BV43,Sep!BV42,Oct!BV43,Nov!BV42,Dec!BV46)</f>
        <v>0</v>
      </c>
      <c r="U31" s="159">
        <f>MAX(Jan!BW46,Feb!BW41,Mar!BW43,Apr!BW42,May!BW43,Jun!BW42,Jul!BW43,Aug!BW43,Sep!BW42,Oct!BW43,Nov!BW42,Dec!BW46)</f>
        <v>0</v>
      </c>
      <c r="V31" s="121">
        <f>MAX(Jan!BX46,Feb!BX41,Mar!BX43,Apr!BX42,May!BX43,Jun!BX42,Jul!BX43,Aug!BX43,Sep!BX42,Oct!BX43,Nov!BX42,Dec!BX46)</f>
        <v>0</v>
      </c>
      <c r="W31" s="159">
        <f>MAX(Jan!BY46,Feb!BY41,Mar!BY43,Apr!BY42,May!BY43,Jun!BY42,Jul!BY43,Aug!BY43,Sep!BY42,Oct!BY43,Nov!BY42,Dec!BY46)</f>
        <v>0</v>
      </c>
      <c r="X31" s="121">
        <f>MAX(Jan!BZ46,Feb!BZ41,Mar!BZ43,Apr!BZ42,May!BZ43,Jun!BZ42,Jul!BZ43,Aug!BZ43,Sep!BZ42,Oct!BZ43,Nov!BZ42,Dec!BZ46)</f>
        <v>0</v>
      </c>
    </row>
    <row r="32" spans="1:24" ht="12.75">
      <c r="A32" s="150" t="s">
        <v>40</v>
      </c>
      <c r="B32" s="158"/>
      <c r="C32" s="161"/>
      <c r="D32" s="152"/>
      <c r="E32" s="153"/>
      <c r="F32" s="75">
        <f>MIN(Jan!H47,Feb!H42,Mar!H44,Apr!H43,May!H44,Jun!H43,Jul!H44,Aug!H44,Sep!H43,Oct!H44,Nov!H43,Dec!H47)</f>
        <v>0</v>
      </c>
      <c r="G32" s="159">
        <f>MIN(Jan!I47,Feb!I42,Mar!I44,Apr!I43,May!I44,Jun!I43,Jul!I44,Aug!I44,Sep!I43,Oct!I44,Nov!I43,Dec!I47)</f>
        <v>0</v>
      </c>
      <c r="H32" s="265">
        <f>MIN(Jan!J47,Feb!J42,Mar!J44,Apr!J43,May!J44,Jun!J43,Jul!J44,Aug!J44,Sep!J43,Oct!J44,Nov!J43,Dec!J47)</f>
        <v>0</v>
      </c>
      <c r="I32" s="150">
        <f>MIN(Jan!BK47,Feb!BK42,Mar!BK44,Apr!BK43,May!BK44,Jun!BK43,Jul!BK44,Aug!BK44,Sep!BK43,Oct!BK44,Nov!BK43,Dec!BK47)</f>
        <v>0</v>
      </c>
      <c r="J32" s="150">
        <f>MIN(Jan!BL47,Feb!BL42,Mar!BL44,Apr!BL43,May!BL44,Jun!BL43,Jul!BL44,Aug!BL44,Sep!BL43,Oct!BL44,Nov!BL43,Dec!BL47)</f>
        <v>0</v>
      </c>
      <c r="K32" s="157">
        <f>MIN(Jan!BM47,Feb!BM42,Mar!BM44,Apr!BM43,May!BM44,Jun!BM43,Jul!BM44,Aug!BM44,Sep!BM43,Oct!BM44,Nov!BM43,Dec!BM47)</f>
        <v>0</v>
      </c>
      <c r="L32" s="121">
        <f>MIN(Jan!BN47,Feb!BN42,Mar!BN44,Apr!BN43,May!BN44,Jun!BN43,Jul!BN44,Aug!BN44,Sep!BN43,Oct!BN44,Nov!BN43,Dec!BN47)</f>
        <v>0</v>
      </c>
      <c r="M32" s="157">
        <f>MIN(Jan!BO47,Feb!BO42,Mar!BO44,Apr!BO43,May!BO44,Jun!BO43,Jul!BO44,Aug!BO44,Sep!BO43,Oct!BO44,Nov!BO43,Dec!BO47)</f>
        <v>0</v>
      </c>
      <c r="N32" s="159">
        <f>MIN(Jan!BP47,Feb!BP42,Mar!BP44,Apr!BP43,May!BP44,Jun!BP43,Jul!BP44,Aug!BP44,Sep!BP43,Oct!BP44,Nov!BP43,Dec!BP47)</f>
        <v>0</v>
      </c>
      <c r="O32" s="159">
        <f>MIN(Jan!BQ47,Feb!BQ42,Mar!BQ44,Apr!BQ43,May!BQ44,Jun!BQ43,Jul!BQ44,Aug!BQ44,Sep!BQ43,Oct!BQ44,Nov!BQ43,Dec!BQ47)</f>
        <v>0</v>
      </c>
      <c r="P32" s="159">
        <f>MIN(Jan!BR47,Feb!BR42,Mar!BR44,Apr!BR43,May!BR44,Jun!BR43,Jul!BR44,Aug!BR44,Sep!BR43,Oct!BR44,Nov!BR43,Dec!BR47)</f>
        <v>0</v>
      </c>
      <c r="Q32" s="159">
        <f>MIN(Jan!BS47,Feb!BS42,Mar!BS44,Apr!BS43,May!BS44,Jun!BS43,Jul!BS44,Aug!BS44,Sep!BS43,Oct!BS44,Nov!BS43,Dec!BS47)</f>
        <v>0</v>
      </c>
      <c r="R32" s="159">
        <f>MIN(Jan!BT47,Feb!BT42,Mar!BT44,Apr!BT43,May!BT44,Jun!BT43,Jul!BT44,Aug!BT44,Sep!BT43,Oct!BT44,Nov!BT43,Dec!BT47)</f>
        <v>0</v>
      </c>
      <c r="S32" s="159">
        <f>MIN(Jan!BU47,Feb!BU42,Mar!BU44,Apr!BU43,May!BU44,Jun!BU43,Jul!BU44,Aug!BU44,Sep!BU43,Oct!BU44,Nov!BU43,Dec!BU47)</f>
        <v>0</v>
      </c>
      <c r="T32" s="159">
        <f>MIN(Jan!BV47,Feb!BV42,Mar!BV44,Apr!BV43,May!BV44,Jun!BV43,Jul!BV44,Aug!BV44,Sep!BV43,Oct!BV44,Nov!BV43,Dec!BV47)</f>
        <v>0</v>
      </c>
      <c r="U32" s="159">
        <f>MIN(Jan!BW47,Feb!BW42,Mar!BW44,Apr!BW43,May!BW44,Jun!BW43,Jul!BW44,Aug!BW44,Sep!BW43,Oct!BW44,Nov!BW43,Dec!BW47)</f>
        <v>0</v>
      </c>
      <c r="V32" s="121">
        <f>MIN(Jan!BX47,Feb!BX42,Mar!BX44,Apr!BX43,May!BX44,Jun!BX43,Jul!BX44,Aug!BX44,Sep!BX43,Oct!BX44,Nov!BX43,Dec!BX47)</f>
        <v>0</v>
      </c>
      <c r="W32" s="159">
        <f>MIN(Jan!BY47,Feb!BY42,Mar!BY44,Apr!BY43,May!BY44,Jun!BY43,Jul!BY44,Aug!BY44,Sep!BY43,Oct!BY44,Nov!BY43,Dec!BY47)</f>
        <v>0</v>
      </c>
      <c r="X32" s="121">
        <f>MIN(Jan!BZ47,Feb!BZ42,Mar!BZ44,Apr!BZ43,May!BZ44,Jun!BZ43,Jul!BZ44,Aug!BZ44,Sep!BZ43,Oct!BZ44,Nov!BZ43,Dec!BZ47)</f>
        <v>0</v>
      </c>
    </row>
    <row r="33" spans="1:24" ht="12.75">
      <c r="A33" s="163" t="s">
        <v>82</v>
      </c>
      <c r="B33" s="150">
        <f>SUM(Jan!C$14:C$44,Feb!C$11:C$39,Mar!C$11:C$41,Apr!C$11:C$40,May!C$11:C$41,Jun!C$11:C$40,Jul!C$11:C$41,Aug!C$11:C$41,Sep!C$11:C$40,Oct!C$11:C$41,Nov!C$11:C$40,Dec!C$11:C$41)</f>
        <v>0</v>
      </c>
      <c r="C33" s="163">
        <f>SUM(Jan!E$14:E$44,Feb!E$11:E$39,Mar!E$11:E$41,Apr!E$11:E$40,May!E$11:E$41,Jun!E$11:E$40,Jul!E$11:E$41,Aug!E$11:E$41,Sep!E$11:E$40,Oct!E$11:E$41,Nov!E$11:E$40,Dec!E$11:E$41)</f>
        <v>0</v>
      </c>
      <c r="D33" s="157" t="str">
        <f>IF(SUM(Jan!F50,Feb!F45,Mar!F47,Apr!F46,May!F47,Jun!F46,Jul!F47,Aug!F47,Sep!F46,Oct!F47,Nov!F46,Dec!F50)&gt;0,SUM(Jan!F50,Feb!F45,Mar!F47,Apr!F46,May!F47,Jun!F46,Jul!F47,Aug!F47,Sep!F46,Oct!F47,Nov!F46,Dec!F50),"")</f>
        <v/>
      </c>
      <c r="E33" s="121" t="str">
        <f>IF(SUM(Jan!G50,Feb!G45,Mar!G47,Apr!G46,May!G47,Jun!G46,Jul!G47,Aug!G47,Sep!G46,Oct!G47,Nov!G46,Dec!G50)&gt;0,SUM(Jan!G50,Feb!G45,Mar!G47,Apr!G46,May!G47,Jun!G46,Jul!G47,Aug!G47,Sep!G46,Oct!G47,Nov!G46,Dec!G50),"")</f>
        <v/>
      </c>
      <c r="F33" s="75">
        <f>SUM(Jan!H$14:H$44,Feb!H$11:H$39,Mar!H$11:H$41,Apr!H$11:H$40,May!H$11:H$41,Jun!H$11:H$40,Jul!H$11:H$41,Aug!H$11:H$41,Sep!H$11:H$40,Oct!H$11:H$41,Nov!H$11:H$40,Dec!H$11:H$41)</f>
        <v>0</v>
      </c>
      <c r="G33" s="160">
        <f>SUM(Jan!I$14:I$44,Feb!I$11:I$39,Mar!I$11:I$41,Apr!I$11:I$40,May!I$11:I$41,Jun!I$11:I$40,Jul!I$11:I$41,Aug!I$11:I$41,Sep!I$11:I$40,Oct!I$11:I$41,Nov!I$11:I$40,Dec!I$11:I$41)</f>
        <v>0</v>
      </c>
      <c r="H33" s="266">
        <f>SUM(Jan!J$14:J$44,Feb!J$11:J$39,Mar!J$11:J$41,Apr!J$11:J$40,May!J$11:J$41,Jun!J$11:J$40,Jul!J$11:J$41,Aug!J$11:J$41,Sep!J$11:J$40,Oct!J$11:J$41,Nov!J$11:J$40,Dec!J$11:J$41)</f>
        <v>0</v>
      </c>
      <c r="I33" s="163">
        <f>SUM(Jan!BK$14:BK$44,Feb!BK$11:BK$39,Mar!BK$11:BK$41,Apr!BK$11:BK$40,May!BK$11:BK$41,Jun!BK$11:BK$40,Jul!BK$11:BK$41,Aug!BK$11:BK$41,Sep!BK$11:BK$40,Oct!BK$11:BK$41,Nov!BK$11:BK$40,Dec!BK$11:BK$41)</f>
        <v>0</v>
      </c>
      <c r="J33" s="163">
        <f>SUM(Jan!BL$14:BL$44,Feb!BL$11:BL$39,Mar!BL$11:BL$41,Apr!BL$11:BL$40,May!BL$11:BL$41,Jun!BL$11:BL$40,Jul!BL$11:BL$41,Aug!BL$11:BL$41,Sep!BL$11:BL$40,Oct!BL$11:BL$41,Nov!BL$11:BL$40,Dec!BL$11:BL$41)</f>
        <v>0</v>
      </c>
      <c r="K33" s="162">
        <f>SUM(Jan!BM$14:BM$44,Feb!BM$11:BM$39,Mar!BM$11:BM$41,Apr!BM$11:BM$40,May!BM$11:BM$41,Jun!BM$11:BM$40,Jul!BM$11:BM$41,Aug!BM$11:BM$41,Sep!BM$11:BM$40,Oct!BM$11:BM$41,Nov!BM$11:BM$40,Dec!BM$11:BM$41)</f>
        <v>0</v>
      </c>
      <c r="L33" s="120">
        <f>SUM(Jan!BN$14:BN$44,Feb!BN$11:BN$39,Mar!BN$11:BN$41,Apr!BN$11:BN$40,May!BN$11:BN$41,Jun!BN$11:BN$40,Jul!BN$11:BN$41,Aug!BN$11:BN$41,Sep!BN$11:BN$40,Oct!BN$11:BN$41,Nov!BN$11:BN$40,Dec!BN$11:BN$41)</f>
        <v>0</v>
      </c>
      <c r="M33" s="167"/>
      <c r="N33" s="160">
        <f>SUM(Jan!BP$14:BP$44,Feb!BP$11:BP$39,Mar!BP$11:BP$41,Apr!BP$11:BP$40,May!BP$11:BP$41,Jun!BP$11:BP$40,Jul!BP$11:BP$41,Aug!BP$11:BP$41,Sep!BP$11:BP$40,Oct!BP$11:BP$41,Nov!BP$11:BP$40,Dec!BP$11:BP$41)</f>
        <v>0</v>
      </c>
      <c r="O33" s="165"/>
      <c r="P33" s="160">
        <f>SUM(Jan!BR$14:BR$44,Feb!BR$11:BR$39,Mar!BR$11:BR$41,Apr!BR$11:BR$40,May!BR$11:BR$41,Jun!BR$11:BR$40,Jul!BR$11:BR$41,Aug!BR$11:BR$41,Sep!BR$11:BR$40,Oct!BR$11:BR$41,Nov!BR$11:BR$40,Dec!BR$11:BR$41)</f>
        <v>0</v>
      </c>
      <c r="Q33" s="165"/>
      <c r="R33" s="165"/>
      <c r="S33" s="165"/>
      <c r="T33" s="165"/>
      <c r="U33" s="165"/>
      <c r="V33" s="120">
        <f>SUM(Jan!BX$14:BX$44,Feb!BX$11:BX$39,Mar!BX$11:BX$41,Apr!BX$11:BX$40,May!BX$11:BX$41,Jun!BX$11:BX$40,Jul!BX$11:BX$41,Aug!BX$11:BX$41,Sep!BX$11:BX$40,Oct!BX$11:BX$41,Nov!BX$11:BX$40,Dec!BX$11:BX$41)</f>
        <v>0</v>
      </c>
      <c r="W33" s="160">
        <f>SUM(Jan!BY$14:BY$44,Feb!BY$11:BY$39,Mar!BY$11:BY$41,Apr!BY$11:BY$40,May!BY$11:BY$41,Jun!BY$11:BY$40,Jul!BY$11:BY$41,Aug!BY$11:BY$41,Sep!BY$11:BY$40,Oct!BY$11:BY$41,Nov!BY$11:BY$40,Dec!BY$11:BY$41)</f>
        <v>0</v>
      </c>
      <c r="X33" s="120">
        <f>SUM(Jan!BZ$14:BZ$44,Feb!BZ$11:BZ$39,Mar!BZ$11:BZ$41,Apr!BZ$11:BZ$40,May!BZ$11:BZ$41,Jun!BZ$11:BZ$40,Jul!BZ$11:BZ$41,Aug!BZ$11:BZ$41,Sep!BZ$11:BZ$40,Oct!BZ$11:BZ$41,Nov!BZ$11:BZ$40,Dec!BZ$11:BZ$41)</f>
        <v>0</v>
      </c>
    </row>
    <row r="34" spans="1:24" ht="13.5" thickBot="1">
      <c r="A34" s="169" t="s">
        <v>42</v>
      </c>
      <c r="B34" s="168"/>
      <c r="C34" s="169">
        <f>SUM(Jan!E50+Feb!E45+Mar!E47+Apr!E46+May!E47+Jun!E46+Jul!E47+Aug!E47+Sep!E46+Oct!E47+Nov!E46+Dec!E50)</f>
        <v>0</v>
      </c>
      <c r="D34" s="170"/>
      <c r="E34" s="171"/>
      <c r="F34" s="172">
        <f>SUM(Jan!H50+Feb!H45+Mar!H47+Apr!H46+May!H47+Jun!H46+Jul!H47+Aug!H47+Sep!H46+Oct!H47+Nov!H46+Dec!H50)</f>
        <v>0</v>
      </c>
      <c r="G34" s="173">
        <f>SUM(Jan!I50+Feb!I45+Mar!I47+Apr!I46+May!I47+Jun!I46+Jul!I47+Aug!I47+Sep!I46+Oct!I47+Nov!I46+Dec!I50)</f>
        <v>0</v>
      </c>
      <c r="H34" s="174">
        <f>SUM(Jan!J50+Feb!J45+Mar!J47+Apr!J46+May!J47+Jun!J46+Jul!J47+Aug!J47+Sep!J46+Oct!J47+Nov!J46+Dec!J50)</f>
        <v>0</v>
      </c>
      <c r="I34" s="169">
        <f>SUM(Jan!BK50+Feb!BK45+Mar!BK47+Apr!BK46+May!BK47+Jun!BK46+Jul!BK47+Aug!BK47+Sep!BK46+Oct!BK47+Nov!BK46+Dec!BK50)</f>
        <v>0</v>
      </c>
      <c r="J34" s="169">
        <f>SUM(Jan!BL50+Feb!BL45+Mar!BL47+Apr!BL46+May!BL47+Jun!BL46+Jul!BL47+Aug!BL47+Sep!BL46+Oct!BL47+Nov!BL46+Dec!BL50)</f>
        <v>0</v>
      </c>
      <c r="K34" s="85">
        <f>SUM(Jan!BM50+Feb!BM45+Mar!BM47+Apr!BM46+May!BM47+Jun!BM46+Jul!BM47+Aug!BM47+Sep!BM46+Oct!BM47+Nov!BM46+Dec!BM50)</f>
        <v>0</v>
      </c>
      <c r="L34" s="174">
        <f>SUM(Jan!BN50+Feb!BN45+Mar!BN47+Apr!BN46+May!BN47+Jun!BN46+Jul!BN47+Aug!BN47+Sep!BN46+Oct!BN47+Nov!BN46+Dec!BN50)</f>
        <v>0</v>
      </c>
      <c r="M34" s="172">
        <f>SUM(Jan!BO50+Feb!BO45+Mar!BO47+Apr!BO46+May!BO47+Jun!BO46+Jul!BO47+Aug!BO47+Sep!BO46+Oct!BO47+Nov!BO46+Dec!BO50)</f>
        <v>0</v>
      </c>
      <c r="N34" s="173">
        <f>SUM(Jan!BP50+Feb!BP45+Mar!BP47+Apr!BP46+May!BP47+Jun!BP46+Jul!BP47+Aug!BP47+Sep!BP46+Oct!BP47+Nov!BP46+Dec!BP50)</f>
        <v>0</v>
      </c>
      <c r="O34" s="173">
        <f>SUM(Jan!BQ50+Feb!BQ45+Mar!BQ47+Apr!BQ46+May!BQ47+Jun!BQ46+Jul!BQ47+Aug!BQ47+Sep!BQ46+Oct!BQ47+Nov!BQ46+Dec!BQ50)</f>
        <v>0</v>
      </c>
      <c r="P34" s="173">
        <f>SUM(Jan!BR50+Feb!BR45+Mar!BR47+Apr!BR46+May!BR47+Jun!BR46+Jul!BR47+Aug!BR47+Sep!BR46+Oct!BR47+Nov!BR46+Dec!BR50)</f>
        <v>0</v>
      </c>
      <c r="Q34" s="173">
        <f>SUM(Jan!BS50+Feb!BS45+Mar!BS47+Apr!BS46+May!BS47+Jun!BS46+Jul!BS47+Aug!BS47+Sep!BS46+Oct!BS47+Nov!BS46+Dec!BS50)</f>
        <v>0</v>
      </c>
      <c r="R34" s="173">
        <f>SUM(Jan!BT50+Feb!BT45+Mar!BT47+Apr!BT46+May!BT47+Jun!BT46+Jul!BT47+Aug!BT47+Sep!BT46+Oct!BT47+Nov!BT46+Dec!BT50)</f>
        <v>0</v>
      </c>
      <c r="S34" s="173">
        <f>SUM(Jan!BU50+Feb!BU45+Mar!BU47+Apr!BU46+May!BU47+Jun!BU46+Jul!BU47+Aug!BU47+Sep!BU46+Oct!BU47+Nov!BU46+Dec!BU50)</f>
        <v>0</v>
      </c>
      <c r="T34" s="173">
        <f>SUM(Jan!BV50+Feb!BV45+Mar!BV47+Apr!BV46+May!BV47+Jun!BV46+Jul!BV47+Aug!BV47+Sep!BV46+Oct!BV47+Nov!BV46+Dec!BV50)</f>
        <v>0</v>
      </c>
      <c r="U34" s="173">
        <f>SUM(Jan!BW50+Feb!BW45+Mar!BW47+Apr!BW46+May!BW47+Jun!BW46+Jul!BW47+Aug!BW47+Sep!BW46+Oct!BW47+Nov!BW46+Dec!BW50)</f>
        <v>0</v>
      </c>
      <c r="V34" s="174">
        <f>SUM(Jan!BX50+Feb!BX45+Mar!BX47+Apr!BX46+May!BX47+Jun!BX46+Jul!BX47+Aug!BX47+Sep!BX46+Oct!BX47+Nov!BX46+Dec!BX50)</f>
        <v>0</v>
      </c>
      <c r="W34" s="173">
        <f>SUM(Jan!BY50+Feb!BY45+Mar!BY47+Apr!BY46+May!BY47+Jun!BY46+Jul!BY47+Aug!BY47+Sep!BY46+Oct!BY47+Nov!BY46+Dec!BY50)</f>
        <v>0</v>
      </c>
      <c r="X34" s="174">
        <f>SUM(Jan!BZ50+Feb!BZ45+Mar!BZ47+Apr!BZ46+May!BZ47+Jun!BZ46+Jul!BZ47+Aug!BZ47+Sep!BZ46+Oct!BZ47+Nov!BZ46+Dec!BZ50)</f>
        <v>0</v>
      </c>
    </row>
    <row r="36" spans="1:5" ht="12.75">
      <c r="A36" s="13"/>
      <c r="B36" s="13"/>
      <c r="C36" s="13"/>
      <c r="D36" s="13"/>
      <c r="E36" s="13"/>
    </row>
    <row r="37" spans="1:5" ht="12.75">
      <c r="A37" s="144"/>
      <c r="B37" s="13"/>
      <c r="C37" s="13"/>
      <c r="D37" s="13"/>
      <c r="E37" s="13"/>
    </row>
    <row r="38" spans="1:5" ht="12.75">
      <c r="A38" s="197"/>
      <c r="B38" s="13"/>
      <c r="C38" s="13"/>
      <c r="D38" s="13"/>
      <c r="E38" s="13"/>
    </row>
    <row r="39" spans="1:5" ht="12.75">
      <c r="A39" s="13"/>
      <c r="B39" s="13"/>
      <c r="C39" s="13"/>
      <c r="D39" s="13"/>
      <c r="E39" s="13"/>
    </row>
    <row r="40" spans="1:5" ht="12.75">
      <c r="A40" s="13"/>
      <c r="B40" s="13"/>
      <c r="C40" s="13"/>
      <c r="D40" s="13"/>
      <c r="E40" s="13"/>
    </row>
    <row r="41" spans="1:5" ht="12.75">
      <c r="A41" s="13"/>
      <c r="B41" s="13"/>
      <c r="C41" s="13"/>
      <c r="D41" s="13"/>
      <c r="E41" s="13"/>
    </row>
    <row r="42" spans="1:5" ht="12.75">
      <c r="A42" s="13"/>
      <c r="B42" s="13"/>
      <c r="C42" s="13"/>
      <c r="D42" s="13"/>
      <c r="E42" s="13"/>
    </row>
    <row r="43" spans="1:5" ht="12.75">
      <c r="A43" s="175"/>
      <c r="B43" s="13"/>
      <c r="C43" s="13"/>
      <c r="D43" s="13"/>
      <c r="E43" s="13"/>
    </row>
    <row r="44" spans="1:5" ht="12.75">
      <c r="A44" s="13"/>
      <c r="B44" s="13"/>
      <c r="C44" s="13"/>
      <c r="D44" s="13"/>
      <c r="E44" s="13"/>
    </row>
    <row r="45" spans="1:5" ht="12.75">
      <c r="A45" s="13"/>
      <c r="B45" s="13"/>
      <c r="C45" s="13"/>
      <c r="D45" s="13"/>
      <c r="E45" s="13"/>
    </row>
  </sheetData>
  <sheetProtection password="D328" sheet="1"/>
  <mergeCells count="23">
    <mergeCell ref="X28:X29"/>
    <mergeCell ref="P28:P29"/>
    <mergeCell ref="Q28:Q29"/>
    <mergeCell ref="R28:R29"/>
    <mergeCell ref="V28:V29"/>
    <mergeCell ref="T28:T29"/>
    <mergeCell ref="W28:W29"/>
    <mergeCell ref="A1:L2"/>
    <mergeCell ref="C27:C29"/>
    <mergeCell ref="A3:L3"/>
    <mergeCell ref="A4:L4"/>
    <mergeCell ref="A5:L5"/>
    <mergeCell ref="F28:H28"/>
    <mergeCell ref="F27:H27"/>
    <mergeCell ref="I27:I29"/>
    <mergeCell ref="D27:D29"/>
    <mergeCell ref="E27:E29"/>
    <mergeCell ref="B27:B29"/>
    <mergeCell ref="C17:V17"/>
    <mergeCell ref="S28:S29"/>
    <mergeCell ref="U28:U29"/>
    <mergeCell ref="V18:V19"/>
    <mergeCell ref="J27:J29"/>
  </mergeCells>
  <printOptions horizontalCentered="1" verticalCentered="1"/>
  <pageMargins left="0.25" right="0.25" top="0.2" bottom="0.2" header="0.5" footer="0.5"/>
  <pageSetup fitToHeight="1" fitToWidth="1" horizontalDpi="600" verticalDpi="600" orientation="landscape" scale="70" r:id="rId1"/>
  <colBreaks count="2" manualBreakCount="2">
    <brk id="35" max="16383" man="1"/>
    <brk id="5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106"/>
  <sheetViews>
    <sheetView workbookViewId="0" topLeftCell="A1">
      <selection activeCell="F12" sqref="F12"/>
    </sheetView>
  </sheetViews>
  <sheetFormatPr defaultColWidth="9.140625" defaultRowHeight="12.75"/>
  <cols>
    <col min="6" max="6" width="33.421875" style="0" customWidth="1"/>
  </cols>
  <sheetData>
    <row r="1" spans="6:20" ht="12.75" customHeight="1">
      <c r="F1" s="141"/>
      <c r="H1" s="497"/>
      <c r="I1" s="497"/>
      <c r="J1" s="497"/>
      <c r="K1" s="1144" t="s">
        <v>130</v>
      </c>
      <c r="L1" s="1144"/>
      <c r="M1" s="1144"/>
      <c r="N1" s="1144"/>
      <c r="O1" s="1144"/>
      <c r="P1" s="1144"/>
      <c r="Q1" s="497"/>
      <c r="R1" s="497"/>
      <c r="S1" s="497"/>
      <c r="T1" s="497"/>
    </row>
    <row r="2" spans="6:20" ht="12.75" customHeight="1">
      <c r="F2" s="141"/>
      <c r="H2" s="497"/>
      <c r="I2" s="497"/>
      <c r="J2" s="497"/>
      <c r="K2" s="1144"/>
      <c r="L2" s="1144"/>
      <c r="M2" s="1144"/>
      <c r="N2" s="1144"/>
      <c r="O2" s="1144"/>
      <c r="P2" s="1144"/>
      <c r="Q2" s="497"/>
      <c r="R2" s="497"/>
      <c r="S2" s="497"/>
      <c r="T2" s="497"/>
    </row>
    <row r="3" spans="6:20" ht="12.75">
      <c r="F3" s="141"/>
      <c r="H3" s="497"/>
      <c r="I3" s="497"/>
      <c r="J3" s="497"/>
      <c r="K3" s="497" t="s">
        <v>131</v>
      </c>
      <c r="N3" s="497"/>
      <c r="O3" s="497"/>
      <c r="P3" s="497"/>
      <c r="Q3" s="497"/>
      <c r="R3" s="497"/>
      <c r="S3" s="497"/>
      <c r="T3" s="497"/>
    </row>
    <row r="4" spans="6:20" ht="15.75" thickBot="1">
      <c r="F4" s="141"/>
      <c r="H4" s="498" t="s">
        <v>132</v>
      </c>
      <c r="I4" s="498" t="s">
        <v>132</v>
      </c>
      <c r="J4" s="498" t="s">
        <v>132</v>
      </c>
      <c r="K4" s="498" t="s">
        <v>132</v>
      </c>
      <c r="L4" s="498" t="s">
        <v>132</v>
      </c>
      <c r="M4" s="498" t="s">
        <v>132</v>
      </c>
      <c r="N4" s="498" t="s">
        <v>132</v>
      </c>
      <c r="O4" s="498" t="s">
        <v>132</v>
      </c>
      <c r="P4" s="498" t="s">
        <v>132</v>
      </c>
      <c r="Q4" s="498" t="s">
        <v>132</v>
      </c>
      <c r="R4" s="498" t="s">
        <v>132</v>
      </c>
      <c r="S4" s="498" t="s">
        <v>132</v>
      </c>
      <c r="T4" s="497"/>
    </row>
    <row r="5" spans="6:20" ht="15">
      <c r="F5" s="141" t="s">
        <v>133</v>
      </c>
      <c r="G5" s="114" t="s">
        <v>134</v>
      </c>
      <c r="H5" s="498" t="s">
        <v>135</v>
      </c>
      <c r="I5" s="498" t="s">
        <v>136</v>
      </c>
      <c r="J5" s="498" t="s">
        <v>137</v>
      </c>
      <c r="K5" s="498" t="s">
        <v>138</v>
      </c>
      <c r="L5" s="498" t="s">
        <v>58</v>
      </c>
      <c r="M5" s="498" t="s">
        <v>139</v>
      </c>
      <c r="N5" s="498" t="s">
        <v>140</v>
      </c>
      <c r="O5" s="498" t="s">
        <v>141</v>
      </c>
      <c r="P5" s="498" t="s">
        <v>142</v>
      </c>
      <c r="Q5" s="498" t="s">
        <v>143</v>
      </c>
      <c r="R5" s="498" t="s">
        <v>144</v>
      </c>
      <c r="S5" s="498" t="s">
        <v>145</v>
      </c>
      <c r="T5" s="497"/>
    </row>
    <row r="6" spans="6:20" ht="12.75">
      <c r="F6" s="499">
        <v>1</v>
      </c>
      <c r="G6" s="500">
        <v>60</v>
      </c>
      <c r="H6" s="599" t="str">
        <f ca="1">Jan!AM14</f>
        <v/>
      </c>
      <c r="I6" s="600" t="str">
        <f ca="1">Feb!AM11</f>
        <v/>
      </c>
      <c r="J6" s="600" t="str">
        <f ca="1">Mar!AM11</f>
        <v/>
      </c>
      <c r="K6" s="600" t="str">
        <f ca="1">Apr!AM11</f>
        <v/>
      </c>
      <c r="L6" s="600" t="str">
        <f ca="1">May!AM11</f>
        <v/>
      </c>
      <c r="M6" s="600" t="str">
        <f ca="1">Jun!AM11</f>
        <v/>
      </c>
      <c r="N6" s="600" t="str">
        <f ca="1">Jul!AM11</f>
        <v/>
      </c>
      <c r="O6" s="600" t="str">
        <f ca="1">Aug!AM11</f>
        <v/>
      </c>
      <c r="P6" s="600" t="str">
        <f ca="1">Sep!AM11</f>
        <v/>
      </c>
      <c r="Q6" s="600" t="str">
        <f ca="1">Oct!AM11</f>
        <v/>
      </c>
      <c r="R6" s="600" t="str">
        <f ca="1">Nov!AM11</f>
        <v/>
      </c>
      <c r="S6" s="601" t="str">
        <f ca="1">Dec!AM11</f>
        <v/>
      </c>
      <c r="T6" s="497"/>
    </row>
    <row r="7" spans="6:20" ht="15">
      <c r="F7" s="499">
        <v>2</v>
      </c>
      <c r="G7" s="500">
        <v>290</v>
      </c>
      <c r="H7" s="599" t="str">
        <f ca="1">Jan!AM15</f>
        <v/>
      </c>
      <c r="I7" s="600" t="str">
        <f ca="1">Feb!AM12</f>
        <v/>
      </c>
      <c r="J7" s="600" t="str">
        <f ca="1">Mar!AM12</f>
        <v/>
      </c>
      <c r="K7" s="600" t="str">
        <f ca="1">Apr!AM12</f>
        <v/>
      </c>
      <c r="L7" s="600" t="str">
        <f ca="1">May!AM12</f>
        <v/>
      </c>
      <c r="M7" s="600" t="str">
        <f ca="1">Jun!AM12</f>
        <v/>
      </c>
      <c r="N7" s="600" t="str">
        <f ca="1">Jul!AM12</f>
        <v/>
      </c>
      <c r="O7" s="600" t="str">
        <f ca="1">Aug!AM12</f>
        <v/>
      </c>
      <c r="P7" s="600" t="str">
        <f ca="1">Sep!AM12</f>
        <v/>
      </c>
      <c r="Q7" s="600" t="str">
        <f ca="1">Oct!AM12</f>
        <v/>
      </c>
      <c r="R7" s="600" t="str">
        <f ca="1">Nov!AM12</f>
        <v/>
      </c>
      <c r="S7" s="601" t="str">
        <f ca="1">Dec!AM12</f>
        <v/>
      </c>
      <c r="T7" s="498"/>
    </row>
    <row r="8" spans="6:20" ht="12.75">
      <c r="F8" s="499">
        <v>3</v>
      </c>
      <c r="G8" s="500">
        <v>366</v>
      </c>
      <c r="H8" s="599" t="str">
        <f ca="1">Jan!AM16</f>
        <v/>
      </c>
      <c r="I8" s="600" t="str">
        <f ca="1">Feb!AM13</f>
        <v/>
      </c>
      <c r="J8" s="600" t="str">
        <f ca="1">Mar!AM13</f>
        <v/>
      </c>
      <c r="K8" s="600" t="str">
        <f ca="1">Apr!AM13</f>
        <v/>
      </c>
      <c r="L8" s="600" t="str">
        <f ca="1">May!AM13</f>
        <v/>
      </c>
      <c r="M8" s="600" t="str">
        <f ca="1">Jun!AM13</f>
        <v/>
      </c>
      <c r="N8" s="600" t="str">
        <f ca="1">Jul!AM13</f>
        <v/>
      </c>
      <c r="O8" s="600" t="str">
        <f ca="1">Aug!AM13</f>
        <v/>
      </c>
      <c r="P8" s="600" t="str">
        <f ca="1">Sep!AM13</f>
        <v/>
      </c>
      <c r="Q8" s="600" t="str">
        <f ca="1">Oct!AM13</f>
        <v/>
      </c>
      <c r="R8" s="600" t="str">
        <f ca="1">Nov!AM13</f>
        <v/>
      </c>
      <c r="S8" s="601" t="str">
        <f ca="1">Dec!AM13</f>
        <v/>
      </c>
      <c r="T8" s="497"/>
    </row>
    <row r="9" spans="6:20" ht="12.75">
      <c r="F9" s="499">
        <v>4</v>
      </c>
      <c r="G9" s="500">
        <v>980</v>
      </c>
      <c r="H9" s="599" t="str">
        <f ca="1">Jan!AM17</f>
        <v/>
      </c>
      <c r="I9" s="600" t="str">
        <f ca="1">Feb!AM14</f>
        <v/>
      </c>
      <c r="J9" s="600" t="str">
        <f ca="1">Mar!AM14</f>
        <v/>
      </c>
      <c r="K9" s="600" t="str">
        <f ca="1">Apr!AM14</f>
        <v/>
      </c>
      <c r="L9" s="600" t="str">
        <f ca="1">May!AM14</f>
        <v/>
      </c>
      <c r="M9" s="600" t="str">
        <f ca="1">Jun!AM14</f>
        <v/>
      </c>
      <c r="N9" s="600" t="str">
        <f ca="1">Jul!AM14</f>
        <v/>
      </c>
      <c r="O9" s="600" t="str">
        <f ca="1">Aug!AM14</f>
        <v/>
      </c>
      <c r="P9" s="600" t="str">
        <f ca="1">Sep!AM14</f>
        <v/>
      </c>
      <c r="Q9" s="600" t="str">
        <f ca="1">Oct!AM14</f>
        <v/>
      </c>
      <c r="R9" s="600" t="str">
        <f ca="1">Nov!AM14</f>
        <v/>
      </c>
      <c r="S9" s="601" t="str">
        <f ca="1">Dec!AM14</f>
        <v/>
      </c>
      <c r="T9" s="497"/>
    </row>
    <row r="10" spans="6:20" ht="15">
      <c r="F10" s="499">
        <v>5</v>
      </c>
      <c r="G10" s="500">
        <v>46</v>
      </c>
      <c r="H10" s="599" t="str">
        <f ca="1">Jan!AM18</f>
        <v/>
      </c>
      <c r="I10" s="600" t="str">
        <f ca="1">Feb!AM15</f>
        <v/>
      </c>
      <c r="J10" s="600" t="str">
        <f ca="1">Mar!AM15</f>
        <v/>
      </c>
      <c r="K10" s="600" t="str">
        <f ca="1">Apr!AM15</f>
        <v/>
      </c>
      <c r="L10" s="600" t="str">
        <f ca="1">May!AM15</f>
        <v/>
      </c>
      <c r="M10" s="600" t="str">
        <f ca="1">Jun!AM15</f>
        <v/>
      </c>
      <c r="N10" s="600" t="str">
        <f ca="1">Jul!AM15</f>
        <v/>
      </c>
      <c r="O10" s="600" t="str">
        <f ca="1">Aug!AM15</f>
        <v/>
      </c>
      <c r="P10" s="600" t="str">
        <f ca="1">Sep!AM15</f>
        <v/>
      </c>
      <c r="Q10" s="600" t="str">
        <f ca="1">Oct!AM15</f>
        <v/>
      </c>
      <c r="R10" s="600" t="str">
        <f ca="1">Nov!AM15</f>
        <v/>
      </c>
      <c r="S10" s="601" t="str">
        <f ca="1">Dec!AM15</f>
        <v/>
      </c>
      <c r="T10" s="498"/>
    </row>
    <row r="11" spans="6:20" ht="12.75">
      <c r="F11" s="499">
        <v>6</v>
      </c>
      <c r="G11" s="500">
        <v>82</v>
      </c>
      <c r="H11" s="599" t="str">
        <f ca="1">Jan!AM19</f>
        <v/>
      </c>
      <c r="I11" s="600" t="str">
        <f ca="1">Feb!AM16</f>
        <v/>
      </c>
      <c r="J11" s="600" t="str">
        <f ca="1">Mar!AM16</f>
        <v/>
      </c>
      <c r="K11" s="600" t="str">
        <f ca="1">Apr!AM16</f>
        <v/>
      </c>
      <c r="L11" s="600" t="str">
        <f ca="1">May!AM16</f>
        <v/>
      </c>
      <c r="M11" s="600" t="str">
        <f ca="1">Jun!AM16</f>
        <v/>
      </c>
      <c r="N11" s="600" t="str">
        <f ca="1">Jul!AM16</f>
        <v/>
      </c>
      <c r="O11" s="600" t="str">
        <f ca="1">Aug!AM16</f>
        <v/>
      </c>
      <c r="P11" s="600" t="str">
        <f ca="1">Sep!AM16</f>
        <v/>
      </c>
      <c r="Q11" s="600" t="str">
        <f ca="1">Oct!AM16</f>
        <v/>
      </c>
      <c r="R11" s="600" t="str">
        <f ca="1">Nov!AM16</f>
        <v/>
      </c>
      <c r="S11" s="601" t="str">
        <f ca="1">Dec!AM16</f>
        <v/>
      </c>
      <c r="T11" s="497"/>
    </row>
    <row r="12" spans="6:20" ht="12.75">
      <c r="F12" s="499">
        <v>7</v>
      </c>
      <c r="G12" s="500">
        <v>61</v>
      </c>
      <c r="H12" s="599" t="str">
        <f ca="1">Jan!AM20</f>
        <v/>
      </c>
      <c r="I12" s="600" t="str">
        <f ca="1">Feb!AM17</f>
        <v/>
      </c>
      <c r="J12" s="600" t="str">
        <f ca="1">Mar!AM17</f>
        <v/>
      </c>
      <c r="K12" s="600" t="str">
        <f ca="1">Apr!AM17</f>
        <v/>
      </c>
      <c r="L12" s="600" t="str">
        <f ca="1">May!AM17</f>
        <v/>
      </c>
      <c r="M12" s="600" t="str">
        <f ca="1">Jun!AM17</f>
        <v/>
      </c>
      <c r="N12" s="600" t="str">
        <f ca="1">Jul!AM17</f>
        <v/>
      </c>
      <c r="O12" s="600" t="str">
        <f ca="1">Aug!AM17</f>
        <v/>
      </c>
      <c r="P12" s="600" t="str">
        <f ca="1">Sep!AM17</f>
        <v/>
      </c>
      <c r="Q12" s="600" t="str">
        <f ca="1">Oct!AM17</f>
        <v/>
      </c>
      <c r="R12" s="600" t="str">
        <f ca="1">Nov!AM17</f>
        <v/>
      </c>
      <c r="S12" s="601" t="str">
        <f ca="1">Dec!AM17</f>
        <v/>
      </c>
      <c r="T12" s="497"/>
    </row>
    <row r="13" spans="6:20" ht="12.75">
      <c r="F13" s="499">
        <v>8</v>
      </c>
      <c r="G13" s="500">
        <v>56</v>
      </c>
      <c r="H13" s="599" t="str">
        <f ca="1">Jan!AM21</f>
        <v/>
      </c>
      <c r="I13" s="600" t="str">
        <f ca="1">Feb!AM18</f>
        <v/>
      </c>
      <c r="J13" s="600" t="str">
        <f ca="1">Mar!AM18</f>
        <v/>
      </c>
      <c r="K13" s="600" t="str">
        <f ca="1">Apr!AM18</f>
        <v/>
      </c>
      <c r="L13" s="600" t="str">
        <f ca="1">May!AM18</f>
        <v/>
      </c>
      <c r="M13" s="600" t="str">
        <f ca="1">Jun!AM18</f>
        <v/>
      </c>
      <c r="N13" s="600" t="str">
        <f ca="1">Jul!AM18</f>
        <v/>
      </c>
      <c r="O13" s="600" t="str">
        <f ca="1">Aug!AM18</f>
        <v/>
      </c>
      <c r="P13" s="600" t="str">
        <f ca="1">Sep!AM18</f>
        <v/>
      </c>
      <c r="Q13" s="600" t="str">
        <f ca="1">Oct!AM18</f>
        <v/>
      </c>
      <c r="R13" s="600" t="str">
        <f ca="1">Nov!AM18</f>
        <v/>
      </c>
      <c r="S13" s="601" t="str">
        <f ca="1">Dec!AM18</f>
        <v/>
      </c>
      <c r="T13" s="497"/>
    </row>
    <row r="14" spans="6:20" ht="12.75">
      <c r="F14" s="499">
        <v>9</v>
      </c>
      <c r="G14" s="500">
        <v>44</v>
      </c>
      <c r="H14" s="599" t="str">
        <f ca="1">Jan!AM22</f>
        <v/>
      </c>
      <c r="I14" s="600" t="str">
        <f ca="1">Feb!AM19</f>
        <v/>
      </c>
      <c r="J14" s="600" t="str">
        <f ca="1">Mar!AM19</f>
        <v/>
      </c>
      <c r="K14" s="600" t="str">
        <f ca="1">Apr!AM19</f>
        <v/>
      </c>
      <c r="L14" s="600" t="str">
        <f ca="1">May!AM19</f>
        <v/>
      </c>
      <c r="M14" s="600" t="str">
        <f ca="1">Jun!AM19</f>
        <v/>
      </c>
      <c r="N14" s="600" t="str">
        <f ca="1">Jul!AM19</f>
        <v/>
      </c>
      <c r="O14" s="600" t="str">
        <f ca="1">Aug!AM19</f>
        <v/>
      </c>
      <c r="P14" s="600" t="str">
        <f ca="1">Sep!AM19</f>
        <v/>
      </c>
      <c r="Q14" s="600" t="str">
        <f ca="1">Oct!AM19</f>
        <v/>
      </c>
      <c r="R14" s="600" t="str">
        <f ca="1">Nov!AM19</f>
        <v/>
      </c>
      <c r="S14" s="601" t="str">
        <f ca="1">Dec!AM19</f>
        <v/>
      </c>
      <c r="T14" s="497"/>
    </row>
    <row r="15" spans="6:20" ht="12.75">
      <c r="F15" s="501">
        <v>10</v>
      </c>
      <c r="G15" s="500">
        <v>22</v>
      </c>
      <c r="H15" s="599" t="str">
        <f ca="1">Jan!AM23</f>
        <v/>
      </c>
      <c r="I15" s="600" t="str">
        <f ca="1">Feb!AM20</f>
        <v/>
      </c>
      <c r="J15" s="600" t="str">
        <f ca="1">Mar!AM20</f>
        <v/>
      </c>
      <c r="K15" s="600" t="str">
        <f ca="1">Apr!AM20</f>
        <v/>
      </c>
      <c r="L15" s="600" t="str">
        <f ca="1">May!AM20</f>
        <v/>
      </c>
      <c r="M15" s="600" t="str">
        <f ca="1">Jun!AM20</f>
        <v/>
      </c>
      <c r="N15" s="600" t="str">
        <f ca="1">Jul!AM20</f>
        <v/>
      </c>
      <c r="O15" s="600" t="str">
        <f ca="1">Aug!AM20</f>
        <v/>
      </c>
      <c r="P15" s="600" t="str">
        <f ca="1">Sep!AM20</f>
        <v/>
      </c>
      <c r="Q15" s="600" t="str">
        <f ca="1">Oct!AM20</f>
        <v/>
      </c>
      <c r="R15" s="600" t="str">
        <f ca="1">Nov!AM20</f>
        <v/>
      </c>
      <c r="S15" s="601" t="str">
        <f ca="1">Dec!AM20</f>
        <v/>
      </c>
      <c r="T15" s="497"/>
    </row>
    <row r="16" spans="6:20" ht="12.75">
      <c r="F16" s="501">
        <v>11</v>
      </c>
      <c r="G16" s="500">
        <v>80</v>
      </c>
      <c r="H16" s="599" t="str">
        <f ca="1">Jan!AM24</f>
        <v/>
      </c>
      <c r="I16" s="600" t="str">
        <f ca="1">Feb!AM21</f>
        <v/>
      </c>
      <c r="J16" s="600" t="str">
        <f ca="1">Mar!AM21</f>
        <v/>
      </c>
      <c r="K16" s="600" t="str">
        <f ca="1">Apr!AM21</f>
        <v/>
      </c>
      <c r="L16" s="600" t="str">
        <f ca="1">May!AM21</f>
        <v/>
      </c>
      <c r="M16" s="600" t="str">
        <f ca="1">Jun!AM21</f>
        <v/>
      </c>
      <c r="N16" s="600" t="str">
        <f ca="1">Jul!AM21</f>
        <v/>
      </c>
      <c r="O16" s="600" t="str">
        <f ca="1">Aug!AM21</f>
        <v/>
      </c>
      <c r="P16" s="600" t="str">
        <f ca="1">Sep!AM21</f>
        <v/>
      </c>
      <c r="Q16" s="600" t="str">
        <f ca="1">Oct!AM21</f>
        <v/>
      </c>
      <c r="R16" s="600" t="str">
        <f ca="1">Nov!AM21</f>
        <v/>
      </c>
      <c r="S16" s="601" t="str">
        <f ca="1">Dec!AM21</f>
        <v/>
      </c>
      <c r="T16" s="497"/>
    </row>
    <row r="17" spans="6:20" ht="12.75">
      <c r="F17" s="501">
        <v>12</v>
      </c>
      <c r="G17" s="500">
        <v>92</v>
      </c>
      <c r="H17" s="599" t="str">
        <f ca="1">Jan!AM25</f>
        <v/>
      </c>
      <c r="I17" s="600" t="str">
        <f ca="1">Feb!AM22</f>
        <v/>
      </c>
      <c r="J17" s="600" t="str">
        <f ca="1">Mar!AM22</f>
        <v/>
      </c>
      <c r="K17" s="600" t="str">
        <f ca="1">Apr!AM22</f>
        <v/>
      </c>
      <c r="L17" s="600" t="str">
        <f ca="1">May!AM22</f>
        <v/>
      </c>
      <c r="M17" s="600" t="str">
        <f ca="1">Jun!AM22</f>
        <v/>
      </c>
      <c r="N17" s="600" t="str">
        <f ca="1">Jul!AM22</f>
        <v/>
      </c>
      <c r="O17" s="600" t="str">
        <f ca="1">Aug!AM22</f>
        <v/>
      </c>
      <c r="P17" s="600" t="str">
        <f ca="1">Sep!AM22</f>
        <v/>
      </c>
      <c r="Q17" s="600" t="str">
        <f ca="1">Oct!AM22</f>
        <v/>
      </c>
      <c r="R17" s="600" t="str">
        <f ca="1">Nov!AM22</f>
        <v/>
      </c>
      <c r="S17" s="601" t="str">
        <f ca="1">Dec!AM22</f>
        <v/>
      </c>
      <c r="T17" s="497"/>
    </row>
    <row r="18" spans="6:20" ht="12.75">
      <c r="F18" s="501">
        <v>13</v>
      </c>
      <c r="G18" s="500">
        <v>106</v>
      </c>
      <c r="H18" s="599" t="str">
        <f ca="1">Jan!AM26</f>
        <v/>
      </c>
      <c r="I18" s="600" t="str">
        <f ca="1">Feb!AM23</f>
        <v/>
      </c>
      <c r="J18" s="600" t="str">
        <f ca="1">Mar!AM23</f>
        <v/>
      </c>
      <c r="K18" s="600" t="str">
        <f ca="1">Apr!AM23</f>
        <v/>
      </c>
      <c r="L18" s="600" t="str">
        <f ca="1">May!AM23</f>
        <v/>
      </c>
      <c r="M18" s="600" t="str">
        <f ca="1">Jun!AM23</f>
        <v/>
      </c>
      <c r="N18" s="600" t="str">
        <f ca="1">Jul!AM23</f>
        <v/>
      </c>
      <c r="O18" s="600" t="str">
        <f ca="1">Aug!AM23</f>
        <v/>
      </c>
      <c r="P18" s="600" t="str">
        <f ca="1">Sep!AM23</f>
        <v/>
      </c>
      <c r="Q18" s="600" t="str">
        <f ca="1">Oct!AM23</f>
        <v/>
      </c>
      <c r="R18" s="600" t="str">
        <f ca="1">Nov!AM23</f>
        <v/>
      </c>
      <c r="S18" s="601" t="str">
        <f ca="1">Dec!AM23</f>
        <v/>
      </c>
      <c r="T18" s="497"/>
    </row>
    <row r="19" spans="6:20" ht="12.75">
      <c r="F19" s="501">
        <v>14</v>
      </c>
      <c r="G19" s="500">
        <v>121</v>
      </c>
      <c r="H19" s="599" t="str">
        <f ca="1">Jan!AM27</f>
        <v/>
      </c>
      <c r="I19" s="600" t="str">
        <f ca="1">Feb!AM24</f>
        <v/>
      </c>
      <c r="J19" s="600" t="str">
        <f ca="1">Mar!AM24</f>
        <v/>
      </c>
      <c r="K19" s="600" t="str">
        <f ca="1">Apr!AM24</f>
        <v/>
      </c>
      <c r="L19" s="600" t="str">
        <f ca="1">May!AM24</f>
        <v/>
      </c>
      <c r="M19" s="600" t="str">
        <f ca="1">Jun!AM24</f>
        <v/>
      </c>
      <c r="N19" s="600" t="str">
        <f ca="1">Jul!AM24</f>
        <v/>
      </c>
      <c r="O19" s="600" t="str">
        <f ca="1">Aug!AM24</f>
        <v/>
      </c>
      <c r="P19" s="600" t="str">
        <f ca="1">Sep!AM24</f>
        <v/>
      </c>
      <c r="Q19" s="600" t="str">
        <f ca="1">Oct!AM24</f>
        <v/>
      </c>
      <c r="R19" s="600" t="str">
        <f ca="1">Nov!AM24</f>
        <v/>
      </c>
      <c r="S19" s="601" t="str">
        <f ca="1">Dec!AM24</f>
        <v/>
      </c>
      <c r="T19" s="497"/>
    </row>
    <row r="20" spans="6:20" ht="12.75">
      <c r="F20" s="501">
        <v>15</v>
      </c>
      <c r="G20" s="500">
        <v>92</v>
      </c>
      <c r="H20" s="599" t="str">
        <f ca="1">Jan!AM28</f>
        <v/>
      </c>
      <c r="I20" s="600" t="str">
        <f ca="1">Feb!AM25</f>
        <v/>
      </c>
      <c r="J20" s="600" t="str">
        <f ca="1">Mar!AM25</f>
        <v/>
      </c>
      <c r="K20" s="600" t="str">
        <f ca="1">Apr!AM25</f>
        <v/>
      </c>
      <c r="L20" s="600" t="str">
        <f ca="1">May!AM25</f>
        <v/>
      </c>
      <c r="M20" s="600" t="str">
        <f ca="1">Jun!AM25</f>
        <v/>
      </c>
      <c r="N20" s="600" t="str">
        <f ca="1">Jul!AM25</f>
        <v/>
      </c>
      <c r="O20" s="600" t="str">
        <f ca="1">Aug!AM25</f>
        <v/>
      </c>
      <c r="P20" s="600" t="str">
        <f ca="1">Sep!AM25</f>
        <v/>
      </c>
      <c r="Q20" s="600" t="str">
        <f ca="1">Oct!AM25</f>
        <v/>
      </c>
      <c r="R20" s="600" t="str">
        <f ca="1">Nov!AM25</f>
        <v/>
      </c>
      <c r="S20" s="601" t="str">
        <f ca="1">Dec!AM25</f>
        <v/>
      </c>
      <c r="T20" s="497"/>
    </row>
    <row r="21" spans="6:20" ht="12.75">
      <c r="F21" s="501">
        <v>16</v>
      </c>
      <c r="G21" s="500">
        <v>87</v>
      </c>
      <c r="H21" s="599" t="str">
        <f ca="1">Jan!AM29</f>
        <v/>
      </c>
      <c r="I21" s="600" t="str">
        <f ca="1">Feb!AM26</f>
        <v/>
      </c>
      <c r="J21" s="600" t="str">
        <f ca="1">Mar!AM26</f>
        <v/>
      </c>
      <c r="K21" s="600" t="str">
        <f ca="1">Apr!AM26</f>
        <v/>
      </c>
      <c r="L21" s="600" t="str">
        <f ca="1">May!AM26</f>
        <v/>
      </c>
      <c r="M21" s="600" t="str">
        <f ca="1">Jun!AM26</f>
        <v/>
      </c>
      <c r="N21" s="600" t="str">
        <f ca="1">Jul!AM26</f>
        <v/>
      </c>
      <c r="O21" s="600" t="str">
        <f ca="1">Aug!AM26</f>
        <v/>
      </c>
      <c r="P21" s="600" t="str">
        <f ca="1">Sep!AM26</f>
        <v/>
      </c>
      <c r="Q21" s="600" t="str">
        <f ca="1">Oct!AM26</f>
        <v/>
      </c>
      <c r="R21" s="600" t="str">
        <f ca="1">Nov!AM26</f>
        <v/>
      </c>
      <c r="S21" s="601" t="str">
        <f ca="1">Dec!AM26</f>
        <v/>
      </c>
      <c r="T21" s="497"/>
    </row>
    <row r="22" spans="6:20" ht="12.75">
      <c r="F22" s="501">
        <v>17</v>
      </c>
      <c r="G22" s="500">
        <v>72</v>
      </c>
      <c r="H22" s="599" t="str">
        <f ca="1">Jan!AM30</f>
        <v/>
      </c>
      <c r="I22" s="600" t="str">
        <f ca="1">Feb!AM27</f>
        <v/>
      </c>
      <c r="J22" s="600" t="str">
        <f ca="1">Mar!AM27</f>
        <v/>
      </c>
      <c r="K22" s="600" t="str">
        <f ca="1">Apr!AM27</f>
        <v/>
      </c>
      <c r="L22" s="600" t="str">
        <f ca="1">May!AM27</f>
        <v/>
      </c>
      <c r="M22" s="600" t="str">
        <f ca="1">Jun!AM27</f>
        <v/>
      </c>
      <c r="N22" s="600" t="str">
        <f ca="1">Jul!AM27</f>
        <v/>
      </c>
      <c r="O22" s="600" t="str">
        <f ca="1">Aug!AM27</f>
        <v/>
      </c>
      <c r="P22" s="600" t="str">
        <f ca="1">Sep!AM27</f>
        <v/>
      </c>
      <c r="Q22" s="600" t="str">
        <f ca="1">Oct!AM27</f>
        <v/>
      </c>
      <c r="R22" s="600" t="str">
        <f ca="1">Nov!AM27</f>
        <v/>
      </c>
      <c r="S22" s="601" t="str">
        <f ca="1">Dec!AM27</f>
        <v/>
      </c>
      <c r="T22" s="497"/>
    </row>
    <row r="23" spans="6:20" ht="12.75">
      <c r="F23" s="501">
        <v>18</v>
      </c>
      <c r="G23" s="500">
        <v>69</v>
      </c>
      <c r="H23" s="599" t="str">
        <f ca="1">Jan!AM31</f>
        <v/>
      </c>
      <c r="I23" s="600" t="str">
        <f ca="1">Feb!AM28</f>
        <v/>
      </c>
      <c r="J23" s="600" t="str">
        <f ca="1">Mar!AM28</f>
        <v/>
      </c>
      <c r="K23" s="600" t="str">
        <f ca="1">Apr!AM28</f>
        <v/>
      </c>
      <c r="L23" s="600" t="str">
        <f ca="1">May!AM28</f>
        <v/>
      </c>
      <c r="M23" s="600" t="str">
        <f ca="1">Jun!AM28</f>
        <v/>
      </c>
      <c r="N23" s="600" t="str">
        <f ca="1">Jul!AM28</f>
        <v/>
      </c>
      <c r="O23" s="600" t="str">
        <f ca="1">Aug!AM28</f>
        <v/>
      </c>
      <c r="P23" s="600" t="str">
        <f ca="1">Sep!AM28</f>
        <v/>
      </c>
      <c r="Q23" s="600" t="str">
        <f ca="1">Oct!AM28</f>
        <v/>
      </c>
      <c r="R23" s="600" t="str">
        <f ca="1">Nov!AM28</f>
        <v/>
      </c>
      <c r="S23" s="601" t="str">
        <f ca="1">Dec!AM28</f>
        <v/>
      </c>
      <c r="T23" s="497"/>
    </row>
    <row r="24" spans="6:20" ht="12.75">
      <c r="F24" s="501">
        <v>19</v>
      </c>
      <c r="G24" s="500">
        <v>88</v>
      </c>
      <c r="H24" s="599" t="str">
        <f ca="1">Jan!AM32</f>
        <v/>
      </c>
      <c r="I24" s="600" t="str">
        <f ca="1">Feb!AM29</f>
        <v/>
      </c>
      <c r="J24" s="600" t="str">
        <f ca="1">Mar!AM29</f>
        <v/>
      </c>
      <c r="K24" s="600" t="str">
        <f ca="1">Apr!AM29</f>
        <v/>
      </c>
      <c r="L24" s="600" t="str">
        <f ca="1">May!AM29</f>
        <v/>
      </c>
      <c r="M24" s="600" t="str">
        <f ca="1">Jun!AM29</f>
        <v/>
      </c>
      <c r="N24" s="600" t="str">
        <f ca="1">Jul!AM29</f>
        <v/>
      </c>
      <c r="O24" s="600" t="str">
        <f ca="1">Aug!AM29</f>
        <v/>
      </c>
      <c r="P24" s="600" t="str">
        <f ca="1">Sep!AM29</f>
        <v/>
      </c>
      <c r="Q24" s="600" t="str">
        <f ca="1">Oct!AM29</f>
        <v/>
      </c>
      <c r="R24" s="600" t="str">
        <f ca="1">Nov!AM29</f>
        <v/>
      </c>
      <c r="S24" s="601" t="str">
        <f ca="1">Dec!AM29</f>
        <v/>
      </c>
      <c r="T24" s="497"/>
    </row>
    <row r="25" spans="6:20" ht="12.75">
      <c r="F25" s="501">
        <v>20</v>
      </c>
      <c r="G25" s="500">
        <v>73</v>
      </c>
      <c r="H25" s="599" t="str">
        <f ca="1">Jan!AM33</f>
        <v/>
      </c>
      <c r="I25" s="600" t="str">
        <f ca="1">Feb!AM30</f>
        <v/>
      </c>
      <c r="J25" s="600" t="str">
        <f ca="1">Mar!AM30</f>
        <v/>
      </c>
      <c r="K25" s="600" t="str">
        <f ca="1">Apr!AM30</f>
        <v/>
      </c>
      <c r="L25" s="600" t="str">
        <f ca="1">May!AM30</f>
        <v/>
      </c>
      <c r="M25" s="600" t="str">
        <f ca="1">Jun!AM30</f>
        <v/>
      </c>
      <c r="N25" s="600" t="str">
        <f ca="1">Jul!AM30</f>
        <v/>
      </c>
      <c r="O25" s="600" t="str">
        <f ca="1">Aug!AM30</f>
        <v/>
      </c>
      <c r="P25" s="600" t="str">
        <f ca="1">Sep!AM30</f>
        <v/>
      </c>
      <c r="Q25" s="600" t="str">
        <f ca="1">Oct!AM30</f>
        <v/>
      </c>
      <c r="R25" s="600" t="str">
        <f ca="1">Nov!AM30</f>
        <v/>
      </c>
      <c r="S25" s="601" t="str">
        <f ca="1">Dec!AM30</f>
        <v/>
      </c>
      <c r="T25" s="497"/>
    </row>
    <row r="26" spans="6:20" ht="12.75">
      <c r="F26" s="501">
        <v>21</v>
      </c>
      <c r="G26" s="500">
        <v>66</v>
      </c>
      <c r="H26" s="599" t="str">
        <f ca="1">Jan!AM34</f>
        <v/>
      </c>
      <c r="I26" s="600" t="str">
        <f ca="1">Feb!AM31</f>
        <v/>
      </c>
      <c r="J26" s="600" t="str">
        <f ca="1">Mar!AM31</f>
        <v/>
      </c>
      <c r="K26" s="600" t="str">
        <f ca="1">Apr!AM31</f>
        <v/>
      </c>
      <c r="L26" s="600" t="str">
        <f ca="1">May!AM31</f>
        <v/>
      </c>
      <c r="M26" s="600" t="str">
        <f ca="1">Jun!AM31</f>
        <v/>
      </c>
      <c r="N26" s="600" t="str">
        <f ca="1">Jul!AM31</f>
        <v/>
      </c>
      <c r="O26" s="600" t="str">
        <f ca="1">Aug!AM31</f>
        <v/>
      </c>
      <c r="P26" s="600" t="str">
        <f ca="1">Sep!AM31</f>
        <v/>
      </c>
      <c r="Q26" s="600" t="str">
        <f ca="1">Oct!AM31</f>
        <v/>
      </c>
      <c r="R26" s="600" t="str">
        <f ca="1">Nov!AM31</f>
        <v/>
      </c>
      <c r="S26" s="601" t="str">
        <f ca="1">Dec!AM31</f>
        <v/>
      </c>
      <c r="T26" s="497"/>
    </row>
    <row r="27" spans="6:20" ht="12.75">
      <c r="F27" s="501">
        <v>22</v>
      </c>
      <c r="G27" s="500">
        <v>57</v>
      </c>
      <c r="H27" s="599" t="str">
        <f ca="1">Jan!AM35</f>
        <v/>
      </c>
      <c r="I27" s="600" t="str">
        <f ca="1">Feb!AM32</f>
        <v/>
      </c>
      <c r="J27" s="600" t="str">
        <f ca="1">Mar!AM32</f>
        <v/>
      </c>
      <c r="K27" s="600" t="str">
        <f ca="1">Apr!AM32</f>
        <v/>
      </c>
      <c r="L27" s="600" t="str">
        <f ca="1">May!AM32</f>
        <v/>
      </c>
      <c r="M27" s="600" t="str">
        <f ca="1">Jun!AM32</f>
        <v/>
      </c>
      <c r="N27" s="600" t="str">
        <f ca="1">Jul!AM32</f>
        <v/>
      </c>
      <c r="O27" s="600" t="str">
        <f ca="1">Aug!AM32</f>
        <v/>
      </c>
      <c r="P27" s="600" t="str">
        <f ca="1">Sep!AM32</f>
        <v/>
      </c>
      <c r="Q27" s="600" t="str">
        <f ca="1">Oct!AM32</f>
        <v/>
      </c>
      <c r="R27" s="600" t="str">
        <f ca="1">Nov!AM32</f>
        <v/>
      </c>
      <c r="S27" s="601" t="str">
        <f ca="1">Dec!AM32</f>
        <v/>
      </c>
      <c r="T27" s="497"/>
    </row>
    <row r="28" spans="6:20" ht="12.75">
      <c r="F28" s="501">
        <v>23</v>
      </c>
      <c r="G28" s="500">
        <v>41</v>
      </c>
      <c r="H28" s="599" t="str">
        <f ca="1">Jan!AM36</f>
        <v/>
      </c>
      <c r="I28" s="600" t="str">
        <f ca="1">Feb!AM33</f>
        <v/>
      </c>
      <c r="J28" s="600" t="str">
        <f ca="1">Mar!AM33</f>
        <v/>
      </c>
      <c r="K28" s="600" t="str">
        <f ca="1">Apr!AM33</f>
        <v/>
      </c>
      <c r="L28" s="600" t="str">
        <f ca="1">May!AM33</f>
        <v/>
      </c>
      <c r="M28" s="600" t="str">
        <f ca="1">Jun!AM33</f>
        <v/>
      </c>
      <c r="N28" s="600" t="str">
        <f ca="1">Jul!AM33</f>
        <v/>
      </c>
      <c r="O28" s="600" t="str">
        <f ca="1">Aug!AM33</f>
        <v/>
      </c>
      <c r="P28" s="600" t="str">
        <f ca="1">Sep!AM33</f>
        <v/>
      </c>
      <c r="Q28" s="600" t="str">
        <f ca="1">Oct!AM33</f>
        <v/>
      </c>
      <c r="R28" s="600" t="str">
        <f ca="1">Nov!AM33</f>
        <v/>
      </c>
      <c r="S28" s="601" t="str">
        <f ca="1">Dec!AM33</f>
        <v/>
      </c>
      <c r="T28" s="497"/>
    </row>
    <row r="29" spans="6:20" ht="12.75">
      <c r="F29" s="501">
        <v>24</v>
      </c>
      <c r="G29" s="500">
        <v>37</v>
      </c>
      <c r="H29" s="599" t="str">
        <f ca="1">Jan!AM37</f>
        <v/>
      </c>
      <c r="I29" s="600" t="str">
        <f ca="1">Feb!AM34</f>
        <v/>
      </c>
      <c r="J29" s="600" t="str">
        <f ca="1">Mar!AM34</f>
        <v/>
      </c>
      <c r="K29" s="600" t="str">
        <f ca="1">Apr!AM34</f>
        <v/>
      </c>
      <c r="L29" s="600" t="str">
        <f ca="1">May!AM34</f>
        <v/>
      </c>
      <c r="M29" s="600" t="str">
        <f ca="1">Jun!AM34</f>
        <v/>
      </c>
      <c r="N29" s="600" t="str">
        <f ca="1">Jul!AM34</f>
        <v/>
      </c>
      <c r="O29" s="600" t="str">
        <f ca="1">Aug!AM34</f>
        <v/>
      </c>
      <c r="P29" s="600" t="str">
        <f ca="1">Sep!AM34</f>
        <v/>
      </c>
      <c r="Q29" s="600" t="str">
        <f ca="1">Oct!AM34</f>
        <v/>
      </c>
      <c r="R29" s="600" t="str">
        <f ca="1">Nov!AM34</f>
        <v/>
      </c>
      <c r="S29" s="601" t="str">
        <f ca="1">Dec!AM34</f>
        <v/>
      </c>
      <c r="T29" s="497"/>
    </row>
    <row r="30" spans="6:20" ht="12.75">
      <c r="F30" s="501">
        <v>25</v>
      </c>
      <c r="G30" s="500">
        <v>26</v>
      </c>
      <c r="H30" s="599" t="str">
        <f ca="1">Jan!AM38</f>
        <v/>
      </c>
      <c r="I30" s="600" t="str">
        <f ca="1">Feb!AM35</f>
        <v/>
      </c>
      <c r="J30" s="600" t="str">
        <f ca="1">Mar!AM35</f>
        <v/>
      </c>
      <c r="K30" s="600" t="str">
        <f ca="1">Apr!AM35</f>
        <v/>
      </c>
      <c r="L30" s="600" t="str">
        <f ca="1">May!AM35</f>
        <v/>
      </c>
      <c r="M30" s="600" t="str">
        <f ca="1">Jun!AM35</f>
        <v/>
      </c>
      <c r="N30" s="600" t="str">
        <f ca="1">Jul!AM35</f>
        <v/>
      </c>
      <c r="O30" s="600" t="str">
        <f ca="1">Aug!AM35</f>
        <v/>
      </c>
      <c r="P30" s="600" t="str">
        <f ca="1">Sep!AM35</f>
        <v/>
      </c>
      <c r="Q30" s="600" t="str">
        <f ca="1">Oct!AM35</f>
        <v/>
      </c>
      <c r="R30" s="600" t="str">
        <f ca="1">Nov!AM35</f>
        <v/>
      </c>
      <c r="S30" s="601" t="str">
        <f ca="1">Dec!AM35</f>
        <v/>
      </c>
      <c r="T30" s="497"/>
    </row>
    <row r="31" spans="6:20" ht="12.75">
      <c r="F31" s="501">
        <v>26</v>
      </c>
      <c r="G31" s="500">
        <v>56</v>
      </c>
      <c r="H31" s="599" t="str">
        <f ca="1">Jan!AM39</f>
        <v/>
      </c>
      <c r="I31" s="600" t="str">
        <f ca="1">Feb!AM36</f>
        <v/>
      </c>
      <c r="J31" s="600" t="str">
        <f ca="1">Mar!AM36</f>
        <v/>
      </c>
      <c r="K31" s="600" t="str">
        <f ca="1">Apr!AM36</f>
        <v/>
      </c>
      <c r="L31" s="600" t="str">
        <f ca="1">May!AM36</f>
        <v/>
      </c>
      <c r="M31" s="600" t="str">
        <f ca="1">Jun!AM36</f>
        <v/>
      </c>
      <c r="N31" s="600" t="str">
        <f ca="1">Jul!AM36</f>
        <v/>
      </c>
      <c r="O31" s="600" t="str">
        <f ca="1">Aug!AM36</f>
        <v/>
      </c>
      <c r="P31" s="600" t="str">
        <f ca="1">Sep!AM36</f>
        <v/>
      </c>
      <c r="Q31" s="600" t="str">
        <f ca="1">Oct!AM36</f>
        <v/>
      </c>
      <c r="R31" s="600" t="str">
        <f ca="1">Nov!AM36</f>
        <v/>
      </c>
      <c r="S31" s="601" t="str">
        <f ca="1">Dec!AM36</f>
        <v/>
      </c>
      <c r="T31" s="497"/>
    </row>
    <row r="32" spans="6:20" ht="12.75">
      <c r="F32" s="501">
        <v>27</v>
      </c>
      <c r="G32" s="500">
        <v>83</v>
      </c>
      <c r="H32" s="599" t="str">
        <f ca="1">Jan!AM40</f>
        <v/>
      </c>
      <c r="I32" s="600" t="str">
        <f ca="1">Feb!AM37</f>
        <v/>
      </c>
      <c r="J32" s="600" t="str">
        <f ca="1">Mar!AM37</f>
        <v/>
      </c>
      <c r="K32" s="600" t="str">
        <f ca="1">Apr!AM37</f>
        <v/>
      </c>
      <c r="L32" s="600" t="str">
        <f ca="1">May!AM37</f>
        <v/>
      </c>
      <c r="M32" s="600" t="str">
        <f ca="1">Jun!AM37</f>
        <v/>
      </c>
      <c r="N32" s="600" t="str">
        <f ca="1">Jul!AM37</f>
        <v/>
      </c>
      <c r="O32" s="600" t="str">
        <f ca="1">Aug!AM37</f>
        <v/>
      </c>
      <c r="P32" s="600" t="str">
        <f ca="1">Sep!AM37</f>
        <v/>
      </c>
      <c r="Q32" s="600" t="str">
        <f ca="1">Oct!AM37</f>
        <v/>
      </c>
      <c r="R32" s="600" t="str">
        <f ca="1">Nov!AM37</f>
        <v/>
      </c>
      <c r="S32" s="601" t="str">
        <f ca="1">Dec!AM37</f>
        <v/>
      </c>
      <c r="T32" s="497"/>
    </row>
    <row r="33" spans="6:20" ht="12.75">
      <c r="F33" s="501">
        <v>28</v>
      </c>
      <c r="G33" s="500">
        <v>92</v>
      </c>
      <c r="H33" s="599" t="str">
        <f ca="1">Jan!AM41</f>
        <v/>
      </c>
      <c r="I33" s="600" t="str">
        <f ca="1">Feb!AM38</f>
        <v/>
      </c>
      <c r="J33" s="600" t="str">
        <f ca="1">Mar!AM38</f>
        <v/>
      </c>
      <c r="K33" s="600" t="str">
        <f ca="1">Apr!AM38</f>
        <v/>
      </c>
      <c r="L33" s="600" t="str">
        <f ca="1">May!AM38</f>
        <v/>
      </c>
      <c r="M33" s="600" t="str">
        <f ca="1">Jun!AM38</f>
        <v/>
      </c>
      <c r="N33" s="600" t="str">
        <f ca="1">Jul!AM38</f>
        <v/>
      </c>
      <c r="O33" s="600" t="str">
        <f ca="1">Aug!AM38</f>
        <v/>
      </c>
      <c r="P33" s="600" t="str">
        <f ca="1">Sep!AM38</f>
        <v/>
      </c>
      <c r="Q33" s="600" t="str">
        <f ca="1">Oct!AM38</f>
        <v/>
      </c>
      <c r="R33" s="600" t="str">
        <f ca="1">Nov!AM38</f>
        <v/>
      </c>
      <c r="S33" s="601" t="str">
        <f ca="1">Dec!AM38</f>
        <v/>
      </c>
      <c r="T33" s="497"/>
    </row>
    <row r="34" spans="6:20" ht="12.75">
      <c r="F34" s="501">
        <v>29</v>
      </c>
      <c r="G34" s="500">
        <v>109</v>
      </c>
      <c r="H34" s="599" t="str">
        <f ca="1">Jan!AM42</f>
        <v/>
      </c>
      <c r="I34" s="600" t="str">
        <f ca="1">Feb!AM39</f>
        <v/>
      </c>
      <c r="J34" s="600" t="str">
        <f ca="1">Mar!AM39</f>
        <v/>
      </c>
      <c r="K34" s="600" t="str">
        <f ca="1">Apr!AM39</f>
        <v/>
      </c>
      <c r="L34" s="600" t="str">
        <f ca="1">May!AM39</f>
        <v/>
      </c>
      <c r="M34" s="600" t="str">
        <f ca="1">Jun!AM39</f>
        <v/>
      </c>
      <c r="N34" s="600" t="str">
        <f ca="1">Jul!AM39</f>
        <v/>
      </c>
      <c r="O34" s="600" t="str">
        <f ca="1">Aug!AM39</f>
        <v/>
      </c>
      <c r="P34" s="600" t="str">
        <f ca="1">Sep!AM39</f>
        <v/>
      </c>
      <c r="Q34" s="600" t="str">
        <f ca="1">Oct!AM39</f>
        <v/>
      </c>
      <c r="R34" s="600" t="str">
        <f ca="1">Nov!AM39</f>
        <v/>
      </c>
      <c r="S34" s="601" t="str">
        <f ca="1">Dec!AM39</f>
        <v/>
      </c>
      <c r="T34" s="497"/>
    </row>
    <row r="35" spans="6:20" ht="12.75">
      <c r="F35" s="501">
        <v>30</v>
      </c>
      <c r="G35" s="500">
        <v>111</v>
      </c>
      <c r="H35" s="599" t="str">
        <f ca="1">Jan!AM43</f>
        <v/>
      </c>
      <c r="I35" s="600"/>
      <c r="J35" s="600" t="str">
        <f ca="1">Mar!AM40</f>
        <v/>
      </c>
      <c r="K35" s="600" t="str">
        <f ca="1">Apr!AM40</f>
        <v/>
      </c>
      <c r="L35" s="600" t="str">
        <f ca="1">May!AM40</f>
        <v/>
      </c>
      <c r="M35" s="600" t="str">
        <f ca="1">Jun!AM40</f>
        <v/>
      </c>
      <c r="N35" s="600" t="str">
        <f ca="1">Jul!AM40</f>
        <v/>
      </c>
      <c r="O35" s="600" t="str">
        <f ca="1">Aug!AM40</f>
        <v/>
      </c>
      <c r="P35" s="600" t="str">
        <f ca="1">Sep!AM40</f>
        <v/>
      </c>
      <c r="Q35" s="600" t="str">
        <f ca="1">Oct!AM40</f>
        <v/>
      </c>
      <c r="R35" s="600" t="str">
        <f ca="1">Nov!AM40</f>
        <v/>
      </c>
      <c r="S35" s="601" t="str">
        <f ca="1">Dec!AM40</f>
        <v/>
      </c>
      <c r="T35" s="497"/>
    </row>
    <row r="36" spans="6:20" ht="13.5" thickBot="1">
      <c r="F36" s="502">
        <v>31</v>
      </c>
      <c r="G36" s="500"/>
      <c r="H36" s="599" t="str">
        <f ca="1">Jan!AM44</f>
        <v/>
      </c>
      <c r="I36" s="600"/>
      <c r="J36" s="600" t="str">
        <f ca="1">Mar!AM41</f>
        <v/>
      </c>
      <c r="K36" s="600"/>
      <c r="L36" s="600" t="str">
        <f ca="1">May!AM41</f>
        <v/>
      </c>
      <c r="M36" s="600"/>
      <c r="N36" s="600" t="str">
        <f ca="1">Jul!AM41</f>
        <v/>
      </c>
      <c r="O36" s="600" t="str">
        <f ca="1">Aug!AM41</f>
        <v/>
      </c>
      <c r="P36" s="600"/>
      <c r="Q36" s="600" t="str">
        <f ca="1">Oct!AM41</f>
        <v/>
      </c>
      <c r="R36" s="600"/>
      <c r="S36" s="602" t="str">
        <f ca="1">Dec!AM41</f>
        <v/>
      </c>
      <c r="T36" s="497"/>
    </row>
    <row r="37" spans="1:21" ht="15.75" thickTop="1">
      <c r="A37" s="503"/>
      <c r="B37" s="503" t="s">
        <v>146</v>
      </c>
      <c r="C37" s="503"/>
      <c r="D37" s="503" t="s">
        <v>147</v>
      </c>
      <c r="E37" s="503"/>
      <c r="F37" s="503" t="s">
        <v>148</v>
      </c>
      <c r="G37" s="504">
        <f>IF(SUM(G6:G36)&gt;0,GEOMEAN(G6:G36),"")</f>
        <v>80.40607392249917</v>
      </c>
      <c r="H37" s="504" t="str">
        <f ca="1">IF(SUM(H60:H90)&gt;0,GEOMEAN(H60:H90),"")</f>
        <v/>
      </c>
      <c r="I37" s="504" t="str">
        <f aca="true" t="shared" si="0" ref="I37:S37">IF(SUM(I60:I90)&gt;0,GEOMEAN(I60:I90),"")</f>
        <v/>
      </c>
      <c r="J37" s="504" t="str">
        <f ca="1" t="shared" si="0"/>
        <v/>
      </c>
      <c r="K37" s="504" t="str">
        <f ca="1" t="shared" si="0"/>
        <v/>
      </c>
      <c r="L37" s="504" t="str">
        <f ca="1" t="shared" si="0"/>
        <v/>
      </c>
      <c r="M37" s="504" t="str">
        <f ca="1" t="shared" si="0"/>
        <v/>
      </c>
      <c r="N37" s="504" t="str">
        <f ca="1" t="shared" si="0"/>
        <v/>
      </c>
      <c r="O37" s="504" t="str">
        <f ca="1" t="shared" si="0"/>
        <v/>
      </c>
      <c r="P37" s="504" t="str">
        <f ca="1" t="shared" si="0"/>
        <v/>
      </c>
      <c r="Q37" s="504" t="str">
        <f ca="1" t="shared" si="0"/>
        <v/>
      </c>
      <c r="R37" s="504" t="str">
        <f ca="1" t="shared" si="0"/>
        <v/>
      </c>
      <c r="S37" s="504" t="str">
        <f ca="1" t="shared" si="0"/>
        <v/>
      </c>
      <c r="T37" s="505"/>
      <c r="U37" s="503"/>
    </row>
    <row r="38" spans="4:20" ht="15">
      <c r="D38" t="s">
        <v>149</v>
      </c>
      <c r="F38" t="s">
        <v>150</v>
      </c>
      <c r="G38" s="508">
        <f>IF(G40&lt;10,G44,IF(G40&lt;20,G45,IF(G40&lt;30,G46,G47)))</f>
        <v>121</v>
      </c>
      <c r="H38" s="506" t="str">
        <f ca="1">IF(H40&lt;10,H44,IF(H40&lt;20,H45,IF(H40&lt;30,H46,H47)))</f>
        <v/>
      </c>
      <c r="I38" s="506" t="str">
        <f aca="true" t="shared" si="1" ref="I38:S38">IF(I40&lt;10,I44,IF(I40&lt;20,I45,IF(I40&lt;30,I46,I47)))</f>
        <v/>
      </c>
      <c r="J38" s="507" t="str">
        <f ca="1" t="shared" si="1"/>
        <v/>
      </c>
      <c r="K38" s="507" t="str">
        <f ca="1" t="shared" si="1"/>
        <v/>
      </c>
      <c r="L38" s="507" t="str">
        <f ca="1" t="shared" si="1"/>
        <v/>
      </c>
      <c r="M38" s="507" t="str">
        <f ca="1" t="shared" si="1"/>
        <v/>
      </c>
      <c r="N38" s="507" t="str">
        <f ca="1" t="shared" si="1"/>
        <v/>
      </c>
      <c r="O38" s="507" t="str">
        <f ca="1" t="shared" si="1"/>
        <v/>
      </c>
      <c r="P38" s="507" t="str">
        <f ca="1" t="shared" si="1"/>
        <v/>
      </c>
      <c r="Q38" s="507" t="str">
        <f ca="1" t="shared" si="1"/>
        <v/>
      </c>
      <c r="R38" s="507" t="str">
        <f ca="1" t="shared" si="1"/>
        <v/>
      </c>
      <c r="S38" s="507" t="str">
        <f ca="1" t="shared" si="1"/>
        <v/>
      </c>
      <c r="T38" s="497"/>
    </row>
    <row r="39" spans="4:20" ht="15">
      <c r="D39" t="s">
        <v>151</v>
      </c>
      <c r="F39" t="s">
        <v>152</v>
      </c>
      <c r="G39" s="508">
        <f>MAX(G6:G36)</f>
        <v>980</v>
      </c>
      <c r="H39" s="506">
        <f ca="1">MAX(H60:H90)</f>
        <v>0</v>
      </c>
      <c r="I39" s="506">
        <f aca="true" t="shared" si="2" ref="I39:S39">MAX(I60:I90)</f>
        <v>0</v>
      </c>
      <c r="J39" s="506">
        <f ca="1" t="shared" si="2"/>
        <v>0</v>
      </c>
      <c r="K39" s="506">
        <f ca="1" t="shared" si="2"/>
        <v>0</v>
      </c>
      <c r="L39" s="506">
        <f ca="1" t="shared" si="2"/>
        <v>0</v>
      </c>
      <c r="M39" s="506">
        <f ca="1" t="shared" si="2"/>
        <v>0</v>
      </c>
      <c r="N39" s="506">
        <f ca="1" t="shared" si="2"/>
        <v>0</v>
      </c>
      <c r="O39" s="506">
        <f ca="1" t="shared" si="2"/>
        <v>0</v>
      </c>
      <c r="P39" s="506">
        <f ca="1" t="shared" si="2"/>
        <v>0</v>
      </c>
      <c r="Q39" s="506">
        <f ca="1" t="shared" si="2"/>
        <v>0</v>
      </c>
      <c r="R39" s="506">
        <f ca="1" t="shared" si="2"/>
        <v>0</v>
      </c>
      <c r="S39" s="506">
        <f ca="1" t="shared" si="2"/>
        <v>0</v>
      </c>
      <c r="T39" s="497"/>
    </row>
    <row r="40" spans="4:20" ht="15">
      <c r="D40" t="s">
        <v>153</v>
      </c>
      <c r="F40" t="s">
        <v>154</v>
      </c>
      <c r="G40" s="509">
        <f>COUNT($G$6:$G$36)</f>
        <v>30</v>
      </c>
      <c r="H40" s="510">
        <f ca="1">COUNT($H$60:$H$90)</f>
        <v>0</v>
      </c>
      <c r="I40" s="510">
        <f ca="1">COUNT($I$60:$I$90)</f>
        <v>0</v>
      </c>
      <c r="J40" s="511">
        <f ca="1">COUNT($J$60:$J$90)</f>
        <v>0</v>
      </c>
      <c r="K40" s="511">
        <f ca="1">COUNT($K$60:$K$90)</f>
        <v>0</v>
      </c>
      <c r="L40" s="511">
        <f ca="1">COUNT($L$60:$L$90)</f>
        <v>0</v>
      </c>
      <c r="M40" s="511">
        <f ca="1">COUNT($M$60:$M$90)</f>
        <v>0</v>
      </c>
      <c r="N40" s="511">
        <f ca="1">COUNT($N$60:$N$90)</f>
        <v>0</v>
      </c>
      <c r="O40" s="511">
        <f ca="1">COUNT($O$60:$O$90)</f>
        <v>0</v>
      </c>
      <c r="P40" s="511">
        <f ca="1">COUNT($P$60:$P$90)</f>
        <v>0</v>
      </c>
      <c r="Q40" s="511">
        <f ca="1">COUNT($Q$60:$Q$90)</f>
        <v>0</v>
      </c>
      <c r="R40" s="511">
        <f ca="1">COUNT($R$60:$R$90)</f>
        <v>0</v>
      </c>
      <c r="S40" s="511">
        <f ca="1">COUNT($S$60:$S$90)</f>
        <v>0</v>
      </c>
      <c r="T40" s="497"/>
    </row>
    <row r="41" spans="4:20" ht="15.75" thickBot="1">
      <c r="D41" t="s">
        <v>155</v>
      </c>
      <c r="F41" t="s">
        <v>156</v>
      </c>
      <c r="G41" s="512">
        <f>G43</f>
        <v>3</v>
      </c>
      <c r="H41" s="513" t="str">
        <f ca="1">H43</f>
        <v/>
      </c>
      <c r="I41" s="513" t="str">
        <f aca="true" t="shared" si="3" ref="I41:S41">I43</f>
        <v/>
      </c>
      <c r="J41" s="514" t="str">
        <f ca="1" t="shared" si="3"/>
        <v/>
      </c>
      <c r="K41" s="514" t="str">
        <f ca="1" t="shared" si="3"/>
        <v/>
      </c>
      <c r="L41" s="514" t="str">
        <f ca="1" t="shared" si="3"/>
        <v/>
      </c>
      <c r="M41" s="514" t="str">
        <f ca="1" t="shared" si="3"/>
        <v/>
      </c>
      <c r="N41" s="514" t="str">
        <f ca="1" t="shared" si="3"/>
        <v/>
      </c>
      <c r="O41" s="514" t="str">
        <f ca="1" t="shared" si="3"/>
        <v/>
      </c>
      <c r="P41" s="514" t="str">
        <f ca="1" t="shared" si="3"/>
        <v/>
      </c>
      <c r="Q41" s="514" t="str">
        <f ca="1" t="shared" si="3"/>
        <v/>
      </c>
      <c r="R41" s="514" t="str">
        <f ca="1" t="shared" si="3"/>
        <v/>
      </c>
      <c r="S41" s="514" t="str">
        <f ca="1" t="shared" si="3"/>
        <v/>
      </c>
      <c r="T41" s="497"/>
    </row>
    <row r="42" spans="1:21" ht="12.75">
      <c r="A42" s="515"/>
      <c r="B42" s="515"/>
      <c r="C42" s="515"/>
      <c r="D42" s="515"/>
      <c r="E42" s="515"/>
      <c r="F42" s="515"/>
      <c r="G42" s="516" t="s">
        <v>157</v>
      </c>
      <c r="H42" s="517" t="s">
        <v>158</v>
      </c>
      <c r="I42" s="518" t="s">
        <v>158</v>
      </c>
      <c r="J42" s="516" t="s">
        <v>158</v>
      </c>
      <c r="K42" s="516" t="s">
        <v>158</v>
      </c>
      <c r="L42" s="516" t="s">
        <v>158</v>
      </c>
      <c r="M42" s="516" t="s">
        <v>158</v>
      </c>
      <c r="N42" s="516" t="s">
        <v>158</v>
      </c>
      <c r="O42" s="516" t="s">
        <v>158</v>
      </c>
      <c r="P42" s="516" t="s">
        <v>158</v>
      </c>
      <c r="Q42" s="516" t="s">
        <v>158</v>
      </c>
      <c r="R42" s="516" t="s">
        <v>158</v>
      </c>
      <c r="S42" s="516" t="s">
        <v>158</v>
      </c>
      <c r="T42" s="519"/>
      <c r="U42" s="515"/>
    </row>
    <row r="43" spans="1:21" ht="12.75">
      <c r="A43" s="515"/>
      <c r="B43" s="515"/>
      <c r="C43" s="515"/>
      <c r="D43" s="515"/>
      <c r="E43" s="515"/>
      <c r="F43" s="515"/>
      <c r="G43" s="520">
        <f>COUNTIF($G$6:$G$36,"&gt;235")</f>
        <v>3</v>
      </c>
      <c r="H43" s="520" t="str">
        <f ca="1">IF((H$91)="","",COUNTIF(H$60:H$90,"&gt;235"))</f>
        <v/>
      </c>
      <c r="I43" s="520" t="str">
        <f aca="true" t="shared" si="4" ref="I43:S43">IF((I$91)="","",COUNTIF(I$60:I$90,"&gt;235"))</f>
        <v/>
      </c>
      <c r="J43" s="520" t="str">
        <f ca="1" t="shared" si="4"/>
        <v/>
      </c>
      <c r="K43" s="520" t="str">
        <f ca="1" t="shared" si="4"/>
        <v/>
      </c>
      <c r="L43" s="520" t="str">
        <f ca="1" t="shared" si="4"/>
        <v/>
      </c>
      <c r="M43" s="520" t="str">
        <f ca="1" t="shared" si="4"/>
        <v/>
      </c>
      <c r="N43" s="520" t="str">
        <f ca="1" t="shared" si="4"/>
        <v/>
      </c>
      <c r="O43" s="520" t="str">
        <f ca="1" t="shared" si="4"/>
        <v/>
      </c>
      <c r="P43" s="520" t="str">
        <f ca="1" t="shared" si="4"/>
        <v/>
      </c>
      <c r="Q43" s="520" t="str">
        <f ca="1" t="shared" si="4"/>
        <v/>
      </c>
      <c r="R43" s="520" t="str">
        <f ca="1" t="shared" si="4"/>
        <v/>
      </c>
      <c r="S43" s="520" t="str">
        <f ca="1" t="shared" si="4"/>
        <v/>
      </c>
      <c r="T43" s="519"/>
      <c r="U43" s="515"/>
    </row>
    <row r="44" spans="1:21" ht="12.75">
      <c r="A44" s="515"/>
      <c r="B44" s="515"/>
      <c r="C44" s="515"/>
      <c r="D44" s="515"/>
      <c r="E44" s="515"/>
      <c r="F44" s="521" t="s">
        <v>159</v>
      </c>
      <c r="G44" s="522">
        <f>G49</f>
        <v>980</v>
      </c>
      <c r="H44" s="522" t="str">
        <f ca="1">H49</f>
        <v/>
      </c>
      <c r="I44" s="523" t="str">
        <f aca="true" t="shared" si="5" ref="I44:S44">I49</f>
        <v/>
      </c>
      <c r="J44" s="522" t="str">
        <f ca="1" t="shared" si="5"/>
        <v/>
      </c>
      <c r="K44" s="522" t="str">
        <f ca="1" t="shared" si="5"/>
        <v/>
      </c>
      <c r="L44" s="522" t="str">
        <f ca="1" t="shared" si="5"/>
        <v/>
      </c>
      <c r="M44" s="522" t="str">
        <f ca="1" t="shared" si="5"/>
        <v/>
      </c>
      <c r="N44" s="522" t="str">
        <f ca="1" t="shared" si="5"/>
        <v/>
      </c>
      <c r="O44" s="522" t="str">
        <f ca="1" t="shared" si="5"/>
        <v/>
      </c>
      <c r="P44" s="522" t="str">
        <f ca="1" t="shared" si="5"/>
        <v/>
      </c>
      <c r="Q44" s="522" t="str">
        <f ca="1" t="shared" si="5"/>
        <v/>
      </c>
      <c r="R44" s="522" t="str">
        <f ca="1" t="shared" si="5"/>
        <v/>
      </c>
      <c r="S44" s="522" t="str">
        <f ca="1" t="shared" si="5"/>
        <v/>
      </c>
      <c r="T44" s="519"/>
      <c r="U44" s="515"/>
    </row>
    <row r="45" spans="1:21" ht="12.75">
      <c r="A45" s="515"/>
      <c r="B45" s="515"/>
      <c r="C45" s="515"/>
      <c r="D45" s="515"/>
      <c r="E45" s="515"/>
      <c r="F45" s="524" t="s">
        <v>160</v>
      </c>
      <c r="G45" s="522">
        <f ca="1">IF($H$43=0,G50,G51)</f>
        <v>366</v>
      </c>
      <c r="H45" s="522" t="e">
        <f ca="1">IF($H$43=0,H50,H51)</f>
        <v>#NUM!</v>
      </c>
      <c r="I45" s="523" t="e">
        <f ca="1">IF($I$43=0,I50,I51)</f>
        <v>#NUM!</v>
      </c>
      <c r="J45" s="522" t="e">
        <f ca="1">IF($J$43=0,J50,J51)</f>
        <v>#NUM!</v>
      </c>
      <c r="K45" s="522" t="e">
        <f ca="1">IF($K$43=0,K50,K51)</f>
        <v>#NUM!</v>
      </c>
      <c r="L45" s="522" t="e">
        <f ca="1">IF($L$43=0,L50,L51)</f>
        <v>#NUM!</v>
      </c>
      <c r="M45" s="522" t="e">
        <f ca="1">IF($M$43=0,M50,M51)</f>
        <v>#NUM!</v>
      </c>
      <c r="N45" s="522" t="e">
        <f ca="1">IF($N$43=0,N50,N51)</f>
        <v>#NUM!</v>
      </c>
      <c r="O45" s="522" t="e">
        <f ca="1">IF($O$43=0,O50,O51)</f>
        <v>#NUM!</v>
      </c>
      <c r="P45" s="522" t="e">
        <f ca="1">IF($P$43=0,P50,P51)</f>
        <v>#NUM!</v>
      </c>
      <c r="Q45" s="522" t="e">
        <f ca="1">IF($Q$43=0,Q50,Q51)</f>
        <v>#NUM!</v>
      </c>
      <c r="R45" s="522" t="e">
        <f ca="1">IF($R$43=0,R50,R51)</f>
        <v>#NUM!</v>
      </c>
      <c r="S45" s="522" t="e">
        <f ca="1">IF($S$43=0,S50,S51)</f>
        <v>#NUM!</v>
      </c>
      <c r="T45" s="519"/>
      <c r="U45" s="515"/>
    </row>
    <row r="46" spans="1:21" ht="12.75">
      <c r="A46" s="515"/>
      <c r="B46" s="515"/>
      <c r="C46" s="515"/>
      <c r="D46" s="515"/>
      <c r="E46" s="515"/>
      <c r="F46" s="524" t="s">
        <v>161</v>
      </c>
      <c r="G46" s="522">
        <f>IF($G$4=0,G52,IF($G$4=1,G53,G54))</f>
        <v>980</v>
      </c>
      <c r="H46" s="522" t="e">
        <f ca="1">IF($H$4=0,H52,IF($H$4=1,H53,H54))</f>
        <v>#NUM!</v>
      </c>
      <c r="I46" s="523" t="e">
        <f ca="1">IF($I$4=0,I52,IF($I$4=1,I53,I54))</f>
        <v>#NUM!</v>
      </c>
      <c r="J46" s="522" t="e">
        <f ca="1">IF($J$43=0,J52,IF($J$43=1,J53,J54))</f>
        <v>#NUM!</v>
      </c>
      <c r="K46" s="522" t="e">
        <f ca="1">IF($K$43=0,K52,IF($K$43=1,K53,K54))</f>
        <v>#NUM!</v>
      </c>
      <c r="L46" s="522" t="e">
        <f ca="1">IF($L$43=0,L52,IF($L$43=1,L53,L54))</f>
        <v>#NUM!</v>
      </c>
      <c r="M46" s="522" t="e">
        <f ca="1">IF($M$43=0,M52,IF($M$43=1,M53,M54))</f>
        <v>#NUM!</v>
      </c>
      <c r="N46" s="522" t="e">
        <f ca="1">IF($N$43=0,N52,IF($N$43=1,N53,N54))</f>
        <v>#NUM!</v>
      </c>
      <c r="O46" s="522" t="e">
        <f ca="1">IF($O$43=0,O52,IF($O$43=1,O53,O54))</f>
        <v>#NUM!</v>
      </c>
      <c r="P46" s="522" t="e">
        <f ca="1">IF($P$43=0,P52,IF($P$43=1,P53,P54))</f>
        <v>#NUM!</v>
      </c>
      <c r="Q46" s="522" t="e">
        <f ca="1">IF($Q$43=0,Q52,IF($Q$43=1,Q53,Q54))</f>
        <v>#NUM!</v>
      </c>
      <c r="R46" s="522" t="e">
        <f ca="1">IF($R$43=0,R52,IF($R$43=1,R53,R54))</f>
        <v>#NUM!</v>
      </c>
      <c r="S46" s="522" t="e">
        <f ca="1">IF($S$43=0,S52,IF($S$43=1,S53,S54))</f>
        <v>#NUM!</v>
      </c>
      <c r="T46" s="519"/>
      <c r="U46" s="515"/>
    </row>
    <row r="47" spans="1:21" ht="12.75">
      <c r="A47" s="515"/>
      <c r="B47" s="515"/>
      <c r="C47" s="515"/>
      <c r="D47" s="515"/>
      <c r="E47" s="515"/>
      <c r="F47" s="524" t="s">
        <v>162</v>
      </c>
      <c r="G47" s="522">
        <f>IF($G$43=0,G55,IF($G$43=1,G56,IF($G$43=2,G57,G58)))</f>
        <v>121</v>
      </c>
      <c r="H47" s="522" t="e">
        <f ca="1">IF($H$43=0,H55,IF($H$43=1,H56,IF($H$43=2,H57,H58)))</f>
        <v>#NUM!</v>
      </c>
      <c r="I47" s="523" t="e">
        <f ca="1">IF($I$43=0,I55,IF($I$43=1,I56,IF($I$43=2,I57,I58)))</f>
        <v>#NUM!</v>
      </c>
      <c r="J47" s="522" t="e">
        <f ca="1">IF($J$43=0,J55,IF($J$43=1,J56,IF($J$43=2,J57,J58)))</f>
        <v>#NUM!</v>
      </c>
      <c r="K47" s="522" t="e">
        <f ca="1">IF($K$43=0,K55,IF($K$43=1,K56,IF($K$43=2,K57,K58)))</f>
        <v>#NUM!</v>
      </c>
      <c r="L47" s="522" t="e">
        <f ca="1">IF($L$43=0,L55,IF($L$43=1,L56,IF($L$43=2,L57,L58)))</f>
        <v>#NUM!</v>
      </c>
      <c r="M47" s="522" t="e">
        <f ca="1">IF($M$43=0,M55,IF($M$43=1,M56,IF($M$43=2,M57,M58)))</f>
        <v>#NUM!</v>
      </c>
      <c r="N47" s="522" t="e">
        <f ca="1">IF($N$43=0,N55,IF($N$43=1,N56,IF($N$43=2,N57,N58)))</f>
        <v>#NUM!</v>
      </c>
      <c r="O47" s="522" t="e">
        <f ca="1">IF($O$43=0,O55,IF($O$43=1,O56,IF($O$43=2,O57,O58)))</f>
        <v>#NUM!</v>
      </c>
      <c r="P47" s="522" t="e">
        <f ca="1">IF($P$43=0,P55,IF($P$43=1,P56,IF($P$43=2,P57,P58)))</f>
        <v>#NUM!</v>
      </c>
      <c r="Q47" s="522" t="e">
        <f ca="1">IF($Q$43=0,Q55,IF($Q$43=1,Q56,IF($Q$43=2,Q57,Q58)))</f>
        <v>#NUM!</v>
      </c>
      <c r="R47" s="522" t="e">
        <f ca="1">IF($R$43=0,R55,IF($R$43=1,R56,IF($R$43=2,R57,R58)))</f>
        <v>#NUM!</v>
      </c>
      <c r="S47" s="522" t="e">
        <f ca="1">IF($S$43=0,S55,IF($S$43=1,S56,IF($S$43=2,S57,S58)))</f>
        <v>#NUM!</v>
      </c>
      <c r="T47" s="519"/>
      <c r="U47" s="515"/>
    </row>
    <row r="48" spans="1:21" ht="12.75">
      <c r="A48" s="515"/>
      <c r="B48" s="515"/>
      <c r="C48" s="515"/>
      <c r="D48" s="525" t="s">
        <v>163</v>
      </c>
      <c r="E48" s="526" t="s">
        <v>164</v>
      </c>
      <c r="F48" s="526" t="s">
        <v>165</v>
      </c>
      <c r="G48" s="527" t="s">
        <v>166</v>
      </c>
      <c r="H48" s="527" t="s">
        <v>166</v>
      </c>
      <c r="I48" s="528" t="s">
        <v>166</v>
      </c>
      <c r="J48" s="528" t="s">
        <v>166</v>
      </c>
      <c r="K48" s="528" t="s">
        <v>166</v>
      </c>
      <c r="L48" s="528" t="s">
        <v>166</v>
      </c>
      <c r="M48" s="528" t="s">
        <v>166</v>
      </c>
      <c r="N48" s="528" t="s">
        <v>166</v>
      </c>
      <c r="O48" s="528" t="s">
        <v>166</v>
      </c>
      <c r="P48" s="528" t="s">
        <v>166</v>
      </c>
      <c r="Q48" s="528" t="s">
        <v>166</v>
      </c>
      <c r="R48" s="528" t="s">
        <v>166</v>
      </c>
      <c r="S48" s="528" t="s">
        <v>166</v>
      </c>
      <c r="T48" s="519"/>
      <c r="U48" s="515"/>
    </row>
    <row r="49" spans="1:21" ht="15">
      <c r="A49" s="515"/>
      <c r="B49" s="515"/>
      <c r="C49" s="515"/>
      <c r="D49" s="529">
        <v>1</v>
      </c>
      <c r="E49" s="530" t="s">
        <v>167</v>
      </c>
      <c r="F49" s="531" t="s">
        <v>168</v>
      </c>
      <c r="G49" s="532">
        <f>LARGE($G$6:$G$36,1)</f>
        <v>980</v>
      </c>
      <c r="H49" s="532" t="str">
        <f ca="1">IF((H$91)="","",LARGE(H$60:H$90,1))</f>
        <v/>
      </c>
      <c r="I49" s="532" t="str">
        <f aca="true" t="shared" si="6" ref="I49:S49">IF((I$91)="","",LARGE(I$60:I$90,1))</f>
        <v/>
      </c>
      <c r="J49" s="532" t="str">
        <f ca="1" t="shared" si="6"/>
        <v/>
      </c>
      <c r="K49" s="532" t="str">
        <f ca="1" t="shared" si="6"/>
        <v/>
      </c>
      <c r="L49" s="532" t="str">
        <f ca="1" t="shared" si="6"/>
        <v/>
      </c>
      <c r="M49" s="532" t="str">
        <f ca="1" t="shared" si="6"/>
        <v/>
      </c>
      <c r="N49" s="532" t="str">
        <f ca="1" t="shared" si="6"/>
        <v/>
      </c>
      <c r="O49" s="532" t="str">
        <f ca="1" t="shared" si="6"/>
        <v/>
      </c>
      <c r="P49" s="532" t="str">
        <f ca="1" t="shared" si="6"/>
        <v/>
      </c>
      <c r="Q49" s="532" t="str">
        <f ca="1" t="shared" si="6"/>
        <v/>
      </c>
      <c r="R49" s="532" t="str">
        <f ca="1" t="shared" si="6"/>
        <v/>
      </c>
      <c r="S49" s="532" t="str">
        <f ca="1" t="shared" si="6"/>
        <v/>
      </c>
      <c r="T49" s="519"/>
      <c r="U49" s="515"/>
    </row>
    <row r="50" spans="1:21" ht="15">
      <c r="A50" s="515"/>
      <c r="B50" s="515"/>
      <c r="C50" s="515"/>
      <c r="D50" s="533">
        <v>2</v>
      </c>
      <c r="E50" s="534" t="s">
        <v>169</v>
      </c>
      <c r="F50" s="535">
        <v>0</v>
      </c>
      <c r="G50" s="532">
        <f>LARGE($G$6:$G$36,1)</f>
        <v>980</v>
      </c>
      <c r="H50" s="532" t="e">
        <f ca="1">LARGE($H$60:$H$90,1)</f>
        <v>#NUM!</v>
      </c>
      <c r="I50" s="536" t="e">
        <f ca="1">LARGE($I$60:$I$90,1)</f>
        <v>#NUM!</v>
      </c>
      <c r="J50" s="536" t="e">
        <f ca="1">LARGE($J$60:$J$90,1)</f>
        <v>#NUM!</v>
      </c>
      <c r="K50" s="536" t="e">
        <f ca="1">LARGE($K$60:$K$90,1)</f>
        <v>#NUM!</v>
      </c>
      <c r="L50" s="536" t="e">
        <f ca="1">LARGE($L$60:$L$90,1)</f>
        <v>#NUM!</v>
      </c>
      <c r="M50" s="536" t="e">
        <f ca="1">LARGE($M$60:$M$90,1)</f>
        <v>#NUM!</v>
      </c>
      <c r="N50" s="536" t="e">
        <f ca="1">LARGE($N$60:$N$90,1)</f>
        <v>#NUM!</v>
      </c>
      <c r="O50" s="536" t="e">
        <f ca="1">LARGE($O$60:$O$90,1)</f>
        <v>#NUM!</v>
      </c>
      <c r="P50" s="536" t="e">
        <f ca="1">LARGE($P$60:$P$90,1)</f>
        <v>#NUM!</v>
      </c>
      <c r="Q50" s="536" t="e">
        <f ca="1">LARGE($Q$60:$Q$90,1)</f>
        <v>#NUM!</v>
      </c>
      <c r="R50" s="536" t="e">
        <f ca="1">LARGE($R$60:$R$90,1)</f>
        <v>#NUM!</v>
      </c>
      <c r="S50" s="536" t="e">
        <f ca="1">LARGE($S$60:$S$90,1)</f>
        <v>#NUM!</v>
      </c>
      <c r="T50" s="519"/>
      <c r="U50" s="515"/>
    </row>
    <row r="51" spans="1:21" ht="12.75">
      <c r="A51" s="515"/>
      <c r="B51" s="515"/>
      <c r="C51" s="515"/>
      <c r="D51" s="537">
        <v>3</v>
      </c>
      <c r="E51" s="538" t="s">
        <v>169</v>
      </c>
      <c r="F51" s="539" t="s">
        <v>170</v>
      </c>
      <c r="G51" s="527">
        <f>LARGE($G$6:$G$36,2)</f>
        <v>366</v>
      </c>
      <c r="H51" s="527" t="e">
        <f ca="1">LARGE($H$60:$H$90,2)</f>
        <v>#NUM!</v>
      </c>
      <c r="I51" s="540" t="e">
        <f ca="1">LARGE($I$60:$I$90,2)</f>
        <v>#NUM!</v>
      </c>
      <c r="J51" s="540" t="e">
        <f ca="1">LARGE($J$60:$J$90,2)</f>
        <v>#NUM!</v>
      </c>
      <c r="K51" s="540" t="e">
        <f ca="1">LARGE($K$60:$K$90,2)</f>
        <v>#NUM!</v>
      </c>
      <c r="L51" s="540" t="e">
        <f ca="1">LARGE($L$60:$L$90,2)</f>
        <v>#NUM!</v>
      </c>
      <c r="M51" s="540" t="e">
        <f ca="1">LARGE($M$60:$M$90,2)</f>
        <v>#NUM!</v>
      </c>
      <c r="N51" s="540" t="e">
        <f ca="1">LARGE($N$60:$N$90,2)</f>
        <v>#NUM!</v>
      </c>
      <c r="O51" s="540" t="e">
        <f ca="1">LARGE($O$60:$O$90,2)</f>
        <v>#NUM!</v>
      </c>
      <c r="P51" s="540" t="e">
        <f ca="1">LARGE($P$60:$P$90,2)</f>
        <v>#NUM!</v>
      </c>
      <c r="Q51" s="540" t="e">
        <f ca="1">LARGE($Q$60:$Q$90,2)</f>
        <v>#NUM!</v>
      </c>
      <c r="R51" s="540" t="e">
        <f ca="1">LARGE($R$60:$R$90,2)</f>
        <v>#NUM!</v>
      </c>
      <c r="S51" s="540" t="e">
        <f ca="1">LARGE($S$60:$S$90,2)</f>
        <v>#NUM!</v>
      </c>
      <c r="T51" s="519"/>
      <c r="U51" s="515"/>
    </row>
    <row r="52" spans="1:21" ht="15">
      <c r="A52" s="515"/>
      <c r="B52" s="515"/>
      <c r="C52" s="515"/>
      <c r="D52" s="533">
        <v>4</v>
      </c>
      <c r="E52" s="534" t="s">
        <v>171</v>
      </c>
      <c r="F52" s="535">
        <v>0</v>
      </c>
      <c r="G52" s="532">
        <f>LARGE($G$6:$G$36,1)</f>
        <v>980</v>
      </c>
      <c r="H52" s="532" t="e">
        <f ca="1">LARGE($H$60:$H$90,1)</f>
        <v>#NUM!</v>
      </c>
      <c r="I52" s="536" t="e">
        <f ca="1">LARGE($I$60:$I$90,1)</f>
        <v>#NUM!</v>
      </c>
      <c r="J52" s="536" t="e">
        <f ca="1">LARGE($J$60:$J$90,1)</f>
        <v>#NUM!</v>
      </c>
      <c r="K52" s="536" t="e">
        <f ca="1">LARGE($K$60:$K$90,1)</f>
        <v>#NUM!</v>
      </c>
      <c r="L52" s="536" t="e">
        <f ca="1">LARGE($L$60:$L$90,1)</f>
        <v>#NUM!</v>
      </c>
      <c r="M52" s="536" t="e">
        <f ca="1">LARGE($M$60:$M$90,1)</f>
        <v>#NUM!</v>
      </c>
      <c r="N52" s="536" t="e">
        <f ca="1">LARGE($N$60:$N$90,1)</f>
        <v>#NUM!</v>
      </c>
      <c r="O52" s="536" t="e">
        <f ca="1">LARGE($O$60:$O$90,1)</f>
        <v>#NUM!</v>
      </c>
      <c r="P52" s="536" t="e">
        <f ca="1">LARGE($P$60:$P$90,1)</f>
        <v>#NUM!</v>
      </c>
      <c r="Q52" s="536" t="e">
        <f ca="1">LARGE($Q$60:$Q$90,1)</f>
        <v>#NUM!</v>
      </c>
      <c r="R52" s="536" t="e">
        <f ca="1">LARGE($R$60:$R$90,1)</f>
        <v>#NUM!</v>
      </c>
      <c r="S52" s="536" t="e">
        <f ca="1">LARGE($S$60:$S$90,1)</f>
        <v>#NUM!</v>
      </c>
      <c r="T52" s="519"/>
      <c r="U52" s="515"/>
    </row>
    <row r="53" spans="1:21" ht="12.75">
      <c r="A53" s="515"/>
      <c r="B53" s="515"/>
      <c r="C53" s="515"/>
      <c r="D53" s="541">
        <v>5</v>
      </c>
      <c r="E53" s="542" t="s">
        <v>171</v>
      </c>
      <c r="F53" s="519">
        <v>1</v>
      </c>
      <c r="G53" s="527">
        <f>LARGE($G$6:$G$36,2)</f>
        <v>366</v>
      </c>
      <c r="H53" s="527" t="e">
        <f ca="1">LARGE($H$60:$H$90,2)</f>
        <v>#NUM!</v>
      </c>
      <c r="I53" s="543" t="e">
        <f ca="1">LARGE($I$60:$I$90,2)</f>
        <v>#NUM!</v>
      </c>
      <c r="J53" s="543" t="e">
        <f ca="1">LARGE($J$60:$J$90,2)</f>
        <v>#NUM!</v>
      </c>
      <c r="K53" s="543" t="e">
        <f ca="1">LARGE($K$60:$K$90,2)</f>
        <v>#NUM!</v>
      </c>
      <c r="L53" s="543" t="e">
        <f ca="1">LARGE($L$60:$L$90,2)</f>
        <v>#NUM!</v>
      </c>
      <c r="M53" s="543" t="e">
        <f ca="1">LARGE($M$60:$M$89,2)</f>
        <v>#NUM!</v>
      </c>
      <c r="N53" s="543" t="e">
        <f ca="1">LARGE($N$60:$N$90,2)</f>
        <v>#NUM!</v>
      </c>
      <c r="O53" s="543" t="e">
        <f ca="1">LARGE($O$60:$O$90,2)</f>
        <v>#NUM!</v>
      </c>
      <c r="P53" s="543" t="e">
        <f ca="1">LARGE($P$60:$P$90,2)</f>
        <v>#NUM!</v>
      </c>
      <c r="Q53" s="543" t="e">
        <f ca="1">LARGE($Q$60:$Q$90,2)</f>
        <v>#NUM!</v>
      </c>
      <c r="R53" s="543" t="e">
        <f ca="1">LARGE($R$60:$R$90,2)</f>
        <v>#NUM!</v>
      </c>
      <c r="S53" s="543" t="e">
        <f ca="1">LARGE($S$60:$S$90,2)</f>
        <v>#NUM!</v>
      </c>
      <c r="T53" s="519"/>
      <c r="U53" s="515"/>
    </row>
    <row r="54" spans="1:21" ht="15">
      <c r="A54" s="515"/>
      <c r="B54" s="515"/>
      <c r="C54" s="515"/>
      <c r="D54" s="544">
        <v>6</v>
      </c>
      <c r="E54" s="545" t="s">
        <v>171</v>
      </c>
      <c r="F54" s="546" t="s">
        <v>172</v>
      </c>
      <c r="G54" s="532">
        <f>LARGE($G$6:$G$36,3)</f>
        <v>290</v>
      </c>
      <c r="H54" s="532" t="e">
        <f ca="1">LARGE($H$60:$H$90,3)</f>
        <v>#NUM!</v>
      </c>
      <c r="I54" s="547" t="e">
        <f ca="1">LARGE($I$60:$I$90,3)</f>
        <v>#NUM!</v>
      </c>
      <c r="J54" s="547" t="e">
        <f ca="1">LARGE($J$60:$J$90,3)</f>
        <v>#NUM!</v>
      </c>
      <c r="K54" s="547" t="e">
        <f ca="1">LARGE($K$60:$K$90,3)</f>
        <v>#NUM!</v>
      </c>
      <c r="L54" s="547" t="e">
        <f ca="1">LARGE($L$60:$L$90,3)</f>
        <v>#NUM!</v>
      </c>
      <c r="M54" s="547" t="e">
        <f ca="1">LARGE($M$60:$M$90,3)</f>
        <v>#NUM!</v>
      </c>
      <c r="N54" s="547" t="e">
        <f ca="1">LARGE($N$60:$N$90,3)</f>
        <v>#NUM!</v>
      </c>
      <c r="O54" s="547" t="e">
        <f ca="1">LARGE($O$60:$O$90,3)</f>
        <v>#NUM!</v>
      </c>
      <c r="P54" s="547" t="e">
        <f ca="1">LARGE($P$60:$P$90,3)</f>
        <v>#NUM!</v>
      </c>
      <c r="Q54" s="547" t="e">
        <f ca="1">LARGE($Q$60:$Q$90,3)</f>
        <v>#NUM!</v>
      </c>
      <c r="R54" s="547" t="e">
        <f ca="1">LARGE($R$60:$R$90,3)</f>
        <v>#NUM!</v>
      </c>
      <c r="S54" s="547" t="e">
        <f ca="1">LARGE($S$60:$S$90,3)</f>
        <v>#NUM!</v>
      </c>
      <c r="T54" s="519"/>
      <c r="U54" s="515"/>
    </row>
    <row r="55" spans="1:21" ht="15">
      <c r="A55" s="515"/>
      <c r="B55" s="515"/>
      <c r="C55" s="515"/>
      <c r="D55" s="533">
        <v>7</v>
      </c>
      <c r="E55" s="534" t="s">
        <v>162</v>
      </c>
      <c r="F55" s="535">
        <v>0</v>
      </c>
      <c r="G55" s="532">
        <f>LARGE($G$6:$G$36,1)</f>
        <v>980</v>
      </c>
      <c r="H55" s="532" t="e">
        <f ca="1">LARGE($H$60:$H$90,1)</f>
        <v>#NUM!</v>
      </c>
      <c r="I55" s="536" t="e">
        <f ca="1">LARGE($I$60:$I$90,1)</f>
        <v>#NUM!</v>
      </c>
      <c r="J55" s="536" t="e">
        <f ca="1">LARGE($J$60:$J$90,1)</f>
        <v>#NUM!</v>
      </c>
      <c r="K55" s="536" t="e">
        <f ca="1">LARGE($K$60:$K$90,1)</f>
        <v>#NUM!</v>
      </c>
      <c r="L55" s="536" t="e">
        <f ca="1">LARGE($L$60:$L$90,1)</f>
        <v>#NUM!</v>
      </c>
      <c r="M55" s="536" t="e">
        <f ca="1">LARGE($M$60:$M$90,1)</f>
        <v>#NUM!</v>
      </c>
      <c r="N55" s="536" t="e">
        <f ca="1">LARGE($N$60:$N$90,1)</f>
        <v>#NUM!</v>
      </c>
      <c r="O55" s="536" t="e">
        <f ca="1">LARGE($O$60:$O$90,1)</f>
        <v>#NUM!</v>
      </c>
      <c r="P55" s="536" t="e">
        <f ca="1">LARGE($P$60:$P$90,1)</f>
        <v>#NUM!</v>
      </c>
      <c r="Q55" s="536" t="e">
        <f ca="1">LARGE($Q$60:$Q$90,1)</f>
        <v>#NUM!</v>
      </c>
      <c r="R55" s="536" t="e">
        <f ca="1">LARGE($R$60:$R$90,1)</f>
        <v>#NUM!</v>
      </c>
      <c r="S55" s="536" t="e">
        <f ca="1">LARGE($S$60:$S$90,1)</f>
        <v>#NUM!</v>
      </c>
      <c r="T55" s="519"/>
      <c r="U55" s="515"/>
    </row>
    <row r="56" spans="1:21" ht="12.75">
      <c r="A56" s="515"/>
      <c r="B56" s="515"/>
      <c r="C56" s="515"/>
      <c r="D56" s="541">
        <v>8</v>
      </c>
      <c r="E56" s="542" t="s">
        <v>162</v>
      </c>
      <c r="F56" s="519">
        <v>1</v>
      </c>
      <c r="G56" s="527">
        <f>LARGE($G$6:$G$36,2)</f>
        <v>366</v>
      </c>
      <c r="H56" s="527" t="e">
        <f ca="1">LARGE($H$60:$H$90,2)</f>
        <v>#NUM!</v>
      </c>
      <c r="I56" s="543" t="e">
        <f ca="1">LARGE($I$60:$I$90,2)</f>
        <v>#NUM!</v>
      </c>
      <c r="J56" s="543" t="e">
        <f ca="1">LARGE($J$60:$J$90,2)</f>
        <v>#NUM!</v>
      </c>
      <c r="K56" s="543" t="e">
        <f ca="1">LARGE($K$60:$K$90,2)</f>
        <v>#NUM!</v>
      </c>
      <c r="L56" s="543" t="e">
        <f ca="1">LARGE($L$60:$L$90,2)</f>
        <v>#NUM!</v>
      </c>
      <c r="M56" s="543" t="e">
        <f ca="1">LARGE($M$60:$M$90,2)</f>
        <v>#NUM!</v>
      </c>
      <c r="N56" s="543" t="e">
        <f ca="1">LARGE($N$60:$N$90,2)</f>
        <v>#NUM!</v>
      </c>
      <c r="O56" s="543" t="e">
        <f ca="1">LARGE($O$60:$O$90,2)</f>
        <v>#NUM!</v>
      </c>
      <c r="P56" s="543" t="e">
        <f ca="1">LARGE($P$60:$P$90,2)</f>
        <v>#NUM!</v>
      </c>
      <c r="Q56" s="543" t="e">
        <f ca="1">LARGE($Q$60:$Q$90,2)</f>
        <v>#NUM!</v>
      </c>
      <c r="R56" s="543" t="e">
        <f ca="1">LARGE($R$60:$R$90,2)</f>
        <v>#NUM!</v>
      </c>
      <c r="S56" s="543" t="e">
        <f ca="1">LARGE($S$60:$S$90,2)</f>
        <v>#NUM!</v>
      </c>
      <c r="T56" s="519"/>
      <c r="U56" s="515"/>
    </row>
    <row r="57" spans="1:21" ht="12.75">
      <c r="A57" s="515"/>
      <c r="B57" s="515"/>
      <c r="C57" s="515"/>
      <c r="D57" s="541">
        <v>9</v>
      </c>
      <c r="E57" s="542" t="s">
        <v>162</v>
      </c>
      <c r="F57" s="519">
        <v>2</v>
      </c>
      <c r="G57" s="527">
        <f>LARGE($G$6:$G$36,3)</f>
        <v>290</v>
      </c>
      <c r="H57" s="527" t="e">
        <f ca="1">LARGE($H$60:$H$90,3)</f>
        <v>#NUM!</v>
      </c>
      <c r="I57" s="543" t="e">
        <f ca="1">LARGE($I$60:$I$90,3)</f>
        <v>#NUM!</v>
      </c>
      <c r="J57" s="543" t="e">
        <f ca="1">LARGE($J$60:$J$90,3)</f>
        <v>#NUM!</v>
      </c>
      <c r="K57" s="543" t="e">
        <f ca="1">LARGE($K$60:$K$90,3)</f>
        <v>#NUM!</v>
      </c>
      <c r="L57" s="543" t="e">
        <f ca="1">LARGE($L$60:$L$90,3)</f>
        <v>#NUM!</v>
      </c>
      <c r="M57" s="543" t="e">
        <f ca="1">LARGE($M$60:$M$90,3)</f>
        <v>#NUM!</v>
      </c>
      <c r="N57" s="543" t="e">
        <f ca="1">LARGE($N$60:$N$90,3)</f>
        <v>#NUM!</v>
      </c>
      <c r="O57" s="543" t="e">
        <f ca="1">LARGE($O$60:$O$90,3)</f>
        <v>#NUM!</v>
      </c>
      <c r="P57" s="543" t="e">
        <f ca="1">LARGE($P$60:$P$90,3)</f>
        <v>#NUM!</v>
      </c>
      <c r="Q57" s="543" t="e">
        <f ca="1">LARGE($Q$60:$Q$90,3)</f>
        <v>#NUM!</v>
      </c>
      <c r="R57" s="543" t="e">
        <f ca="1">LARGE($R$60:$R$90,3)</f>
        <v>#NUM!</v>
      </c>
      <c r="S57" s="543" t="e">
        <f ca="1">LARGE($S$60:$S$90,3)</f>
        <v>#NUM!</v>
      </c>
      <c r="T57" s="519"/>
      <c r="U57" s="515"/>
    </row>
    <row r="58" spans="1:21" ht="12.75">
      <c r="A58" s="515"/>
      <c r="B58" s="515"/>
      <c r="C58" s="515"/>
      <c r="D58" s="537">
        <v>10</v>
      </c>
      <c r="E58" s="538" t="s">
        <v>162</v>
      </c>
      <c r="F58" s="539" t="s">
        <v>173</v>
      </c>
      <c r="G58" s="527">
        <f>LARGE($G$6:$G$36,4)</f>
        <v>121</v>
      </c>
      <c r="H58" s="527" t="e">
        <f ca="1">LARGE($H$60:$H$90,4)</f>
        <v>#NUM!</v>
      </c>
      <c r="I58" s="540" t="e">
        <f ca="1">LARGE($I$60:$I$90,4)</f>
        <v>#NUM!</v>
      </c>
      <c r="J58" s="540" t="e">
        <f ca="1">LARGE($J$60:$J$90,4)</f>
        <v>#NUM!</v>
      </c>
      <c r="K58" s="540" t="e">
        <f ca="1">LARGE($K$60:$K$90,4)</f>
        <v>#NUM!</v>
      </c>
      <c r="L58" s="540" t="e">
        <f ca="1">LARGE($L$60:$L$90,4)</f>
        <v>#NUM!</v>
      </c>
      <c r="M58" s="540" t="e">
        <f ca="1">LARGE($M$60:$M$90,4)</f>
        <v>#NUM!</v>
      </c>
      <c r="N58" s="540" t="e">
        <f ca="1">LARGE($N$60:$N$90,4)</f>
        <v>#NUM!</v>
      </c>
      <c r="O58" s="540" t="e">
        <f ca="1">LARGE($O$60:O$90,4)</f>
        <v>#NUM!</v>
      </c>
      <c r="P58" s="540" t="e">
        <f ca="1">LARGE($P$60:$P$90,4)</f>
        <v>#NUM!</v>
      </c>
      <c r="Q58" s="540" t="e">
        <f ca="1">LARGE($Q$60:$Q$90,4)</f>
        <v>#NUM!</v>
      </c>
      <c r="R58" s="540" t="e">
        <f ca="1">LARGE($R$60:$R$90,4)</f>
        <v>#NUM!</v>
      </c>
      <c r="S58" s="540" t="e">
        <f ca="1">LARGE($S$60:$S$90,4)</f>
        <v>#NUM!</v>
      </c>
      <c r="T58" s="519"/>
      <c r="U58" s="515"/>
    </row>
    <row r="59" spans="1:21" ht="12.75">
      <c r="A59" s="515"/>
      <c r="B59" s="515"/>
      <c r="C59" s="515"/>
      <c r="D59" s="515"/>
      <c r="E59" s="515"/>
      <c r="F59" s="515"/>
      <c r="G59" s="515"/>
      <c r="H59" s="519"/>
      <c r="I59" s="519"/>
      <c r="J59" s="519"/>
      <c r="K59" s="519"/>
      <c r="L59" s="515"/>
      <c r="M59" s="515"/>
      <c r="N59" s="519"/>
      <c r="O59" s="519"/>
      <c r="P59" s="519"/>
      <c r="Q59" s="519"/>
      <c r="R59" s="519"/>
      <c r="S59" s="519"/>
      <c r="T59" s="519"/>
      <c r="U59" s="515"/>
    </row>
    <row r="60" spans="1:21" ht="12.75">
      <c r="A60" s="515"/>
      <c r="B60" s="515"/>
      <c r="C60" s="515"/>
      <c r="D60" s="515"/>
      <c r="E60" s="515"/>
      <c r="F60" s="515"/>
      <c r="G60" s="515"/>
      <c r="H60" s="548" t="str">
        <f aca="true" t="shared" si="7" ref="H60:S75">IF(CELL("type",H6)="b","",IF(H6="tntc",63200,IF(H6=0,1,H6)))</f>
        <v/>
      </c>
      <c r="I60" s="549" t="str">
        <f ca="1" t="shared" si="7"/>
        <v/>
      </c>
      <c r="J60" s="548" t="str">
        <f ca="1" t="shared" si="7"/>
        <v/>
      </c>
      <c r="K60" s="548" t="str">
        <f ca="1" t="shared" si="7"/>
        <v/>
      </c>
      <c r="L60" s="548" t="str">
        <f ca="1" t="shared" si="7"/>
        <v/>
      </c>
      <c r="M60" s="548" t="str">
        <f ca="1" t="shared" si="7"/>
        <v/>
      </c>
      <c r="N60" s="548" t="str">
        <f ca="1" t="shared" si="7"/>
        <v/>
      </c>
      <c r="O60" s="548" t="str">
        <f ca="1" t="shared" si="7"/>
        <v/>
      </c>
      <c r="P60" s="548" t="str">
        <f ca="1" t="shared" si="7"/>
        <v/>
      </c>
      <c r="Q60" s="548" t="str">
        <f ca="1" t="shared" si="7"/>
        <v/>
      </c>
      <c r="R60" s="548" t="str">
        <f ca="1" t="shared" si="7"/>
        <v/>
      </c>
      <c r="S60" s="548" t="str">
        <f ca="1" t="shared" si="7"/>
        <v/>
      </c>
      <c r="T60" s="519"/>
      <c r="U60" s="515"/>
    </row>
    <row r="61" spans="1:21" ht="12.75">
      <c r="A61" s="515"/>
      <c r="B61" s="515"/>
      <c r="C61" s="515"/>
      <c r="D61" s="515"/>
      <c r="E61" s="515"/>
      <c r="F61" s="515"/>
      <c r="G61" s="515"/>
      <c r="H61" s="548" t="str">
        <f ca="1" t="shared" si="7"/>
        <v/>
      </c>
      <c r="I61" s="549" t="str">
        <f ca="1" t="shared" si="7"/>
        <v/>
      </c>
      <c r="J61" s="548" t="str">
        <f ca="1" t="shared" si="7"/>
        <v/>
      </c>
      <c r="K61" s="548" t="str">
        <f ca="1" t="shared" si="7"/>
        <v/>
      </c>
      <c r="L61" s="548" t="str">
        <f ca="1" t="shared" si="7"/>
        <v/>
      </c>
      <c r="M61" s="548" t="str">
        <f ca="1" t="shared" si="7"/>
        <v/>
      </c>
      <c r="N61" s="548" t="str">
        <f ca="1" t="shared" si="7"/>
        <v/>
      </c>
      <c r="O61" s="548" t="str">
        <f ca="1" t="shared" si="7"/>
        <v/>
      </c>
      <c r="P61" s="548" t="str">
        <f ca="1" t="shared" si="7"/>
        <v/>
      </c>
      <c r="Q61" s="548" t="str">
        <f ca="1" t="shared" si="7"/>
        <v/>
      </c>
      <c r="R61" s="548" t="str">
        <f ca="1" t="shared" si="7"/>
        <v/>
      </c>
      <c r="S61" s="548" t="str">
        <f ca="1" t="shared" si="7"/>
        <v/>
      </c>
      <c r="T61" s="519"/>
      <c r="U61" s="515"/>
    </row>
    <row r="62" spans="1:21" ht="12.75">
      <c r="A62" s="515"/>
      <c r="B62" s="515"/>
      <c r="C62" s="515"/>
      <c r="D62" s="515"/>
      <c r="E62" s="515"/>
      <c r="F62" s="515"/>
      <c r="G62" s="515"/>
      <c r="H62" s="548" t="str">
        <f ca="1" t="shared" si="7"/>
        <v/>
      </c>
      <c r="I62" s="549" t="str">
        <f ca="1" t="shared" si="7"/>
        <v/>
      </c>
      <c r="J62" s="548" t="str">
        <f ca="1" t="shared" si="7"/>
        <v/>
      </c>
      <c r="K62" s="548" t="str">
        <f ca="1" t="shared" si="7"/>
        <v/>
      </c>
      <c r="L62" s="548" t="str">
        <f ca="1" t="shared" si="7"/>
        <v/>
      </c>
      <c r="M62" s="548" t="str">
        <f ca="1" t="shared" si="7"/>
        <v/>
      </c>
      <c r="N62" s="548" t="str">
        <f ca="1" t="shared" si="7"/>
        <v/>
      </c>
      <c r="O62" s="548" t="str">
        <f ca="1" t="shared" si="7"/>
        <v/>
      </c>
      <c r="P62" s="548" t="str">
        <f ca="1" t="shared" si="7"/>
        <v/>
      </c>
      <c r="Q62" s="548" t="str">
        <f ca="1" t="shared" si="7"/>
        <v/>
      </c>
      <c r="R62" s="548" t="str">
        <f ca="1" t="shared" si="7"/>
        <v/>
      </c>
      <c r="S62" s="548" t="str">
        <f ca="1" t="shared" si="7"/>
        <v/>
      </c>
      <c r="T62" s="519"/>
      <c r="U62" s="515"/>
    </row>
    <row r="63" spans="1:21" ht="12.75">
      <c r="A63" s="515"/>
      <c r="B63" s="515"/>
      <c r="C63" s="515"/>
      <c r="D63" s="515"/>
      <c r="E63" s="515"/>
      <c r="F63" s="515"/>
      <c r="G63" s="515"/>
      <c r="H63" s="548" t="str">
        <f ca="1" t="shared" si="7"/>
        <v/>
      </c>
      <c r="I63" s="549" t="str">
        <f ca="1" t="shared" si="7"/>
        <v/>
      </c>
      <c r="J63" s="548" t="str">
        <f ca="1" t="shared" si="7"/>
        <v/>
      </c>
      <c r="K63" s="548" t="str">
        <f ca="1" t="shared" si="7"/>
        <v/>
      </c>
      <c r="L63" s="548" t="str">
        <f ca="1" t="shared" si="7"/>
        <v/>
      </c>
      <c r="M63" s="548" t="str">
        <f ca="1" t="shared" si="7"/>
        <v/>
      </c>
      <c r="N63" s="548" t="str">
        <f ca="1" t="shared" si="7"/>
        <v/>
      </c>
      <c r="O63" s="548" t="str">
        <f ca="1" t="shared" si="7"/>
        <v/>
      </c>
      <c r="P63" s="548" t="str">
        <f ca="1" t="shared" si="7"/>
        <v/>
      </c>
      <c r="Q63" s="548" t="str">
        <f ca="1" t="shared" si="7"/>
        <v/>
      </c>
      <c r="R63" s="548" t="str">
        <f ca="1" t="shared" si="7"/>
        <v/>
      </c>
      <c r="S63" s="548" t="str">
        <f ca="1" t="shared" si="7"/>
        <v/>
      </c>
      <c r="T63" s="519"/>
      <c r="U63" s="515"/>
    </row>
    <row r="64" spans="1:21" ht="12.75">
      <c r="A64" s="515"/>
      <c r="B64" s="515"/>
      <c r="C64" s="515"/>
      <c r="D64" s="515"/>
      <c r="E64" s="515"/>
      <c r="F64" s="515"/>
      <c r="G64" s="515"/>
      <c r="H64" s="548" t="str">
        <f ca="1" t="shared" si="7"/>
        <v/>
      </c>
      <c r="I64" s="549" t="str">
        <f ca="1" t="shared" si="7"/>
        <v/>
      </c>
      <c r="J64" s="548" t="str">
        <f ca="1" t="shared" si="7"/>
        <v/>
      </c>
      <c r="K64" s="548" t="str">
        <f ca="1" t="shared" si="7"/>
        <v/>
      </c>
      <c r="L64" s="548" t="str">
        <f ca="1" t="shared" si="7"/>
        <v/>
      </c>
      <c r="M64" s="548" t="str">
        <f ca="1" t="shared" si="7"/>
        <v/>
      </c>
      <c r="N64" s="548" t="str">
        <f ca="1" t="shared" si="7"/>
        <v/>
      </c>
      <c r="O64" s="548" t="str">
        <f ca="1" t="shared" si="7"/>
        <v/>
      </c>
      <c r="P64" s="548" t="str">
        <f ca="1" t="shared" si="7"/>
        <v/>
      </c>
      <c r="Q64" s="548" t="str">
        <f ca="1" t="shared" si="7"/>
        <v/>
      </c>
      <c r="R64" s="548" t="str">
        <f ca="1" t="shared" si="7"/>
        <v/>
      </c>
      <c r="S64" s="548" t="str">
        <f ca="1" t="shared" si="7"/>
        <v/>
      </c>
      <c r="T64" s="519"/>
      <c r="U64" s="515"/>
    </row>
    <row r="65" spans="1:21" ht="12.75">
      <c r="A65" s="515"/>
      <c r="B65" s="515"/>
      <c r="C65" s="515"/>
      <c r="D65" s="515"/>
      <c r="E65" s="515"/>
      <c r="F65" s="515"/>
      <c r="G65" s="515"/>
      <c r="H65" s="548" t="str">
        <f ca="1" t="shared" si="7"/>
        <v/>
      </c>
      <c r="I65" s="549" t="str">
        <f ca="1" t="shared" si="7"/>
        <v/>
      </c>
      <c r="J65" s="548" t="str">
        <f ca="1" t="shared" si="7"/>
        <v/>
      </c>
      <c r="K65" s="548" t="str">
        <f ca="1" t="shared" si="7"/>
        <v/>
      </c>
      <c r="L65" s="548" t="str">
        <f ca="1" t="shared" si="7"/>
        <v/>
      </c>
      <c r="M65" s="548" t="str">
        <f ca="1" t="shared" si="7"/>
        <v/>
      </c>
      <c r="N65" s="548" t="str">
        <f ca="1" t="shared" si="7"/>
        <v/>
      </c>
      <c r="O65" s="548" t="str">
        <f ca="1" t="shared" si="7"/>
        <v/>
      </c>
      <c r="P65" s="548" t="str">
        <f ca="1" t="shared" si="7"/>
        <v/>
      </c>
      <c r="Q65" s="548" t="str">
        <f ca="1" t="shared" si="7"/>
        <v/>
      </c>
      <c r="R65" s="548" t="str">
        <f ca="1" t="shared" si="7"/>
        <v/>
      </c>
      <c r="S65" s="548" t="str">
        <f ca="1" t="shared" si="7"/>
        <v/>
      </c>
      <c r="T65" s="519"/>
      <c r="U65" s="515"/>
    </row>
    <row r="66" spans="1:21" ht="12.75">
      <c r="A66" s="515"/>
      <c r="B66" s="515"/>
      <c r="C66" s="515"/>
      <c r="D66" s="515"/>
      <c r="E66" s="515"/>
      <c r="F66" s="515"/>
      <c r="G66" s="515"/>
      <c r="H66" s="548" t="str">
        <f ca="1" t="shared" si="7"/>
        <v/>
      </c>
      <c r="I66" s="549" t="str">
        <f ca="1" t="shared" si="7"/>
        <v/>
      </c>
      <c r="J66" s="548" t="str">
        <f ca="1" t="shared" si="7"/>
        <v/>
      </c>
      <c r="K66" s="548" t="str">
        <f ca="1" t="shared" si="7"/>
        <v/>
      </c>
      <c r="L66" s="548" t="str">
        <f ca="1" t="shared" si="7"/>
        <v/>
      </c>
      <c r="M66" s="548" t="str">
        <f ca="1" t="shared" si="7"/>
        <v/>
      </c>
      <c r="N66" s="548" t="str">
        <f ca="1" t="shared" si="7"/>
        <v/>
      </c>
      <c r="O66" s="548" t="str">
        <f ca="1" t="shared" si="7"/>
        <v/>
      </c>
      <c r="P66" s="548" t="str">
        <f ca="1" t="shared" si="7"/>
        <v/>
      </c>
      <c r="Q66" s="548" t="str">
        <f ca="1" t="shared" si="7"/>
        <v/>
      </c>
      <c r="R66" s="548" t="str">
        <f ca="1" t="shared" si="7"/>
        <v/>
      </c>
      <c r="S66" s="548" t="str">
        <f ca="1" t="shared" si="7"/>
        <v/>
      </c>
      <c r="T66" s="519"/>
      <c r="U66" s="515"/>
    </row>
    <row r="67" spans="1:21" ht="12.75">
      <c r="A67" s="515"/>
      <c r="B67" s="515"/>
      <c r="C67" s="515"/>
      <c r="D67" s="515"/>
      <c r="E67" s="515"/>
      <c r="F67" s="515"/>
      <c r="G67" s="515"/>
      <c r="H67" s="548" t="str">
        <f ca="1" t="shared" si="7"/>
        <v/>
      </c>
      <c r="I67" s="549" t="str">
        <f ca="1" t="shared" si="7"/>
        <v/>
      </c>
      <c r="J67" s="548" t="str">
        <f ca="1" t="shared" si="7"/>
        <v/>
      </c>
      <c r="K67" s="548" t="str">
        <f ca="1" t="shared" si="7"/>
        <v/>
      </c>
      <c r="L67" s="548" t="str">
        <f ca="1" t="shared" si="7"/>
        <v/>
      </c>
      <c r="M67" s="548" t="str">
        <f ca="1" t="shared" si="7"/>
        <v/>
      </c>
      <c r="N67" s="548" t="str">
        <f ca="1" t="shared" si="7"/>
        <v/>
      </c>
      <c r="O67" s="548" t="str">
        <f ca="1" t="shared" si="7"/>
        <v/>
      </c>
      <c r="P67" s="548" t="str">
        <f ca="1" t="shared" si="7"/>
        <v/>
      </c>
      <c r="Q67" s="548" t="str">
        <f ca="1" t="shared" si="7"/>
        <v/>
      </c>
      <c r="R67" s="548" t="str">
        <f ca="1" t="shared" si="7"/>
        <v/>
      </c>
      <c r="S67" s="548" t="str">
        <f ca="1" t="shared" si="7"/>
        <v/>
      </c>
      <c r="T67" s="519"/>
      <c r="U67" s="515"/>
    </row>
    <row r="68" spans="1:21" ht="12.75">
      <c r="A68" s="515"/>
      <c r="B68" s="515"/>
      <c r="C68" s="515"/>
      <c r="D68" s="515"/>
      <c r="E68" s="515"/>
      <c r="F68" s="515"/>
      <c r="G68" s="515"/>
      <c r="H68" s="548" t="str">
        <f ca="1" t="shared" si="7"/>
        <v/>
      </c>
      <c r="I68" s="549" t="str">
        <f ca="1" t="shared" si="7"/>
        <v/>
      </c>
      <c r="J68" s="548" t="str">
        <f ca="1" t="shared" si="7"/>
        <v/>
      </c>
      <c r="K68" s="548" t="str">
        <f ca="1" t="shared" si="7"/>
        <v/>
      </c>
      <c r="L68" s="548" t="str">
        <f ca="1" t="shared" si="7"/>
        <v/>
      </c>
      <c r="M68" s="548" t="str">
        <f ca="1" t="shared" si="7"/>
        <v/>
      </c>
      <c r="N68" s="548" t="str">
        <f ca="1" t="shared" si="7"/>
        <v/>
      </c>
      <c r="O68" s="548" t="str">
        <f ca="1" t="shared" si="7"/>
        <v/>
      </c>
      <c r="P68" s="548" t="str">
        <f ca="1" t="shared" si="7"/>
        <v/>
      </c>
      <c r="Q68" s="548" t="str">
        <f ca="1" t="shared" si="7"/>
        <v/>
      </c>
      <c r="R68" s="548" t="str">
        <f ca="1" t="shared" si="7"/>
        <v/>
      </c>
      <c r="S68" s="548" t="str">
        <f ca="1" t="shared" si="7"/>
        <v/>
      </c>
      <c r="T68" s="519"/>
      <c r="U68" s="515"/>
    </row>
    <row r="69" spans="1:21" ht="12.75">
      <c r="A69" s="515"/>
      <c r="B69" s="515"/>
      <c r="C69" s="515"/>
      <c r="D69" s="515"/>
      <c r="E69" s="515"/>
      <c r="F69" s="515"/>
      <c r="G69" s="515"/>
      <c r="H69" s="548" t="str">
        <f ca="1" t="shared" si="7"/>
        <v/>
      </c>
      <c r="I69" s="549" t="str">
        <f ca="1" t="shared" si="7"/>
        <v/>
      </c>
      <c r="J69" s="548" t="str">
        <f ca="1" t="shared" si="7"/>
        <v/>
      </c>
      <c r="K69" s="548" t="str">
        <f ca="1" t="shared" si="7"/>
        <v/>
      </c>
      <c r="L69" s="548" t="str">
        <f ca="1" t="shared" si="7"/>
        <v/>
      </c>
      <c r="M69" s="548" t="str">
        <f ca="1" t="shared" si="7"/>
        <v/>
      </c>
      <c r="N69" s="548" t="str">
        <f ca="1" t="shared" si="7"/>
        <v/>
      </c>
      <c r="O69" s="548" t="str">
        <f ca="1" t="shared" si="7"/>
        <v/>
      </c>
      <c r="P69" s="548" t="str">
        <f ca="1" t="shared" si="7"/>
        <v/>
      </c>
      <c r="Q69" s="548" t="str">
        <f ca="1" t="shared" si="7"/>
        <v/>
      </c>
      <c r="R69" s="548" t="str">
        <f ca="1" t="shared" si="7"/>
        <v/>
      </c>
      <c r="S69" s="548" t="str">
        <f ca="1" t="shared" si="7"/>
        <v/>
      </c>
      <c r="T69" s="519"/>
      <c r="U69" s="515"/>
    </row>
    <row r="70" spans="1:21" ht="12.75">
      <c r="A70" s="515"/>
      <c r="B70" s="515"/>
      <c r="C70" s="515"/>
      <c r="D70" s="515"/>
      <c r="E70" s="515"/>
      <c r="F70" s="515"/>
      <c r="G70" s="515"/>
      <c r="H70" s="548" t="str">
        <f ca="1" t="shared" si="7"/>
        <v/>
      </c>
      <c r="I70" s="549" t="str">
        <f ca="1" t="shared" si="7"/>
        <v/>
      </c>
      <c r="J70" s="548" t="str">
        <f ca="1" t="shared" si="7"/>
        <v/>
      </c>
      <c r="K70" s="548" t="str">
        <f ca="1" t="shared" si="7"/>
        <v/>
      </c>
      <c r="L70" s="548" t="str">
        <f ca="1" t="shared" si="7"/>
        <v/>
      </c>
      <c r="M70" s="548" t="str">
        <f ca="1" t="shared" si="7"/>
        <v/>
      </c>
      <c r="N70" s="548" t="str">
        <f ca="1" t="shared" si="7"/>
        <v/>
      </c>
      <c r="O70" s="548" t="str">
        <f ca="1" t="shared" si="7"/>
        <v/>
      </c>
      <c r="P70" s="548" t="str">
        <f ca="1" t="shared" si="7"/>
        <v/>
      </c>
      <c r="Q70" s="548" t="str">
        <f ca="1" t="shared" si="7"/>
        <v/>
      </c>
      <c r="R70" s="548" t="str">
        <f ca="1" t="shared" si="7"/>
        <v/>
      </c>
      <c r="S70" s="548" t="str">
        <f ca="1" t="shared" si="7"/>
        <v/>
      </c>
      <c r="T70" s="519"/>
      <c r="U70" s="515"/>
    </row>
    <row r="71" spans="1:21" ht="12.75">
      <c r="A71" s="515"/>
      <c r="B71" s="515"/>
      <c r="C71" s="515"/>
      <c r="D71" s="515"/>
      <c r="E71" s="515"/>
      <c r="F71" s="515"/>
      <c r="G71" s="515"/>
      <c r="H71" s="548" t="str">
        <f ca="1" t="shared" si="7"/>
        <v/>
      </c>
      <c r="I71" s="549" t="str">
        <f ca="1" t="shared" si="7"/>
        <v/>
      </c>
      <c r="J71" s="548" t="str">
        <f ca="1" t="shared" si="7"/>
        <v/>
      </c>
      <c r="K71" s="548" t="str">
        <f ca="1" t="shared" si="7"/>
        <v/>
      </c>
      <c r="L71" s="548" t="str">
        <f ca="1" t="shared" si="7"/>
        <v/>
      </c>
      <c r="M71" s="548" t="str">
        <f ca="1" t="shared" si="7"/>
        <v/>
      </c>
      <c r="N71" s="548" t="str">
        <f ca="1" t="shared" si="7"/>
        <v/>
      </c>
      <c r="O71" s="548" t="str">
        <f ca="1" t="shared" si="7"/>
        <v/>
      </c>
      <c r="P71" s="548" t="str">
        <f ca="1" t="shared" si="7"/>
        <v/>
      </c>
      <c r="Q71" s="548" t="str">
        <f ca="1" t="shared" si="7"/>
        <v/>
      </c>
      <c r="R71" s="548" t="str">
        <f ca="1" t="shared" si="7"/>
        <v/>
      </c>
      <c r="S71" s="548" t="str">
        <f ca="1" t="shared" si="7"/>
        <v/>
      </c>
      <c r="T71" s="519"/>
      <c r="U71" s="515"/>
    </row>
    <row r="72" spans="1:21" ht="12.75">
      <c r="A72" s="515"/>
      <c r="B72" s="515"/>
      <c r="C72" s="515"/>
      <c r="D72" s="515"/>
      <c r="E72" s="515"/>
      <c r="F72" s="515"/>
      <c r="G72" s="515"/>
      <c r="H72" s="548" t="str">
        <f ca="1" t="shared" si="7"/>
        <v/>
      </c>
      <c r="I72" s="549" t="str">
        <f ca="1" t="shared" si="7"/>
        <v/>
      </c>
      <c r="J72" s="548" t="str">
        <f ca="1" t="shared" si="7"/>
        <v/>
      </c>
      <c r="K72" s="548" t="str">
        <f ca="1" t="shared" si="7"/>
        <v/>
      </c>
      <c r="L72" s="548" t="str">
        <f ca="1" t="shared" si="7"/>
        <v/>
      </c>
      <c r="M72" s="548" t="str">
        <f ca="1" t="shared" si="7"/>
        <v/>
      </c>
      <c r="N72" s="548" t="str">
        <f ca="1" t="shared" si="7"/>
        <v/>
      </c>
      <c r="O72" s="548" t="str">
        <f ca="1" t="shared" si="7"/>
        <v/>
      </c>
      <c r="P72" s="548" t="str">
        <f ca="1" t="shared" si="7"/>
        <v/>
      </c>
      <c r="Q72" s="548" t="str">
        <f ca="1" t="shared" si="7"/>
        <v/>
      </c>
      <c r="R72" s="548" t="str">
        <f ca="1" t="shared" si="7"/>
        <v/>
      </c>
      <c r="S72" s="548" t="str">
        <f ca="1" t="shared" si="7"/>
        <v/>
      </c>
      <c r="T72" s="519"/>
      <c r="U72" s="515"/>
    </row>
    <row r="73" spans="1:21" ht="12.75">
      <c r="A73" s="515"/>
      <c r="B73" s="515"/>
      <c r="C73" s="515"/>
      <c r="D73" s="515"/>
      <c r="E73" s="515"/>
      <c r="F73" s="515"/>
      <c r="G73" s="515"/>
      <c r="H73" s="548" t="str">
        <f ca="1" t="shared" si="7"/>
        <v/>
      </c>
      <c r="I73" s="549" t="str">
        <f ca="1" t="shared" si="7"/>
        <v/>
      </c>
      <c r="J73" s="548" t="str">
        <f ca="1" t="shared" si="7"/>
        <v/>
      </c>
      <c r="K73" s="548" t="str">
        <f ca="1" t="shared" si="7"/>
        <v/>
      </c>
      <c r="L73" s="548" t="str">
        <f ca="1" t="shared" si="7"/>
        <v/>
      </c>
      <c r="M73" s="548" t="str">
        <f ca="1" t="shared" si="7"/>
        <v/>
      </c>
      <c r="N73" s="548" t="str">
        <f ca="1" t="shared" si="7"/>
        <v/>
      </c>
      <c r="O73" s="548" t="str">
        <f ca="1" t="shared" si="7"/>
        <v/>
      </c>
      <c r="P73" s="548" t="str">
        <f ca="1" t="shared" si="7"/>
        <v/>
      </c>
      <c r="Q73" s="548" t="str">
        <f ca="1" t="shared" si="7"/>
        <v/>
      </c>
      <c r="R73" s="548" t="str">
        <f ca="1" t="shared" si="7"/>
        <v/>
      </c>
      <c r="S73" s="548" t="str">
        <f ca="1" t="shared" si="7"/>
        <v/>
      </c>
      <c r="T73" s="519"/>
      <c r="U73" s="515"/>
    </row>
    <row r="74" spans="1:21" ht="12.75">
      <c r="A74" s="515"/>
      <c r="B74" s="515"/>
      <c r="C74" s="515"/>
      <c r="D74" s="515"/>
      <c r="E74" s="515"/>
      <c r="F74" s="515"/>
      <c r="G74" s="515"/>
      <c r="H74" s="548" t="str">
        <f ca="1" t="shared" si="7"/>
        <v/>
      </c>
      <c r="I74" s="549" t="str">
        <f ca="1" t="shared" si="7"/>
        <v/>
      </c>
      <c r="J74" s="548" t="str">
        <f ca="1" t="shared" si="7"/>
        <v/>
      </c>
      <c r="K74" s="548" t="str">
        <f ca="1" t="shared" si="7"/>
        <v/>
      </c>
      <c r="L74" s="548" t="str">
        <f ca="1" t="shared" si="7"/>
        <v/>
      </c>
      <c r="M74" s="548" t="str">
        <f ca="1" t="shared" si="7"/>
        <v/>
      </c>
      <c r="N74" s="548" t="str">
        <f ca="1" t="shared" si="7"/>
        <v/>
      </c>
      <c r="O74" s="548" t="str">
        <f ca="1" t="shared" si="7"/>
        <v/>
      </c>
      <c r="P74" s="548" t="str">
        <f ca="1" t="shared" si="7"/>
        <v/>
      </c>
      <c r="Q74" s="548" t="str">
        <f ca="1" t="shared" si="7"/>
        <v/>
      </c>
      <c r="R74" s="548" t="str">
        <f ca="1" t="shared" si="7"/>
        <v/>
      </c>
      <c r="S74" s="548" t="str">
        <f ca="1" t="shared" si="7"/>
        <v/>
      </c>
      <c r="T74" s="519"/>
      <c r="U74" s="515"/>
    </row>
    <row r="75" spans="1:21" ht="12.75">
      <c r="A75" s="515"/>
      <c r="B75" s="515"/>
      <c r="C75" s="515"/>
      <c r="D75" s="515"/>
      <c r="E75" s="515"/>
      <c r="F75" s="515"/>
      <c r="G75" s="515"/>
      <c r="H75" s="548" t="str">
        <f ca="1" t="shared" si="7"/>
        <v/>
      </c>
      <c r="I75" s="549" t="str">
        <f ca="1" t="shared" si="7"/>
        <v/>
      </c>
      <c r="J75" s="548" t="str">
        <f ca="1" t="shared" si="7"/>
        <v/>
      </c>
      <c r="K75" s="548" t="str">
        <f ca="1" t="shared" si="7"/>
        <v/>
      </c>
      <c r="L75" s="548" t="str">
        <f ca="1" t="shared" si="7"/>
        <v/>
      </c>
      <c r="M75" s="548" t="str">
        <f ca="1" t="shared" si="7"/>
        <v/>
      </c>
      <c r="N75" s="548" t="str">
        <f ca="1" t="shared" si="7"/>
        <v/>
      </c>
      <c r="O75" s="548" t="str">
        <f ca="1" t="shared" si="7"/>
        <v/>
      </c>
      <c r="P75" s="548" t="str">
        <f ca="1" t="shared" si="7"/>
        <v/>
      </c>
      <c r="Q75" s="548" t="str">
        <f ca="1" t="shared" si="7"/>
        <v/>
      </c>
      <c r="R75" s="548" t="str">
        <f ca="1" t="shared" si="7"/>
        <v/>
      </c>
      <c r="S75" s="548" t="str">
        <f ca="1" t="shared" si="7"/>
        <v/>
      </c>
      <c r="T75" s="519"/>
      <c r="U75" s="515"/>
    </row>
    <row r="76" spans="1:21" ht="12.75">
      <c r="A76" s="515"/>
      <c r="B76" s="515"/>
      <c r="C76" s="515"/>
      <c r="D76" s="515"/>
      <c r="E76" s="515"/>
      <c r="F76" s="515"/>
      <c r="G76" s="515"/>
      <c r="H76" s="548" t="str">
        <f aca="true" t="shared" si="8" ref="H76:S90">IF(CELL("type",H22)="b","",IF(H22="tntc",63200,IF(H22=0,1,H22)))</f>
        <v/>
      </c>
      <c r="I76" s="549" t="str">
        <f ca="1" t="shared" si="8"/>
        <v/>
      </c>
      <c r="J76" s="548" t="str">
        <f ca="1" t="shared" si="8"/>
        <v/>
      </c>
      <c r="K76" s="548" t="str">
        <f ca="1" t="shared" si="8"/>
        <v/>
      </c>
      <c r="L76" s="548" t="str">
        <f ca="1" t="shared" si="8"/>
        <v/>
      </c>
      <c r="M76" s="548" t="str">
        <f ca="1" t="shared" si="8"/>
        <v/>
      </c>
      <c r="N76" s="548" t="str">
        <f ca="1" t="shared" si="8"/>
        <v/>
      </c>
      <c r="O76" s="548" t="str">
        <f ca="1" t="shared" si="8"/>
        <v/>
      </c>
      <c r="P76" s="548" t="str">
        <f ca="1" t="shared" si="8"/>
        <v/>
      </c>
      <c r="Q76" s="548" t="str">
        <f ca="1" t="shared" si="8"/>
        <v/>
      </c>
      <c r="R76" s="548" t="str">
        <f ca="1" t="shared" si="8"/>
        <v/>
      </c>
      <c r="S76" s="548" t="str">
        <f ca="1" t="shared" si="8"/>
        <v/>
      </c>
      <c r="T76" s="519"/>
      <c r="U76" s="515"/>
    </row>
    <row r="77" spans="1:21" ht="12.75">
      <c r="A77" s="515"/>
      <c r="B77" s="515"/>
      <c r="C77" s="515"/>
      <c r="D77" s="515"/>
      <c r="E77" s="515"/>
      <c r="F77" s="515"/>
      <c r="G77" s="515"/>
      <c r="H77" s="548" t="str">
        <f ca="1" t="shared" si="8"/>
        <v/>
      </c>
      <c r="I77" s="549" t="str">
        <f ca="1" t="shared" si="8"/>
        <v/>
      </c>
      <c r="J77" s="548" t="str">
        <f ca="1" t="shared" si="8"/>
        <v/>
      </c>
      <c r="K77" s="548" t="str">
        <f ca="1" t="shared" si="8"/>
        <v/>
      </c>
      <c r="L77" s="548" t="str">
        <f ca="1" t="shared" si="8"/>
        <v/>
      </c>
      <c r="M77" s="548" t="str">
        <f ca="1" t="shared" si="8"/>
        <v/>
      </c>
      <c r="N77" s="548" t="str">
        <f ca="1" t="shared" si="8"/>
        <v/>
      </c>
      <c r="O77" s="548" t="str">
        <f ca="1" t="shared" si="8"/>
        <v/>
      </c>
      <c r="P77" s="548" t="str">
        <f ca="1" t="shared" si="8"/>
        <v/>
      </c>
      <c r="Q77" s="548" t="str">
        <f ca="1" t="shared" si="8"/>
        <v/>
      </c>
      <c r="R77" s="548" t="str">
        <f ca="1" t="shared" si="8"/>
        <v/>
      </c>
      <c r="S77" s="548" t="str">
        <f ca="1" t="shared" si="8"/>
        <v/>
      </c>
      <c r="T77" s="519"/>
      <c r="U77" s="515"/>
    </row>
    <row r="78" spans="1:21" ht="12.75">
      <c r="A78" s="515"/>
      <c r="B78" s="515"/>
      <c r="C78" s="515"/>
      <c r="D78" s="515"/>
      <c r="E78" s="515"/>
      <c r="F78" s="515"/>
      <c r="G78" s="515"/>
      <c r="H78" s="548" t="str">
        <f ca="1" t="shared" si="8"/>
        <v/>
      </c>
      <c r="I78" s="549" t="str">
        <f ca="1" t="shared" si="8"/>
        <v/>
      </c>
      <c r="J78" s="548" t="str">
        <f ca="1" t="shared" si="8"/>
        <v/>
      </c>
      <c r="K78" s="548" t="str">
        <f ca="1" t="shared" si="8"/>
        <v/>
      </c>
      <c r="L78" s="548" t="str">
        <f ca="1" t="shared" si="8"/>
        <v/>
      </c>
      <c r="M78" s="548" t="str">
        <f ca="1" t="shared" si="8"/>
        <v/>
      </c>
      <c r="N78" s="548" t="str">
        <f ca="1" t="shared" si="8"/>
        <v/>
      </c>
      <c r="O78" s="548" t="str">
        <f ca="1" t="shared" si="8"/>
        <v/>
      </c>
      <c r="P78" s="548" t="str">
        <f ca="1" t="shared" si="8"/>
        <v/>
      </c>
      <c r="Q78" s="548" t="str">
        <f ca="1" t="shared" si="8"/>
        <v/>
      </c>
      <c r="R78" s="548" t="str">
        <f ca="1" t="shared" si="8"/>
        <v/>
      </c>
      <c r="S78" s="548" t="str">
        <f ca="1" t="shared" si="8"/>
        <v/>
      </c>
      <c r="T78" s="519"/>
      <c r="U78" s="515"/>
    </row>
    <row r="79" spans="1:21" ht="12.75">
      <c r="A79" s="515"/>
      <c r="B79" s="515"/>
      <c r="C79" s="515"/>
      <c r="D79" s="515"/>
      <c r="E79" s="515"/>
      <c r="F79" s="515"/>
      <c r="G79" s="515"/>
      <c r="H79" s="548" t="str">
        <f ca="1" t="shared" si="8"/>
        <v/>
      </c>
      <c r="I79" s="549" t="str">
        <f ca="1" t="shared" si="8"/>
        <v/>
      </c>
      <c r="J79" s="548" t="str">
        <f ca="1" t="shared" si="8"/>
        <v/>
      </c>
      <c r="K79" s="548" t="str">
        <f ca="1" t="shared" si="8"/>
        <v/>
      </c>
      <c r="L79" s="548" t="str">
        <f ca="1" t="shared" si="8"/>
        <v/>
      </c>
      <c r="M79" s="548" t="str">
        <f ca="1" t="shared" si="8"/>
        <v/>
      </c>
      <c r="N79" s="548" t="str">
        <f ca="1" t="shared" si="8"/>
        <v/>
      </c>
      <c r="O79" s="548" t="str">
        <f ca="1" t="shared" si="8"/>
        <v/>
      </c>
      <c r="P79" s="548" t="str">
        <f ca="1" t="shared" si="8"/>
        <v/>
      </c>
      <c r="Q79" s="548" t="str">
        <f ca="1" t="shared" si="8"/>
        <v/>
      </c>
      <c r="R79" s="548" t="str">
        <f ca="1" t="shared" si="8"/>
        <v/>
      </c>
      <c r="S79" s="548" t="str">
        <f ca="1" t="shared" si="8"/>
        <v/>
      </c>
      <c r="T79" s="519"/>
      <c r="U79" s="515"/>
    </row>
    <row r="80" spans="1:21" ht="12.75">
      <c r="A80" s="515"/>
      <c r="B80" s="515"/>
      <c r="C80" s="515"/>
      <c r="D80" s="515"/>
      <c r="E80" s="515"/>
      <c r="F80" s="515"/>
      <c r="G80" s="515"/>
      <c r="H80" s="548" t="str">
        <f ca="1" t="shared" si="8"/>
        <v/>
      </c>
      <c r="I80" s="549" t="str">
        <f ca="1" t="shared" si="8"/>
        <v/>
      </c>
      <c r="J80" s="548" t="str">
        <f ca="1" t="shared" si="8"/>
        <v/>
      </c>
      <c r="K80" s="548" t="str">
        <f ca="1" t="shared" si="8"/>
        <v/>
      </c>
      <c r="L80" s="548" t="str">
        <f ca="1" t="shared" si="8"/>
        <v/>
      </c>
      <c r="M80" s="548" t="str">
        <f ca="1" t="shared" si="8"/>
        <v/>
      </c>
      <c r="N80" s="548" t="str">
        <f ca="1" t="shared" si="8"/>
        <v/>
      </c>
      <c r="O80" s="548" t="str">
        <f ca="1" t="shared" si="8"/>
        <v/>
      </c>
      <c r="P80" s="548" t="str">
        <f ca="1" t="shared" si="8"/>
        <v/>
      </c>
      <c r="Q80" s="548" t="str">
        <f ca="1" t="shared" si="8"/>
        <v/>
      </c>
      <c r="R80" s="548" t="str">
        <f ca="1" t="shared" si="8"/>
        <v/>
      </c>
      <c r="S80" s="548" t="str">
        <f ca="1" t="shared" si="8"/>
        <v/>
      </c>
      <c r="T80" s="519"/>
      <c r="U80" s="515"/>
    </row>
    <row r="81" spans="1:21" ht="12.75">
      <c r="A81" s="515"/>
      <c r="B81" s="515"/>
      <c r="C81" s="515"/>
      <c r="D81" s="515"/>
      <c r="E81" s="515"/>
      <c r="F81" s="515"/>
      <c r="G81" s="515"/>
      <c r="H81" s="548" t="str">
        <f ca="1" t="shared" si="8"/>
        <v/>
      </c>
      <c r="I81" s="549" t="str">
        <f ca="1" t="shared" si="8"/>
        <v/>
      </c>
      <c r="J81" s="548" t="str">
        <f ca="1" t="shared" si="8"/>
        <v/>
      </c>
      <c r="K81" s="548" t="str">
        <f ca="1" t="shared" si="8"/>
        <v/>
      </c>
      <c r="L81" s="548" t="str">
        <f ca="1" t="shared" si="8"/>
        <v/>
      </c>
      <c r="M81" s="548" t="str">
        <f ca="1" t="shared" si="8"/>
        <v/>
      </c>
      <c r="N81" s="548" t="str">
        <f ca="1" t="shared" si="8"/>
        <v/>
      </c>
      <c r="O81" s="548" t="str">
        <f ca="1" t="shared" si="8"/>
        <v/>
      </c>
      <c r="P81" s="548" t="str">
        <f ca="1" t="shared" si="8"/>
        <v/>
      </c>
      <c r="Q81" s="548" t="str">
        <f ca="1" t="shared" si="8"/>
        <v/>
      </c>
      <c r="R81" s="548" t="str">
        <f ca="1" t="shared" si="8"/>
        <v/>
      </c>
      <c r="S81" s="548" t="str">
        <f ca="1" t="shared" si="8"/>
        <v/>
      </c>
      <c r="T81" s="519"/>
      <c r="U81" s="515"/>
    </row>
    <row r="82" spans="1:21" ht="12.75">
      <c r="A82" s="515"/>
      <c r="B82" s="515"/>
      <c r="C82" s="515"/>
      <c r="D82" s="515"/>
      <c r="E82" s="515"/>
      <c r="F82" s="515"/>
      <c r="G82" s="515"/>
      <c r="H82" s="548" t="str">
        <f ca="1" t="shared" si="8"/>
        <v/>
      </c>
      <c r="I82" s="549" t="str">
        <f ca="1" t="shared" si="8"/>
        <v/>
      </c>
      <c r="J82" s="548" t="str">
        <f ca="1" t="shared" si="8"/>
        <v/>
      </c>
      <c r="K82" s="548" t="str">
        <f ca="1" t="shared" si="8"/>
        <v/>
      </c>
      <c r="L82" s="548" t="str">
        <f ca="1" t="shared" si="8"/>
        <v/>
      </c>
      <c r="M82" s="548" t="str">
        <f ca="1" t="shared" si="8"/>
        <v/>
      </c>
      <c r="N82" s="548" t="str">
        <f ca="1" t="shared" si="8"/>
        <v/>
      </c>
      <c r="O82" s="548" t="str">
        <f ca="1" t="shared" si="8"/>
        <v/>
      </c>
      <c r="P82" s="548" t="str">
        <f ca="1" t="shared" si="8"/>
        <v/>
      </c>
      <c r="Q82" s="548" t="str">
        <f ca="1" t="shared" si="8"/>
        <v/>
      </c>
      <c r="R82" s="548" t="str">
        <f ca="1" t="shared" si="8"/>
        <v/>
      </c>
      <c r="S82" s="548" t="str">
        <f ca="1" t="shared" si="8"/>
        <v/>
      </c>
      <c r="T82" s="519"/>
      <c r="U82" s="515"/>
    </row>
    <row r="83" spans="1:21" ht="12.75">
      <c r="A83" s="515"/>
      <c r="B83" s="515"/>
      <c r="C83" s="515"/>
      <c r="D83" s="515"/>
      <c r="E83" s="515"/>
      <c r="F83" s="515"/>
      <c r="G83" s="515"/>
      <c r="H83" s="548" t="str">
        <f ca="1" t="shared" si="8"/>
        <v/>
      </c>
      <c r="I83" s="549" t="str">
        <f ca="1" t="shared" si="8"/>
        <v/>
      </c>
      <c r="J83" s="548" t="str">
        <f ca="1" t="shared" si="8"/>
        <v/>
      </c>
      <c r="K83" s="548" t="str">
        <f ca="1" t="shared" si="8"/>
        <v/>
      </c>
      <c r="L83" s="548" t="str">
        <f ca="1" t="shared" si="8"/>
        <v/>
      </c>
      <c r="M83" s="548" t="str">
        <f ca="1" t="shared" si="8"/>
        <v/>
      </c>
      <c r="N83" s="548" t="str">
        <f ca="1" t="shared" si="8"/>
        <v/>
      </c>
      <c r="O83" s="548" t="str">
        <f ca="1" t="shared" si="8"/>
        <v/>
      </c>
      <c r="P83" s="548" t="str">
        <f ca="1" t="shared" si="8"/>
        <v/>
      </c>
      <c r="Q83" s="548" t="str">
        <f ca="1" t="shared" si="8"/>
        <v/>
      </c>
      <c r="R83" s="548" t="str">
        <f ca="1" t="shared" si="8"/>
        <v/>
      </c>
      <c r="S83" s="548" t="str">
        <f ca="1" t="shared" si="8"/>
        <v/>
      </c>
      <c r="T83" s="519"/>
      <c r="U83" s="515"/>
    </row>
    <row r="84" spans="1:21" ht="12.75">
      <c r="A84" s="515"/>
      <c r="B84" s="515"/>
      <c r="C84" s="515"/>
      <c r="D84" s="515"/>
      <c r="E84" s="515"/>
      <c r="F84" s="515"/>
      <c r="G84" s="515"/>
      <c r="H84" s="548" t="str">
        <f ca="1" t="shared" si="8"/>
        <v/>
      </c>
      <c r="I84" s="549" t="str">
        <f ca="1" t="shared" si="8"/>
        <v/>
      </c>
      <c r="J84" s="548" t="str">
        <f ca="1" t="shared" si="8"/>
        <v/>
      </c>
      <c r="K84" s="548" t="str">
        <f ca="1" t="shared" si="8"/>
        <v/>
      </c>
      <c r="L84" s="548" t="str">
        <f ca="1" t="shared" si="8"/>
        <v/>
      </c>
      <c r="M84" s="548" t="str">
        <f ca="1" t="shared" si="8"/>
        <v/>
      </c>
      <c r="N84" s="548" t="str">
        <f ca="1" t="shared" si="8"/>
        <v/>
      </c>
      <c r="O84" s="548" t="str">
        <f ca="1" t="shared" si="8"/>
        <v/>
      </c>
      <c r="P84" s="548" t="str">
        <f ca="1" t="shared" si="8"/>
        <v/>
      </c>
      <c r="Q84" s="548" t="str">
        <f ca="1" t="shared" si="8"/>
        <v/>
      </c>
      <c r="R84" s="548" t="str">
        <f ca="1" t="shared" si="8"/>
        <v/>
      </c>
      <c r="S84" s="548" t="str">
        <f ca="1" t="shared" si="8"/>
        <v/>
      </c>
      <c r="T84" s="519"/>
      <c r="U84" s="515"/>
    </row>
    <row r="85" spans="1:21" ht="12.75">
      <c r="A85" s="515"/>
      <c r="B85" s="515"/>
      <c r="C85" s="515"/>
      <c r="D85" s="515"/>
      <c r="E85" s="515"/>
      <c r="F85" s="515"/>
      <c r="G85" s="515"/>
      <c r="H85" s="548" t="str">
        <f ca="1" t="shared" si="8"/>
        <v/>
      </c>
      <c r="I85" s="549" t="str">
        <f ca="1" t="shared" si="8"/>
        <v/>
      </c>
      <c r="J85" s="548" t="str">
        <f ca="1" t="shared" si="8"/>
        <v/>
      </c>
      <c r="K85" s="548" t="str">
        <f ca="1" t="shared" si="8"/>
        <v/>
      </c>
      <c r="L85" s="548" t="str">
        <f ca="1" t="shared" si="8"/>
        <v/>
      </c>
      <c r="M85" s="548" t="str">
        <f ca="1" t="shared" si="8"/>
        <v/>
      </c>
      <c r="N85" s="548" t="str">
        <f ca="1" t="shared" si="8"/>
        <v/>
      </c>
      <c r="O85" s="548" t="str">
        <f ca="1" t="shared" si="8"/>
        <v/>
      </c>
      <c r="P85" s="548" t="str">
        <f ca="1" t="shared" si="8"/>
        <v/>
      </c>
      <c r="Q85" s="548" t="str">
        <f ca="1" t="shared" si="8"/>
        <v/>
      </c>
      <c r="R85" s="548" t="str">
        <f ca="1" t="shared" si="8"/>
        <v/>
      </c>
      <c r="S85" s="548" t="str">
        <f ca="1" t="shared" si="8"/>
        <v/>
      </c>
      <c r="T85" s="519"/>
      <c r="U85" s="515"/>
    </row>
    <row r="86" spans="1:21" ht="12.75">
      <c r="A86" s="515"/>
      <c r="B86" s="515"/>
      <c r="C86" s="515"/>
      <c r="D86" s="515"/>
      <c r="E86" s="515"/>
      <c r="F86" s="515"/>
      <c r="G86" s="515"/>
      <c r="H86" s="548" t="str">
        <f ca="1" t="shared" si="8"/>
        <v/>
      </c>
      <c r="I86" s="549" t="str">
        <f ca="1" t="shared" si="8"/>
        <v/>
      </c>
      <c r="J86" s="548" t="str">
        <f ca="1" t="shared" si="8"/>
        <v/>
      </c>
      <c r="K86" s="548" t="str">
        <f ca="1" t="shared" si="8"/>
        <v/>
      </c>
      <c r="L86" s="548" t="str">
        <f ca="1" t="shared" si="8"/>
        <v/>
      </c>
      <c r="M86" s="548" t="str">
        <f ca="1" t="shared" si="8"/>
        <v/>
      </c>
      <c r="N86" s="548" t="str">
        <f ca="1" t="shared" si="8"/>
        <v/>
      </c>
      <c r="O86" s="548" t="str">
        <f ca="1" t="shared" si="8"/>
        <v/>
      </c>
      <c r="P86" s="548" t="str">
        <f ca="1" t="shared" si="8"/>
        <v/>
      </c>
      <c r="Q86" s="548" t="str">
        <f ca="1" t="shared" si="8"/>
        <v/>
      </c>
      <c r="R86" s="548" t="str">
        <f ca="1" t="shared" si="8"/>
        <v/>
      </c>
      <c r="S86" s="548" t="str">
        <f ca="1" t="shared" si="8"/>
        <v/>
      </c>
      <c r="T86" s="519"/>
      <c r="U86" s="515"/>
    </row>
    <row r="87" spans="1:21" ht="12.75">
      <c r="A87" s="515"/>
      <c r="B87" s="515"/>
      <c r="C87" s="515"/>
      <c r="D87" s="515"/>
      <c r="E87" s="515"/>
      <c r="F87" s="515"/>
      <c r="G87" s="515"/>
      <c r="H87" s="548" t="str">
        <f ca="1" t="shared" si="8"/>
        <v/>
      </c>
      <c r="I87" s="549" t="str">
        <f ca="1" t="shared" si="8"/>
        <v/>
      </c>
      <c r="J87" s="548" t="str">
        <f ca="1" t="shared" si="8"/>
        <v/>
      </c>
      <c r="K87" s="548" t="str">
        <f ca="1" t="shared" si="8"/>
        <v/>
      </c>
      <c r="L87" s="548" t="str">
        <f ca="1" t="shared" si="8"/>
        <v/>
      </c>
      <c r="M87" s="548" t="str">
        <f ca="1" t="shared" si="8"/>
        <v/>
      </c>
      <c r="N87" s="548" t="str">
        <f ca="1" t="shared" si="8"/>
        <v/>
      </c>
      <c r="O87" s="548" t="str">
        <f ca="1" t="shared" si="8"/>
        <v/>
      </c>
      <c r="P87" s="548" t="str">
        <f ca="1" t="shared" si="8"/>
        <v/>
      </c>
      <c r="Q87" s="548" t="str">
        <f ca="1" t="shared" si="8"/>
        <v/>
      </c>
      <c r="R87" s="548" t="str">
        <f ca="1" t="shared" si="8"/>
        <v/>
      </c>
      <c r="S87" s="548" t="str">
        <f ca="1" t="shared" si="8"/>
        <v/>
      </c>
      <c r="T87" s="519"/>
      <c r="U87" s="515"/>
    </row>
    <row r="88" spans="1:21" ht="12.75">
      <c r="A88" s="515"/>
      <c r="B88" s="515"/>
      <c r="C88" s="515"/>
      <c r="D88" s="515"/>
      <c r="E88" s="515"/>
      <c r="F88" s="515"/>
      <c r="G88" s="515"/>
      <c r="H88" s="548" t="str">
        <f ca="1" t="shared" si="8"/>
        <v/>
      </c>
      <c r="I88" s="549" t="str">
        <f ca="1" t="shared" si="8"/>
        <v/>
      </c>
      <c r="J88" s="548" t="str">
        <f ca="1" t="shared" si="8"/>
        <v/>
      </c>
      <c r="K88" s="548" t="str">
        <f ca="1" t="shared" si="8"/>
        <v/>
      </c>
      <c r="L88" s="548" t="str">
        <f ca="1" t="shared" si="8"/>
        <v/>
      </c>
      <c r="M88" s="548" t="str">
        <f ca="1" t="shared" si="8"/>
        <v/>
      </c>
      <c r="N88" s="548" t="str">
        <f ca="1" t="shared" si="8"/>
        <v/>
      </c>
      <c r="O88" s="548" t="str">
        <f ca="1" t="shared" si="8"/>
        <v/>
      </c>
      <c r="P88" s="548" t="str">
        <f ca="1" t="shared" si="8"/>
        <v/>
      </c>
      <c r="Q88" s="548" t="str">
        <f ca="1" t="shared" si="8"/>
        <v/>
      </c>
      <c r="R88" s="548" t="str">
        <f ca="1" t="shared" si="8"/>
        <v/>
      </c>
      <c r="S88" s="548" t="str">
        <f ca="1" t="shared" si="8"/>
        <v/>
      </c>
      <c r="T88" s="519"/>
      <c r="U88" s="515"/>
    </row>
    <row r="89" spans="1:21" ht="12.75">
      <c r="A89" s="515"/>
      <c r="B89" s="515"/>
      <c r="C89" s="515"/>
      <c r="D89" s="515"/>
      <c r="E89" s="515"/>
      <c r="F89" s="515"/>
      <c r="G89" s="515"/>
      <c r="H89" s="548" t="str">
        <f ca="1" t="shared" si="8"/>
        <v/>
      </c>
      <c r="I89" s="549" t="str">
        <f ca="1" t="shared" si="8"/>
        <v/>
      </c>
      <c r="J89" s="548" t="str">
        <f ca="1" t="shared" si="8"/>
        <v/>
      </c>
      <c r="K89" s="548" t="str">
        <f ca="1" t="shared" si="8"/>
        <v/>
      </c>
      <c r="L89" s="548" t="str">
        <f ca="1" t="shared" si="8"/>
        <v/>
      </c>
      <c r="M89" s="548" t="str">
        <f ca="1" t="shared" si="8"/>
        <v/>
      </c>
      <c r="N89" s="548" t="str">
        <f ca="1" t="shared" si="8"/>
        <v/>
      </c>
      <c r="O89" s="548" t="str">
        <f ca="1" t="shared" si="8"/>
        <v/>
      </c>
      <c r="P89" s="548" t="str">
        <f ca="1" t="shared" si="8"/>
        <v/>
      </c>
      <c r="Q89" s="548" t="str">
        <f ca="1" t="shared" si="8"/>
        <v/>
      </c>
      <c r="R89" s="548" t="str">
        <f ca="1" t="shared" si="8"/>
        <v/>
      </c>
      <c r="S89" s="548" t="str">
        <f ca="1" t="shared" si="8"/>
        <v/>
      </c>
      <c r="T89" s="519"/>
      <c r="U89" s="515"/>
    </row>
    <row r="90" spans="1:21" ht="13.5" thickBot="1">
      <c r="A90" s="515"/>
      <c r="B90" s="515"/>
      <c r="C90" s="515"/>
      <c r="D90" s="515"/>
      <c r="E90" s="515"/>
      <c r="F90" s="515"/>
      <c r="G90" s="515"/>
      <c r="H90" s="548" t="str">
        <f ca="1" t="shared" si="8"/>
        <v/>
      </c>
      <c r="I90" s="548" t="str">
        <f ca="1" t="shared" si="8"/>
        <v/>
      </c>
      <c r="J90" s="548" t="str">
        <f ca="1" t="shared" si="8"/>
        <v/>
      </c>
      <c r="K90" s="548" t="str">
        <f ca="1" t="shared" si="8"/>
        <v/>
      </c>
      <c r="L90" s="548" t="str">
        <f ca="1" t="shared" si="8"/>
        <v/>
      </c>
      <c r="M90" s="548" t="str">
        <f ca="1" t="shared" si="8"/>
        <v/>
      </c>
      <c r="N90" s="548" t="str">
        <f ca="1" t="shared" si="8"/>
        <v/>
      </c>
      <c r="O90" s="548" t="str">
        <f ca="1" t="shared" si="8"/>
        <v/>
      </c>
      <c r="P90" s="548" t="str">
        <f ca="1" t="shared" si="8"/>
        <v/>
      </c>
      <c r="Q90" s="548" t="str">
        <f ca="1" t="shared" si="8"/>
        <v/>
      </c>
      <c r="R90" s="548" t="str">
        <f ca="1" t="shared" si="8"/>
        <v/>
      </c>
      <c r="S90" s="548" t="str">
        <f ca="1" t="shared" si="8"/>
        <v/>
      </c>
      <c r="T90" s="519"/>
      <c r="U90" s="515"/>
    </row>
    <row r="91" spans="8:20" ht="13.5" thickBot="1">
      <c r="H91" s="850" t="str">
        <f ca="1">IF(SUM(H$60:H$90)=0,"",1)</f>
        <v/>
      </c>
      <c r="I91" s="850" t="str">
        <f aca="true" t="shared" si="9" ref="I91:S91">IF(SUM(I$60:I$90)=0,"",1)</f>
        <v/>
      </c>
      <c r="J91" s="850" t="str">
        <f ca="1" t="shared" si="9"/>
        <v/>
      </c>
      <c r="K91" s="850" t="str">
        <f ca="1" t="shared" si="9"/>
        <v/>
      </c>
      <c r="L91" s="850" t="str">
        <f ca="1" t="shared" si="9"/>
        <v/>
      </c>
      <c r="M91" s="850" t="str">
        <f ca="1" t="shared" si="9"/>
        <v/>
      </c>
      <c r="N91" s="850" t="str">
        <f ca="1" t="shared" si="9"/>
        <v/>
      </c>
      <c r="O91" s="850" t="str">
        <f ca="1" t="shared" si="9"/>
        <v/>
      </c>
      <c r="P91" s="850" t="str">
        <f ca="1" t="shared" si="9"/>
        <v/>
      </c>
      <c r="Q91" s="850" t="str">
        <f ca="1" t="shared" si="9"/>
        <v/>
      </c>
      <c r="R91" s="850" t="str">
        <f ca="1" t="shared" si="9"/>
        <v/>
      </c>
      <c r="S91" s="850" t="str">
        <f ca="1" t="shared" si="9"/>
        <v/>
      </c>
      <c r="T91" s="497"/>
    </row>
    <row r="92" spans="8:20" ht="12.75">
      <c r="H92" s="497"/>
      <c r="I92" s="497"/>
      <c r="J92" s="497"/>
      <c r="K92" s="497"/>
      <c r="N92" s="497"/>
      <c r="O92" s="497"/>
      <c r="P92" s="497"/>
      <c r="Q92" s="497"/>
      <c r="R92" s="497"/>
      <c r="S92" s="497"/>
      <c r="T92" s="497"/>
    </row>
    <row r="93" spans="8:20" ht="12.75">
      <c r="H93" s="497"/>
      <c r="I93" s="497"/>
      <c r="J93" s="497"/>
      <c r="K93" s="497"/>
      <c r="N93" s="497"/>
      <c r="O93" s="497"/>
      <c r="P93" s="497"/>
      <c r="Q93" s="497"/>
      <c r="R93" s="497"/>
      <c r="S93" s="497"/>
      <c r="T93" s="497"/>
    </row>
    <row r="94" spans="8:20" ht="12.75">
      <c r="H94" s="497"/>
      <c r="I94" s="497"/>
      <c r="J94" s="497"/>
      <c r="K94" s="497"/>
      <c r="N94" s="497"/>
      <c r="O94" s="497"/>
      <c r="P94" s="497"/>
      <c r="Q94" s="497"/>
      <c r="R94" s="497"/>
      <c r="S94" s="497"/>
      <c r="T94" s="497"/>
    </row>
    <row r="95" spans="8:20" ht="12.75">
      <c r="H95" s="497"/>
      <c r="I95" s="497"/>
      <c r="J95" s="497"/>
      <c r="K95" s="497"/>
      <c r="N95" s="497"/>
      <c r="O95" s="497"/>
      <c r="P95" s="497"/>
      <c r="Q95" s="497"/>
      <c r="R95" s="497"/>
      <c r="S95" s="497"/>
      <c r="T95" s="497"/>
    </row>
    <row r="96" spans="8:20" ht="12.75">
      <c r="H96" s="497"/>
      <c r="I96" s="497"/>
      <c r="J96" s="497"/>
      <c r="K96" s="497"/>
      <c r="N96" s="497"/>
      <c r="O96" s="497"/>
      <c r="P96" s="497"/>
      <c r="Q96" s="497"/>
      <c r="R96" s="497"/>
      <c r="S96" s="497"/>
      <c r="T96" s="497"/>
    </row>
    <row r="97" spans="8:20" ht="12.75">
      <c r="H97" s="497"/>
      <c r="I97" s="497"/>
      <c r="J97" s="497"/>
      <c r="K97" s="497"/>
      <c r="N97" s="497"/>
      <c r="O97" s="497"/>
      <c r="P97" s="497"/>
      <c r="Q97" s="497"/>
      <c r="R97" s="497"/>
      <c r="S97" s="497"/>
      <c r="T97" s="497"/>
    </row>
    <row r="98" spans="8:20" ht="12.75">
      <c r="H98" s="497"/>
      <c r="I98" s="497"/>
      <c r="J98" s="497"/>
      <c r="K98" s="497"/>
      <c r="N98" s="497"/>
      <c r="O98" s="497"/>
      <c r="P98" s="497"/>
      <c r="Q98" s="497"/>
      <c r="R98" s="497"/>
      <c r="S98" s="497"/>
      <c r="T98" s="497"/>
    </row>
    <row r="99" spans="8:20" ht="12.75">
      <c r="H99" s="497"/>
      <c r="I99" s="497"/>
      <c r="J99" s="497"/>
      <c r="K99" s="497"/>
      <c r="N99" s="497"/>
      <c r="O99" s="497"/>
      <c r="P99" s="497"/>
      <c r="Q99" s="497"/>
      <c r="R99" s="497"/>
      <c r="S99" s="497"/>
      <c r="T99" s="497"/>
    </row>
    <row r="100" spans="8:20" ht="12.75">
      <c r="H100" s="497"/>
      <c r="I100" s="497"/>
      <c r="J100" s="497"/>
      <c r="K100" s="497"/>
      <c r="N100" s="497"/>
      <c r="O100" s="497"/>
      <c r="P100" s="497"/>
      <c r="Q100" s="497"/>
      <c r="R100" s="497"/>
      <c r="S100" s="497"/>
      <c r="T100" s="497"/>
    </row>
    <row r="101" spans="8:20" ht="12.75">
      <c r="H101" s="497"/>
      <c r="I101" s="497"/>
      <c r="J101" s="497"/>
      <c r="K101" s="497"/>
      <c r="N101" s="497"/>
      <c r="O101" s="497"/>
      <c r="P101" s="497"/>
      <c r="Q101" s="497"/>
      <c r="R101" s="497"/>
      <c r="S101" s="497"/>
      <c r="T101" s="497"/>
    </row>
    <row r="102" spans="8:20" ht="12.75">
      <c r="H102" s="497"/>
      <c r="I102" s="497"/>
      <c r="J102" s="497"/>
      <c r="K102" s="497"/>
      <c r="N102" s="497"/>
      <c r="O102" s="497"/>
      <c r="P102" s="497"/>
      <c r="Q102" s="497"/>
      <c r="R102" s="497"/>
      <c r="S102" s="497"/>
      <c r="T102" s="497"/>
    </row>
    <row r="103" spans="8:20" ht="12.75">
      <c r="H103" s="497"/>
      <c r="I103" s="497"/>
      <c r="J103" s="497"/>
      <c r="K103" s="497"/>
      <c r="N103" s="497"/>
      <c r="O103" s="497"/>
      <c r="P103" s="497"/>
      <c r="Q103" s="497"/>
      <c r="R103" s="497"/>
      <c r="S103" s="497"/>
      <c r="T103" s="497"/>
    </row>
    <row r="104" spans="8:20" ht="12.75">
      <c r="H104" s="497"/>
      <c r="I104" s="497"/>
      <c r="J104" s="497"/>
      <c r="K104" s="497"/>
      <c r="N104" s="497"/>
      <c r="O104" s="497"/>
      <c r="P104" s="497"/>
      <c r="Q104" s="497"/>
      <c r="R104" s="497"/>
      <c r="S104" s="497"/>
      <c r="T104" s="497"/>
    </row>
    <row r="105" spans="8:20" ht="12.75">
      <c r="H105" s="497"/>
      <c r="I105" s="497"/>
      <c r="J105" s="497"/>
      <c r="K105" s="497"/>
      <c r="N105" s="497"/>
      <c r="O105" s="497"/>
      <c r="P105" s="497"/>
      <c r="Q105" s="497"/>
      <c r="R105" s="497"/>
      <c r="S105" s="497"/>
      <c r="T105" s="497"/>
    </row>
    <row r="106" spans="8:20" ht="12.75">
      <c r="H106" s="497"/>
      <c r="I106" s="497"/>
      <c r="J106" s="497"/>
      <c r="K106" s="497"/>
      <c r="N106" s="497"/>
      <c r="O106" s="497"/>
      <c r="P106" s="497"/>
      <c r="Q106" s="497"/>
      <c r="R106" s="497"/>
      <c r="S106" s="497"/>
      <c r="T106" s="497"/>
    </row>
  </sheetData>
  <sheetProtection algorithmName="SHA-512" hashValue="dbfx4G8WvbnFjEFkhS3NHd6JjOENAZUAgKqRZuL51Jqwm2Wqtvy4+kANoJwPEfos0wqFAyze0aLZFY/ahxAK5w==" saltValue="zxga+DmWbSK1c0QN/AG5AA==" spinCount="100000" sheet="1" selectLockedCells="1" selectUnlockedCells="1"/>
  <mergeCells count="1">
    <mergeCell ref="K1:P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5"/>
  <sheetViews>
    <sheetView workbookViewId="0" topLeftCell="A1">
      <selection activeCell="A1" sqref="A1:C1"/>
    </sheetView>
  </sheetViews>
  <sheetFormatPr defaultColWidth="9.140625" defaultRowHeight="12.75"/>
  <cols>
    <col min="1" max="1" width="28.421875" style="0" customWidth="1"/>
    <col min="2" max="2" width="75.421875" style="0" customWidth="1"/>
    <col min="3" max="3" width="26.421875" style="0" customWidth="1"/>
  </cols>
  <sheetData>
    <row r="1" spans="1:3" ht="30.75" customHeight="1">
      <c r="A1" s="870" t="s">
        <v>176</v>
      </c>
      <c r="B1" s="871"/>
      <c r="C1" s="872"/>
    </row>
    <row r="2" spans="1:3" ht="273.75" customHeight="1">
      <c r="A2" s="834"/>
      <c r="B2" s="835" t="s">
        <v>206</v>
      </c>
      <c r="C2" s="836"/>
    </row>
    <row r="3" spans="1:3" ht="60" customHeight="1">
      <c r="A3" s="837" t="s">
        <v>177</v>
      </c>
      <c r="B3" s="838" t="s">
        <v>178</v>
      </c>
      <c r="C3" s="839" t="s">
        <v>179</v>
      </c>
    </row>
    <row r="4" spans="1:3" ht="12.75">
      <c r="A4" s="834"/>
      <c r="C4" s="836"/>
    </row>
    <row r="5" spans="1:3" ht="20.25">
      <c r="A5" s="840">
        <v>2</v>
      </c>
      <c r="B5" s="841" t="s">
        <v>207</v>
      </c>
      <c r="C5" s="842" t="s">
        <v>181</v>
      </c>
    </row>
    <row r="6" spans="1:3" ht="12.75">
      <c r="A6" s="834"/>
      <c r="C6" s="836"/>
    </row>
    <row r="7" spans="1:3" ht="20.25">
      <c r="A7" s="840">
        <v>3</v>
      </c>
      <c r="B7" s="841" t="s">
        <v>208</v>
      </c>
      <c r="C7" s="842" t="s">
        <v>181</v>
      </c>
    </row>
    <row r="8" spans="1:3" ht="12.75">
      <c r="A8" s="834"/>
      <c r="C8" s="836"/>
    </row>
    <row r="9" spans="1:3" ht="20.25">
      <c r="A9" s="840">
        <v>7</v>
      </c>
      <c r="B9" s="841" t="s">
        <v>209</v>
      </c>
      <c r="C9" s="842" t="s">
        <v>181</v>
      </c>
    </row>
    <row r="10" spans="1:3" ht="12.75">
      <c r="A10" s="834"/>
      <c r="C10" s="836"/>
    </row>
    <row r="11" spans="1:3" ht="20.25">
      <c r="A11" s="843">
        <v>9</v>
      </c>
      <c r="B11" s="844" t="s">
        <v>182</v>
      </c>
      <c r="C11" s="845" t="s">
        <v>181</v>
      </c>
    </row>
    <row r="12" spans="1:3" ht="12.75">
      <c r="A12" s="834"/>
      <c r="C12" s="836"/>
    </row>
    <row r="13" spans="1:3" ht="20.25">
      <c r="A13" s="840" t="s">
        <v>183</v>
      </c>
      <c r="B13" s="841" t="s">
        <v>210</v>
      </c>
      <c r="C13" s="842" t="s">
        <v>181</v>
      </c>
    </row>
    <row r="14" spans="1:3" ht="12.75">
      <c r="A14" s="834"/>
      <c r="C14" s="836"/>
    </row>
    <row r="15" spans="1:3" ht="20.25">
      <c r="A15" s="840" t="s">
        <v>211</v>
      </c>
      <c r="B15" s="841" t="s">
        <v>212</v>
      </c>
      <c r="C15" s="842" t="s">
        <v>181</v>
      </c>
    </row>
    <row r="16" spans="1:3" ht="12.75">
      <c r="A16" s="834"/>
      <c r="C16" s="836"/>
    </row>
    <row r="17" spans="1:3" ht="20.25">
      <c r="A17" s="843" t="s">
        <v>184</v>
      </c>
      <c r="B17" s="844" t="s">
        <v>185</v>
      </c>
      <c r="C17" s="845" t="s">
        <v>181</v>
      </c>
    </row>
    <row r="18" spans="1:3" ht="12.75">
      <c r="A18" s="846"/>
      <c r="B18" s="847"/>
      <c r="C18" s="848"/>
    </row>
    <row r="19" spans="1:3" ht="20.25">
      <c r="A19" s="843" t="s">
        <v>186</v>
      </c>
      <c r="B19" s="844" t="s">
        <v>213</v>
      </c>
      <c r="C19" s="845" t="s">
        <v>180</v>
      </c>
    </row>
    <row r="20" spans="1:3" ht="12.75">
      <c r="A20" s="834"/>
      <c r="C20" s="836"/>
    </row>
    <row r="21" spans="1:3" ht="20.25">
      <c r="A21" s="840" t="s">
        <v>214</v>
      </c>
      <c r="B21" s="841" t="s">
        <v>215</v>
      </c>
      <c r="C21" s="842" t="s">
        <v>181</v>
      </c>
    </row>
    <row r="22" spans="1:3" ht="12.75">
      <c r="A22" s="834"/>
      <c r="C22" s="836"/>
    </row>
    <row r="23" spans="1:3" ht="20.25">
      <c r="A23" s="840" t="s">
        <v>216</v>
      </c>
      <c r="B23" s="841" t="s">
        <v>217</v>
      </c>
      <c r="C23" s="842" t="s">
        <v>181</v>
      </c>
    </row>
    <row r="24" spans="1:3" ht="12.75">
      <c r="A24" s="834"/>
      <c r="C24" s="836"/>
    </row>
    <row r="25" spans="1:3" ht="20.25">
      <c r="A25" s="843" t="s">
        <v>187</v>
      </c>
      <c r="B25" s="844" t="s">
        <v>188</v>
      </c>
      <c r="C25" s="845" t="s">
        <v>181</v>
      </c>
    </row>
    <row r="26" spans="1:3" ht="12.75">
      <c r="A26" s="834"/>
      <c r="C26" s="836"/>
    </row>
    <row r="27" spans="1:3" ht="20.25">
      <c r="A27" s="843" t="s">
        <v>218</v>
      </c>
      <c r="B27" s="844" t="s">
        <v>219</v>
      </c>
      <c r="C27" s="845" t="s">
        <v>180</v>
      </c>
    </row>
    <row r="28" spans="1:3" ht="12.75">
      <c r="A28" s="834"/>
      <c r="C28" s="836"/>
    </row>
    <row r="29" spans="1:3" ht="20.25">
      <c r="A29" s="840" t="s">
        <v>220</v>
      </c>
      <c r="B29" s="841" t="s">
        <v>221</v>
      </c>
      <c r="C29" s="842" t="s">
        <v>181</v>
      </c>
    </row>
    <row r="30" spans="1:3" ht="12.75">
      <c r="A30" s="834"/>
      <c r="C30" s="836"/>
    </row>
    <row r="31" spans="1:3" ht="20.25">
      <c r="A31" s="840" t="s">
        <v>222</v>
      </c>
      <c r="B31" s="841" t="s">
        <v>223</v>
      </c>
      <c r="C31" s="842" t="s">
        <v>181</v>
      </c>
    </row>
    <row r="32" spans="1:3" ht="12.75">
      <c r="A32" s="834"/>
      <c r="C32" s="836"/>
    </row>
    <row r="33" spans="1:3" ht="20.25">
      <c r="A33" s="840" t="s">
        <v>224</v>
      </c>
      <c r="B33" s="841" t="s">
        <v>225</v>
      </c>
      <c r="C33" s="842" t="s">
        <v>226</v>
      </c>
    </row>
    <row r="34" spans="1:3" ht="12.75">
      <c r="A34" s="834"/>
      <c r="C34" s="836"/>
    </row>
    <row r="35" spans="1:3" ht="20.25">
      <c r="A35" s="840" t="s">
        <v>227</v>
      </c>
      <c r="B35" s="841" t="s">
        <v>228</v>
      </c>
      <c r="C35" s="842" t="s">
        <v>181</v>
      </c>
    </row>
    <row r="36" spans="1:3" ht="12.75">
      <c r="A36" s="497"/>
      <c r="C36" s="497"/>
    </row>
    <row r="37" spans="1:3" ht="54">
      <c r="A37" s="497"/>
      <c r="B37" s="849" t="s">
        <v>229</v>
      </c>
      <c r="C37" s="497"/>
    </row>
    <row r="38" spans="1:3" ht="12.75">
      <c r="A38" s="497"/>
      <c r="C38" s="497"/>
    </row>
    <row r="39" spans="1:3" ht="20.25">
      <c r="A39" s="733"/>
      <c r="B39" s="734"/>
      <c r="C39" s="733"/>
    </row>
    <row r="40" spans="1:3" ht="12.75">
      <c r="A40" s="497"/>
      <c r="C40" s="497"/>
    </row>
    <row r="41" spans="1:3" ht="20.25">
      <c r="A41" s="733"/>
      <c r="B41" s="734"/>
      <c r="C41" s="733"/>
    </row>
    <row r="42" spans="1:3" ht="12.75">
      <c r="A42" s="497"/>
      <c r="C42" s="497"/>
    </row>
    <row r="43" spans="1:3" ht="20.25">
      <c r="A43" s="732"/>
      <c r="B43" s="735"/>
      <c r="C43" s="732"/>
    </row>
    <row r="44" spans="1:3" ht="12.75">
      <c r="A44" s="497"/>
      <c r="C44" s="497"/>
    </row>
    <row r="45" spans="1:3" ht="20.25">
      <c r="A45" s="732"/>
      <c r="B45" s="735"/>
      <c r="C45" s="732"/>
    </row>
    <row r="46" spans="1:3" ht="12.75">
      <c r="A46" s="497"/>
      <c r="C46" s="497"/>
    </row>
    <row r="47" spans="1:3" ht="20.25">
      <c r="A47" s="733"/>
      <c r="B47" s="734"/>
      <c r="C47" s="733"/>
    </row>
    <row r="48" spans="1:3" ht="12.75">
      <c r="A48" s="497"/>
      <c r="C48" s="497"/>
    </row>
    <row r="49" spans="1:3" ht="20.25">
      <c r="A49" s="733"/>
      <c r="B49" s="734"/>
      <c r="C49" s="733"/>
    </row>
    <row r="50" spans="1:3" ht="12.75">
      <c r="A50" s="497"/>
      <c r="C50" s="497"/>
    </row>
    <row r="51" spans="1:3" ht="20.25">
      <c r="A51" s="732"/>
      <c r="B51" s="735"/>
      <c r="C51" s="732"/>
    </row>
    <row r="52" spans="1:3" ht="12.75">
      <c r="A52" s="497"/>
      <c r="C52" s="497"/>
    </row>
    <row r="53" spans="1:3" ht="20.25">
      <c r="A53" s="733"/>
      <c r="B53" s="734"/>
      <c r="C53" s="733"/>
    </row>
    <row r="54" spans="1:3" ht="12.75">
      <c r="A54" s="497"/>
      <c r="C54" s="497"/>
    </row>
    <row r="55" spans="1:3" ht="20.25">
      <c r="A55" s="732"/>
      <c r="B55" s="735"/>
      <c r="C55" s="732"/>
    </row>
  </sheetData>
  <sheetProtection password="D328" sheet="1" selectLockedCells="1"/>
  <mergeCells count="1">
    <mergeCell ref="A1:C1"/>
  </mergeCells>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J59"/>
  <sheetViews>
    <sheetView showGridLines="0" zoomScale="90" zoomScaleNormal="90" workbookViewId="0" topLeftCell="A1">
      <selection activeCell="W14" sqref="W14"/>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0" max="10" width="7.28125" style="0" customWidth="1"/>
    <col min="11" max="11" width="7.7109375" style="0" customWidth="1"/>
    <col min="12" max="12" width="5.7109375" style="0" customWidth="1"/>
    <col min="17" max="19" width="5.7109375" style="0" customWidth="1"/>
    <col min="20" max="20" width="4.7109375" style="0" customWidth="1"/>
    <col min="21" max="21" width="4.8515625" style="0" customWidth="1"/>
    <col min="22" max="22" width="9.7109375" style="0" customWidth="1"/>
    <col min="24" max="24" width="6.57421875" style="0" customWidth="1"/>
    <col min="25" max="26" width="5.7109375" style="0" customWidth="1"/>
    <col min="28" max="28" width="6.28125" style="0" customWidth="1"/>
    <col min="29" max="30" width="5.7109375" style="0" customWidth="1"/>
    <col min="32" max="32" width="6.57421875" style="0" customWidth="1"/>
    <col min="33" max="34" width="5.7109375" style="0" customWidth="1"/>
    <col min="35" max="35" width="6.140625" style="0" customWidth="1"/>
    <col min="36" max="36" width="3.7109375" style="0" customWidth="1"/>
    <col min="37" max="38" width="5.7109375" style="0" customWidth="1"/>
    <col min="39" max="39" width="1.1484375" style="0" hidden="1" customWidth="1"/>
    <col min="41" max="42" width="5.7109375" style="0" customWidth="1"/>
    <col min="43" max="44" width="3.7109375" style="0" customWidth="1"/>
    <col min="45" max="46" width="7.7109375" style="0" customWidth="1"/>
    <col min="61" max="61" width="5.7109375" style="0" customWidth="1"/>
    <col min="62" max="62" width="4.7109375" style="0" customWidth="1"/>
    <col min="79" max="79" width="5.00390625" style="0" customWidth="1"/>
  </cols>
  <sheetData>
    <row r="1" spans="1:112" ht="15.75">
      <c r="A1" s="198"/>
      <c r="B1" s="198"/>
      <c r="C1" s="198"/>
      <c r="D1" s="198"/>
      <c r="E1" s="198"/>
      <c r="F1" s="199"/>
      <c r="G1" s="199"/>
      <c r="H1" s="199"/>
      <c r="I1" s="199"/>
      <c r="J1" s="199"/>
      <c r="K1" s="472" t="s">
        <v>0</v>
      </c>
      <c r="L1" s="473"/>
      <c r="M1" s="474"/>
      <c r="N1" s="473"/>
      <c r="O1" s="475"/>
      <c r="P1" s="476" t="s">
        <v>1</v>
      </c>
      <c r="Q1" s="477"/>
      <c r="R1" s="905" t="s">
        <v>189</v>
      </c>
      <c r="S1" s="905"/>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448" t="s">
        <v>126</v>
      </c>
      <c r="CB1" s="198"/>
      <c r="CC1" s="198"/>
      <c r="CD1" s="198"/>
      <c r="CE1" s="198"/>
      <c r="CF1" s="198"/>
      <c r="DA1" s="115"/>
      <c r="DB1" s="115"/>
      <c r="DC1" s="116"/>
      <c r="DD1" s="116"/>
      <c r="DE1" s="116"/>
      <c r="DF1" s="116"/>
      <c r="DG1" s="116"/>
      <c r="DH1" s="116"/>
    </row>
    <row r="2" spans="1:84" ht="15.75">
      <c r="A2" s="198"/>
      <c r="B2" s="198"/>
      <c r="C2" s="198"/>
      <c r="D2" s="448" t="s">
        <v>126</v>
      </c>
      <c r="F2" s="199"/>
      <c r="G2" s="199"/>
      <c r="H2" s="199"/>
      <c r="I2" s="199"/>
      <c r="J2" s="199"/>
      <c r="K2" s="934" t="s">
        <v>96</v>
      </c>
      <c r="L2" s="935"/>
      <c r="M2" s="935"/>
      <c r="N2" s="935"/>
      <c r="O2" s="936"/>
      <c r="P2" s="906" t="s">
        <v>2</v>
      </c>
      <c r="Q2" s="907"/>
      <c r="R2" s="664" t="s">
        <v>194</v>
      </c>
      <c r="S2" s="663" t="s">
        <v>183</v>
      </c>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448" t="s">
        <v>125</v>
      </c>
      <c r="CB2" s="199"/>
      <c r="CC2" s="199"/>
      <c r="CD2" s="198"/>
      <c r="CE2" s="198"/>
      <c r="CF2" s="198"/>
    </row>
    <row r="3" spans="1:84" ht="15.75">
      <c r="A3" s="198"/>
      <c r="B3" s="198"/>
      <c r="C3" s="198"/>
      <c r="D3" s="448" t="s">
        <v>125</v>
      </c>
      <c r="F3" s="199"/>
      <c r="G3" s="199"/>
      <c r="H3" s="199"/>
      <c r="I3" s="199"/>
      <c r="J3" s="199"/>
      <c r="K3" s="480" t="s">
        <v>97</v>
      </c>
      <c r="L3" s="481"/>
      <c r="M3" s="482" t="s">
        <v>4</v>
      </c>
      <c r="N3" s="483"/>
      <c r="O3" s="484" t="s">
        <v>98</v>
      </c>
      <c r="P3" s="485"/>
      <c r="Q3" s="486" t="s">
        <v>99</v>
      </c>
      <c r="R3" s="487"/>
      <c r="S3" s="488"/>
      <c r="T3" s="448" t="s">
        <v>127</v>
      </c>
      <c r="U3" s="199"/>
      <c r="V3" s="209"/>
      <c r="W3" s="209"/>
      <c r="X3" s="198"/>
      <c r="Y3" s="198"/>
      <c r="Z3" s="209"/>
      <c r="AA3" s="209"/>
      <c r="AB3" s="198"/>
      <c r="AC3" s="198"/>
      <c r="AD3" s="198"/>
      <c r="AE3" s="232"/>
      <c r="AF3" s="198"/>
      <c r="AG3" s="232"/>
      <c r="AH3" s="198"/>
      <c r="AI3" s="198"/>
      <c r="AJ3" s="198"/>
      <c r="AK3" s="198"/>
      <c r="AL3" s="198"/>
      <c r="AM3" s="198"/>
      <c r="AN3" s="232"/>
      <c r="AO3" s="232"/>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F4" s="199"/>
      <c r="G4" s="199"/>
      <c r="H4" s="199"/>
      <c r="I4" s="199"/>
      <c r="J4" s="199"/>
      <c r="K4" s="285" t="s">
        <v>5</v>
      </c>
      <c r="L4" s="286"/>
      <c r="M4" s="943">
        <v>2023</v>
      </c>
      <c r="N4" s="944"/>
      <c r="O4" s="489">
        <v>0.002</v>
      </c>
      <c r="P4" s="490" t="s">
        <v>86</v>
      </c>
      <c r="Q4" s="937" t="s">
        <v>108</v>
      </c>
      <c r="R4" s="938"/>
      <c r="S4" s="939"/>
      <c r="T4" s="492" t="str">
        <f>+D5</f>
        <v>State Form 53341 (R6 / 2-23)</v>
      </c>
      <c r="U4" s="469"/>
      <c r="V4" s="236"/>
      <c r="W4" s="236"/>
      <c r="X4" s="229"/>
      <c r="Y4" s="229"/>
      <c r="Z4" s="229"/>
      <c r="AA4" s="229"/>
      <c r="AB4" s="229"/>
      <c r="AC4" s="229"/>
      <c r="AD4" s="198"/>
      <c r="AE4" s="198"/>
      <c r="AF4" s="198"/>
      <c r="AG4" s="200" t="s">
        <v>193</v>
      </c>
      <c r="AH4" s="198"/>
      <c r="AI4" s="198"/>
      <c r="AJ4" s="198"/>
      <c r="AK4" s="198"/>
      <c r="AL4" s="198"/>
      <c r="AM4" s="209"/>
      <c r="AN4" s="209"/>
      <c r="AO4" s="209"/>
      <c r="AP4" s="198"/>
      <c r="AQ4" s="492" t="str">
        <f>+D5</f>
        <v>State Form 53341 (R6 / 2-23)</v>
      </c>
      <c r="AR4" s="469"/>
      <c r="AS4" s="229"/>
      <c r="AT4" s="229"/>
      <c r="AU4" s="229"/>
      <c r="AV4" s="229"/>
      <c r="AW4" s="229"/>
      <c r="AX4" s="229"/>
      <c r="AY4" s="381"/>
      <c r="AZ4" s="381"/>
      <c r="BA4" s="198"/>
      <c r="BB4" s="198"/>
      <c r="BC4" s="198"/>
      <c r="BD4" s="209"/>
      <c r="BE4" s="209"/>
      <c r="BF4" s="198"/>
      <c r="BG4" s="198"/>
      <c r="BH4" s="198"/>
      <c r="BI4" s="198"/>
      <c r="BJ4" s="492" t="str">
        <f>+D5</f>
        <v>State Form 53341 (R6 / 2-23)</v>
      </c>
      <c r="BK4" s="469"/>
      <c r="BL4" s="469"/>
      <c r="BM4" s="229"/>
      <c r="BN4" s="229"/>
      <c r="BO4" s="229"/>
      <c r="BP4" s="229"/>
      <c r="BQ4" s="229"/>
      <c r="BR4" s="229"/>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232" t="s">
        <v>230</v>
      </c>
      <c r="F5" s="199"/>
      <c r="G5" s="199"/>
      <c r="H5" s="199"/>
      <c r="I5" s="199"/>
      <c r="J5" s="200" t="str">
        <f>CONCATENATE("1/1/",M4)</f>
        <v>1/1/2023</v>
      </c>
      <c r="K5" s="878" t="s">
        <v>128</v>
      </c>
      <c r="L5" s="879"/>
      <c r="M5" s="880" t="s">
        <v>111</v>
      </c>
      <c r="N5" s="880"/>
      <c r="O5" s="880"/>
      <c r="P5" s="880"/>
      <c r="Q5" s="880"/>
      <c r="R5" s="880"/>
      <c r="S5" s="881"/>
      <c r="T5" s="449"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49" t="s">
        <v>0</v>
      </c>
      <c r="AR5" s="450"/>
      <c r="AS5" s="205"/>
      <c r="AT5" s="440"/>
      <c r="AU5" s="454"/>
      <c r="AV5" s="451" t="s">
        <v>1</v>
      </c>
      <c r="AW5" s="204"/>
      <c r="AX5" s="451" t="s">
        <v>3</v>
      </c>
      <c r="AY5" s="204"/>
      <c r="AZ5" s="452" t="s">
        <v>4</v>
      </c>
      <c r="BA5" s="198"/>
      <c r="BB5" s="198"/>
      <c r="BC5" s="198"/>
      <c r="BD5" s="198"/>
      <c r="BE5" s="198"/>
      <c r="BF5" s="198"/>
      <c r="BG5" s="198"/>
      <c r="BH5" s="198"/>
      <c r="BI5" s="198"/>
      <c r="BJ5" s="465" t="s">
        <v>0</v>
      </c>
      <c r="BK5" s="466"/>
      <c r="BL5" s="466"/>
      <c r="BM5" s="198"/>
      <c r="BN5" s="467" t="s">
        <v>1</v>
      </c>
      <c r="BO5" s="209"/>
      <c r="BP5" s="467" t="s">
        <v>3</v>
      </c>
      <c r="BQ5" s="209"/>
      <c r="BR5" s="468"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472" t="s">
        <v>100</v>
      </c>
      <c r="L6" s="473"/>
      <c r="M6" s="474"/>
      <c r="N6" s="473"/>
      <c r="O6" s="473" t="s">
        <v>101</v>
      </c>
      <c r="P6" s="940" t="s">
        <v>6</v>
      </c>
      <c r="Q6" s="941"/>
      <c r="R6" s="940" t="s">
        <v>102</v>
      </c>
      <c r="S6" s="942"/>
      <c r="T6" s="407" t="str">
        <f>+K2</f>
        <v>Exampleville</v>
      </c>
      <c r="U6" s="316"/>
      <c r="V6" s="223"/>
      <c r="W6" s="224"/>
      <c r="X6" s="225" t="str">
        <f>+P2</f>
        <v>IN0000000</v>
      </c>
      <c r="Y6" s="226"/>
      <c r="Z6" s="227" t="str">
        <f>+K4</f>
        <v>January</v>
      </c>
      <c r="AA6" s="224"/>
      <c r="AB6" s="228">
        <f>+M4</f>
        <v>2023</v>
      </c>
      <c r="AC6" s="231"/>
      <c r="AD6" s="198"/>
      <c r="AE6" s="875"/>
      <c r="AF6" s="876"/>
      <c r="AG6" s="876"/>
      <c r="AH6" s="876"/>
      <c r="AI6" s="876"/>
      <c r="AJ6" s="876"/>
      <c r="AK6" s="876"/>
      <c r="AL6" s="876"/>
      <c r="AM6" s="299"/>
      <c r="AN6" s="232"/>
      <c r="AO6" s="232"/>
      <c r="AP6" s="233"/>
      <c r="AQ6" s="917" t="str">
        <f>+K2</f>
        <v>Exampleville</v>
      </c>
      <c r="AR6" s="918"/>
      <c r="AS6" s="919"/>
      <c r="AT6" s="920"/>
      <c r="AU6" s="921"/>
      <c r="AV6" s="228" t="str">
        <f>+P2</f>
        <v>IN0000000</v>
      </c>
      <c r="AW6" s="223"/>
      <c r="AX6" s="228" t="str">
        <f>+K4</f>
        <v>January</v>
      </c>
      <c r="AY6" s="223"/>
      <c r="AZ6" s="446">
        <f>+M4</f>
        <v>2023</v>
      </c>
      <c r="BA6" s="875"/>
      <c r="BB6" s="876"/>
      <c r="BC6" s="876"/>
      <c r="BD6" s="876"/>
      <c r="BE6" s="876"/>
      <c r="BF6" s="876"/>
      <c r="BG6" s="876"/>
      <c r="BH6" s="233"/>
      <c r="BI6" s="233"/>
      <c r="BJ6" s="435" t="str">
        <f>+K2</f>
        <v>Exampleville</v>
      </c>
      <c r="BK6" s="423"/>
      <c r="BL6" s="423"/>
      <c r="BM6" s="217"/>
      <c r="BN6" s="228" t="str">
        <f>+P2</f>
        <v>IN0000000</v>
      </c>
      <c r="BO6" s="223"/>
      <c r="BP6" s="228" t="str">
        <f>+K4</f>
        <v>January</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January</v>
      </c>
      <c r="CH6" s="224"/>
      <c r="CI6" s="208">
        <f>AB6</f>
        <v>2023</v>
      </c>
    </row>
    <row r="7" spans="1:87" ht="13.5" thickBot="1">
      <c r="A7" s="203"/>
      <c r="B7" s="198"/>
      <c r="C7" s="198"/>
      <c r="D7" s="198"/>
      <c r="E7" s="198"/>
      <c r="F7" s="198"/>
      <c r="G7" s="198"/>
      <c r="H7" s="198"/>
      <c r="I7" s="198"/>
      <c r="J7" s="198"/>
      <c r="K7" s="901" t="s">
        <v>103</v>
      </c>
      <c r="L7" s="902"/>
      <c r="M7" s="902"/>
      <c r="N7" s="902"/>
      <c r="O7" s="491" t="s">
        <v>104</v>
      </c>
      <c r="P7" s="903">
        <v>9999</v>
      </c>
      <c r="Q7" s="904"/>
      <c r="R7" s="873">
        <v>39263</v>
      </c>
      <c r="S7" s="874"/>
      <c r="T7" s="414"/>
      <c r="U7" s="431"/>
      <c r="V7" s="236"/>
      <c r="W7" s="236"/>
      <c r="X7" s="415"/>
      <c r="Y7" s="229"/>
      <c r="Z7" s="229"/>
      <c r="AA7" s="229"/>
      <c r="AB7" s="229"/>
      <c r="AC7" s="237"/>
      <c r="AD7" s="229"/>
      <c r="AE7" s="877"/>
      <c r="AF7" s="877"/>
      <c r="AG7" s="877"/>
      <c r="AH7" s="877"/>
      <c r="AI7" s="877"/>
      <c r="AJ7" s="877"/>
      <c r="AK7" s="877"/>
      <c r="AL7" s="877"/>
      <c r="AM7" s="261"/>
      <c r="AN7" s="229"/>
      <c r="AO7" s="229"/>
      <c r="AP7" s="229"/>
      <c r="AQ7" s="447"/>
      <c r="AR7" s="431"/>
      <c r="AS7" s="221"/>
      <c r="AT7" s="493"/>
      <c r="AU7" s="221"/>
      <c r="AV7" s="221"/>
      <c r="AW7" s="221"/>
      <c r="AX7" s="221"/>
      <c r="AY7" s="86"/>
      <c r="AZ7" s="436"/>
      <c r="BA7" s="877"/>
      <c r="BB7" s="877"/>
      <c r="BC7" s="877"/>
      <c r="BD7" s="877"/>
      <c r="BE7" s="877"/>
      <c r="BF7" s="877"/>
      <c r="BG7" s="877"/>
      <c r="BH7" s="229"/>
      <c r="BI7" s="229"/>
      <c r="BJ7" s="414"/>
      <c r="BK7" s="431"/>
      <c r="BL7" s="431"/>
      <c r="BM7" s="229"/>
      <c r="BN7" s="415"/>
      <c r="BO7" s="229"/>
      <c r="BP7" s="229"/>
      <c r="BQ7" s="221"/>
      <c r="BR7" s="453"/>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973" t="s">
        <v>87</v>
      </c>
      <c r="D8" s="986" t="s">
        <v>120</v>
      </c>
      <c r="E8" s="255" t="s">
        <v>73</v>
      </c>
      <c r="F8" s="980" t="s">
        <v>88</v>
      </c>
      <c r="G8" s="983" t="s">
        <v>195</v>
      </c>
      <c r="H8" s="605" t="s">
        <v>7</v>
      </c>
      <c r="I8" s="605"/>
      <c r="J8" s="605"/>
      <c r="K8" s="606" t="s">
        <v>8</v>
      </c>
      <c r="L8" s="605"/>
      <c r="M8" s="605"/>
      <c r="N8" s="605"/>
      <c r="O8" s="605"/>
      <c r="P8" s="605"/>
      <c r="Q8" s="605"/>
      <c r="R8" s="605"/>
      <c r="S8" s="607"/>
      <c r="T8" s="257" t="s">
        <v>9</v>
      </c>
      <c r="U8" s="257"/>
      <c r="V8" s="606" t="s">
        <v>83</v>
      </c>
      <c r="W8" s="605"/>
      <c r="X8" s="605"/>
      <c r="Y8" s="607"/>
      <c r="Z8" s="606" t="s">
        <v>84</v>
      </c>
      <c r="AA8" s="605"/>
      <c r="AB8" s="605"/>
      <c r="AC8" s="607"/>
      <c r="AD8" s="606" t="s">
        <v>85</v>
      </c>
      <c r="AE8" s="605"/>
      <c r="AF8" s="605"/>
      <c r="AG8" s="607"/>
      <c r="AH8" s="883" t="s">
        <v>117</v>
      </c>
      <c r="AI8" s="884"/>
      <c r="AJ8" s="738"/>
      <c r="AK8" s="605"/>
      <c r="AL8" s="739"/>
      <c r="AM8" s="739"/>
      <c r="AN8" s="739"/>
      <c r="AO8" s="739"/>
      <c r="AP8" s="107"/>
      <c r="AQ8" s="614" t="s">
        <v>9</v>
      </c>
      <c r="AR8" s="615"/>
      <c r="AS8" s="978" t="s">
        <v>10</v>
      </c>
      <c r="AT8" s="979"/>
      <c r="AU8" s="979"/>
      <c r="AV8" s="979"/>
      <c r="AW8" s="979"/>
      <c r="AX8" s="979"/>
      <c r="AY8" s="979"/>
      <c r="AZ8" s="979"/>
      <c r="BA8" s="979"/>
      <c r="BB8" s="979"/>
      <c r="BC8" s="979"/>
      <c r="BD8" s="979"/>
      <c r="BE8" s="979"/>
      <c r="BF8" s="979"/>
      <c r="BG8" s="132"/>
      <c r="BH8" s="739"/>
      <c r="BI8" s="107"/>
      <c r="BJ8" s="242" t="s">
        <v>9</v>
      </c>
      <c r="BK8" s="927" t="s">
        <v>9</v>
      </c>
      <c r="BL8" s="927" t="s">
        <v>9</v>
      </c>
      <c r="BM8" s="606" t="s">
        <v>11</v>
      </c>
      <c r="BN8" s="607"/>
      <c r="BO8" s="131" t="s">
        <v>12</v>
      </c>
      <c r="BP8" s="616"/>
      <c r="BQ8" s="616"/>
      <c r="BR8" s="616"/>
      <c r="BS8" s="617"/>
      <c r="BT8" s="617"/>
      <c r="BU8" s="617"/>
      <c r="BV8" s="617"/>
      <c r="BW8" s="617"/>
      <c r="BX8" s="618"/>
      <c r="BY8" s="11"/>
      <c r="BZ8" s="12"/>
      <c r="CA8" s="242" t="s">
        <v>9</v>
      </c>
      <c r="CB8" s="895" t="s">
        <v>196</v>
      </c>
      <c r="CC8" s="896"/>
      <c r="CD8" s="896"/>
      <c r="CE8" s="897"/>
      <c r="CF8" s="898"/>
      <c r="CG8" s="1017" t="s">
        <v>9</v>
      </c>
      <c r="CH8" s="1020" t="s">
        <v>9</v>
      </c>
      <c r="CI8" s="1020" t="s">
        <v>9</v>
      </c>
      <c r="CJ8" s="1020" t="s">
        <v>9</v>
      </c>
      <c r="CK8" s="1020" t="s">
        <v>9</v>
      </c>
      <c r="CL8" s="1020" t="s">
        <v>9</v>
      </c>
      <c r="CM8" s="1020" t="s">
        <v>9</v>
      </c>
      <c r="CN8" s="1020" t="s">
        <v>9</v>
      </c>
      <c r="CO8" s="1020" t="s">
        <v>9</v>
      </c>
      <c r="CP8" s="1020" t="s">
        <v>9</v>
      </c>
    </row>
    <row r="9" spans="1:94" ht="13.5" customHeight="1" thickBot="1">
      <c r="A9" s="619"/>
      <c r="B9" s="620"/>
      <c r="C9" s="974"/>
      <c r="D9" s="987"/>
      <c r="E9" s="256">
        <f>SUM(E14:E44)</f>
        <v>0</v>
      </c>
      <c r="F9" s="981"/>
      <c r="G9" s="984"/>
      <c r="H9" s="617" t="s">
        <v>13</v>
      </c>
      <c r="I9" s="617"/>
      <c r="J9" s="617"/>
      <c r="K9" s="621" t="s">
        <v>9</v>
      </c>
      <c r="L9" s="617"/>
      <c r="M9" s="617"/>
      <c r="N9" s="617"/>
      <c r="O9" s="617"/>
      <c r="P9" s="617"/>
      <c r="Q9" s="617"/>
      <c r="R9" s="617"/>
      <c r="S9" s="618"/>
      <c r="T9" s="258" t="s">
        <v>9</v>
      </c>
      <c r="U9" s="957" t="s">
        <v>118</v>
      </c>
      <c r="V9" s="623"/>
      <c r="W9" s="624"/>
      <c r="X9" s="624"/>
      <c r="Y9" s="625"/>
      <c r="Z9" s="623"/>
      <c r="AA9" s="624"/>
      <c r="AB9" s="624"/>
      <c r="AC9" s="625"/>
      <c r="AD9" s="623"/>
      <c r="AE9" s="624"/>
      <c r="AF9" s="624"/>
      <c r="AG9" s="625"/>
      <c r="AH9" s="621" t="s">
        <v>115</v>
      </c>
      <c r="AI9" s="618"/>
      <c r="AJ9" s="740"/>
      <c r="AK9" s="741"/>
      <c r="AL9" s="741"/>
      <c r="AM9" s="741"/>
      <c r="AN9" s="741"/>
      <c r="AO9" s="741"/>
      <c r="AP9" s="742"/>
      <c r="AQ9" s="626"/>
      <c r="AR9" s="627"/>
      <c r="AS9" s="628" t="s">
        <v>69</v>
      </c>
      <c r="AT9" s="629"/>
      <c r="AU9" s="164"/>
      <c r="AV9" s="120"/>
      <c r="AW9" s="628" t="s">
        <v>67</v>
      </c>
      <c r="AX9" s="630"/>
      <c r="AY9" s="630"/>
      <c r="AZ9" s="631"/>
      <c r="BA9" s="628" t="s">
        <v>68</v>
      </c>
      <c r="BB9" s="630"/>
      <c r="BC9" s="630"/>
      <c r="BD9" s="631"/>
      <c r="BE9" s="628" t="s">
        <v>49</v>
      </c>
      <c r="BF9" s="630"/>
      <c r="BG9" s="630"/>
      <c r="BH9" s="631"/>
      <c r="BI9" s="959" t="s">
        <v>9</v>
      </c>
      <c r="BJ9" s="243"/>
      <c r="BK9" s="928"/>
      <c r="BL9" s="930"/>
      <c r="BM9" s="621" t="s">
        <v>14</v>
      </c>
      <c r="BN9" s="618"/>
      <c r="BO9" s="14" t="s">
        <v>15</v>
      </c>
      <c r="BP9" s="11"/>
      <c r="BQ9" s="15"/>
      <c r="BR9" s="889" t="s">
        <v>77</v>
      </c>
      <c r="BS9" s="889" t="s">
        <v>78</v>
      </c>
      <c r="BT9" s="889" t="s">
        <v>16</v>
      </c>
      <c r="BU9" s="926" t="s">
        <v>17</v>
      </c>
      <c r="BV9" s="892" t="s">
        <v>18</v>
      </c>
      <c r="BW9" s="892" t="s">
        <v>19</v>
      </c>
      <c r="BX9" s="893" t="s">
        <v>79</v>
      </c>
      <c r="BY9" s="892" t="s">
        <v>9</v>
      </c>
      <c r="BZ9" s="893" t="s">
        <v>9</v>
      </c>
      <c r="CA9" s="632"/>
      <c r="CB9" s="750" t="s">
        <v>50</v>
      </c>
      <c r="CC9" s="751"/>
      <c r="CD9" s="895" t="s">
        <v>197</v>
      </c>
      <c r="CE9" s="897"/>
      <c r="CF9" s="899"/>
      <c r="CG9" s="1018"/>
      <c r="CH9" s="1021"/>
      <c r="CI9" s="1021"/>
      <c r="CJ9" s="1021"/>
      <c r="CK9" s="1021"/>
      <c r="CL9" s="1021"/>
      <c r="CM9" s="1021"/>
      <c r="CN9" s="1021"/>
      <c r="CO9" s="1021"/>
      <c r="CP9" s="1021"/>
    </row>
    <row r="10" spans="1:94" ht="109.5" customHeight="1" thickBot="1">
      <c r="A10" s="634" t="s">
        <v>20</v>
      </c>
      <c r="B10" s="635" t="s">
        <v>21</v>
      </c>
      <c r="C10" s="975"/>
      <c r="D10" s="988"/>
      <c r="E10" s="636" t="s">
        <v>22</v>
      </c>
      <c r="F10" s="982"/>
      <c r="G10" s="985"/>
      <c r="H10" s="637" t="s">
        <v>107</v>
      </c>
      <c r="I10" s="19" t="s">
        <v>110</v>
      </c>
      <c r="J10" s="19" t="s">
        <v>110</v>
      </c>
      <c r="K10" s="639" t="s">
        <v>121</v>
      </c>
      <c r="L10" s="640" t="s">
        <v>74</v>
      </c>
      <c r="M10" s="640" t="s">
        <v>23</v>
      </c>
      <c r="N10" s="641" t="s">
        <v>34</v>
      </c>
      <c r="O10" s="640" t="s">
        <v>24</v>
      </c>
      <c r="P10" s="640" t="s">
        <v>35</v>
      </c>
      <c r="Q10" s="640" t="s">
        <v>25</v>
      </c>
      <c r="R10" s="640" t="s">
        <v>26</v>
      </c>
      <c r="S10" s="21"/>
      <c r="T10" s="259" t="s">
        <v>20</v>
      </c>
      <c r="U10" s="958"/>
      <c r="V10" s="644" t="s">
        <v>27</v>
      </c>
      <c r="W10" s="640" t="s">
        <v>24</v>
      </c>
      <c r="X10" s="645" t="s">
        <v>28</v>
      </c>
      <c r="Y10" s="642" t="s">
        <v>29</v>
      </c>
      <c r="Z10" s="644" t="s">
        <v>27</v>
      </c>
      <c r="AA10" s="640" t="s">
        <v>24</v>
      </c>
      <c r="AB10" s="645" t="s">
        <v>28</v>
      </c>
      <c r="AC10" s="642" t="s">
        <v>29</v>
      </c>
      <c r="AD10" s="644" t="s">
        <v>27</v>
      </c>
      <c r="AE10" s="640" t="s">
        <v>24</v>
      </c>
      <c r="AF10" s="645" t="s">
        <v>28</v>
      </c>
      <c r="AG10" s="642" t="s">
        <v>29</v>
      </c>
      <c r="AH10" s="639" t="s">
        <v>116</v>
      </c>
      <c r="AI10" s="642" t="s">
        <v>24</v>
      </c>
      <c r="AJ10" s="680"/>
      <c r="AK10" s="640" t="s">
        <v>31</v>
      </c>
      <c r="AL10" s="640" t="s">
        <v>30</v>
      </c>
      <c r="AM10" s="640" t="s">
        <v>30</v>
      </c>
      <c r="AN10" s="641" t="s">
        <v>32</v>
      </c>
      <c r="AO10" s="640" t="s">
        <v>122</v>
      </c>
      <c r="AP10" s="642" t="s">
        <v>123</v>
      </c>
      <c r="AQ10" s="648" t="s">
        <v>20</v>
      </c>
      <c r="AR10" s="649" t="s">
        <v>21</v>
      </c>
      <c r="AS10" s="646" t="s">
        <v>109</v>
      </c>
      <c r="AT10" s="642" t="s">
        <v>89</v>
      </c>
      <c r="AU10" s="646" t="s">
        <v>29</v>
      </c>
      <c r="AV10" s="650" t="s">
        <v>25</v>
      </c>
      <c r="AW10" s="646" t="s">
        <v>23</v>
      </c>
      <c r="AX10" s="641" t="s">
        <v>90</v>
      </c>
      <c r="AY10" s="651" t="s">
        <v>34</v>
      </c>
      <c r="AZ10" s="642" t="s">
        <v>91</v>
      </c>
      <c r="BA10" s="646" t="s">
        <v>24</v>
      </c>
      <c r="BB10" s="640" t="s">
        <v>92</v>
      </c>
      <c r="BC10" s="652" t="s">
        <v>35</v>
      </c>
      <c r="BD10" s="642" t="s">
        <v>93</v>
      </c>
      <c r="BE10" s="646" t="s">
        <v>26</v>
      </c>
      <c r="BF10" s="653" t="s">
        <v>94</v>
      </c>
      <c r="BG10" s="652" t="s">
        <v>106</v>
      </c>
      <c r="BH10" s="642" t="s">
        <v>95</v>
      </c>
      <c r="BI10" s="960"/>
      <c r="BJ10" s="244" t="s">
        <v>20</v>
      </c>
      <c r="BK10" s="929"/>
      <c r="BL10" s="931"/>
      <c r="BM10" s="20" t="s">
        <v>9</v>
      </c>
      <c r="BN10" s="642" t="s">
        <v>76</v>
      </c>
      <c r="BO10" s="20" t="s">
        <v>74</v>
      </c>
      <c r="BP10" s="19" t="s">
        <v>75</v>
      </c>
      <c r="BQ10" s="19" t="s">
        <v>33</v>
      </c>
      <c r="BR10" s="890"/>
      <c r="BS10" s="890"/>
      <c r="BT10" s="891"/>
      <c r="BU10" s="891"/>
      <c r="BV10" s="891"/>
      <c r="BW10" s="891"/>
      <c r="BX10" s="894"/>
      <c r="BY10" s="891"/>
      <c r="BZ10" s="894"/>
      <c r="CA10" s="833" t="s">
        <v>20</v>
      </c>
      <c r="CB10" s="752" t="s">
        <v>25</v>
      </c>
      <c r="CC10" s="753" t="s">
        <v>198</v>
      </c>
      <c r="CD10" s="754" t="s">
        <v>199</v>
      </c>
      <c r="CE10" s="755" t="s">
        <v>200</v>
      </c>
      <c r="CF10" s="900"/>
      <c r="CG10" s="1019"/>
      <c r="CH10" s="891"/>
      <c r="CI10" s="891"/>
      <c r="CJ10" s="891"/>
      <c r="CK10" s="891"/>
      <c r="CL10" s="891"/>
      <c r="CM10" s="891"/>
      <c r="CN10" s="891"/>
      <c r="CO10" s="891"/>
      <c r="CP10" s="891"/>
    </row>
    <row r="11" spans="1:94" ht="9.95" customHeight="1" thickTop="1">
      <c r="A11" s="331">
        <v>29</v>
      </c>
      <c r="B11" s="332" t="str">
        <f>TEXT(CONCATENATE("12/29/",M4-1),"DDD")</f>
        <v>Thu</v>
      </c>
      <c r="C11" s="945" t="s">
        <v>113</v>
      </c>
      <c r="D11" s="946"/>
      <c r="E11" s="946"/>
      <c r="F11" s="946"/>
      <c r="G11" s="946"/>
      <c r="H11" s="947"/>
      <c r="I11" s="947"/>
      <c r="J11" s="948"/>
      <c r="K11" s="333"/>
      <c r="L11" s="382"/>
      <c r="M11" s="382"/>
      <c r="N11" s="382"/>
      <c r="O11" s="382"/>
      <c r="P11" s="382"/>
      <c r="Q11" s="382"/>
      <c r="R11" s="382"/>
      <c r="S11" s="383"/>
      <c r="T11" s="384"/>
      <c r="U11" s="403"/>
      <c r="V11" s="385"/>
      <c r="W11" s="382"/>
      <c r="X11" s="382"/>
      <c r="Y11" s="386"/>
      <c r="Z11" s="385"/>
      <c r="AA11" s="382"/>
      <c r="AB11" s="382"/>
      <c r="AC11" s="386"/>
      <c r="AD11" s="385"/>
      <c r="AE11" s="382"/>
      <c r="AF11" s="382"/>
      <c r="AG11" s="386"/>
      <c r="AH11" s="385"/>
      <c r="AI11" s="386"/>
      <c r="AJ11" s="669"/>
      <c r="AK11" s="657"/>
      <c r="AL11" s="382"/>
      <c r="AM11" s="382"/>
      <c r="AN11" s="382"/>
      <c r="AO11" s="424"/>
      <c r="AP11" s="383"/>
      <c r="AQ11" s="428">
        <f aca="true" t="shared" si="0" ref="AQ11:AQ44">+A11</f>
        <v>29</v>
      </c>
      <c r="AR11" s="429" t="str">
        <f aca="true" t="shared" si="1" ref="AR11:AR44">+B11</f>
        <v>Thu</v>
      </c>
      <c r="AS11" s="333"/>
      <c r="AT11" s="383"/>
      <c r="AU11" s="382"/>
      <c r="AV11" s="386"/>
      <c r="AW11" s="333"/>
      <c r="AX11" s="386"/>
      <c r="AY11" s="334" t="str">
        <f aca="true" t="shared" si="2" ref="AY11:AY44">IF(CELL("type",AW11)="L","",IF(AW11*($K11+$AS11)=0,"",IF($AS11&gt;0,+$AS11*AW11*8.345,$K11*AW11*8.345)))</f>
        <v/>
      </c>
      <c r="AZ11" s="389"/>
      <c r="BA11" s="333"/>
      <c r="BB11" s="386"/>
      <c r="BC11" s="334" t="str">
        <f aca="true" t="shared" si="3" ref="BC11:BC44">IF(CELL("type",BA11)="L","",IF(BA11*($K11+$AS11)=0,"",IF($AS11&gt;0,+$AS11*BA11*8.345,$K11*BA11*8.345)))</f>
        <v/>
      </c>
      <c r="BD11" s="389"/>
      <c r="BE11" s="333"/>
      <c r="BF11" s="386"/>
      <c r="BG11" s="334" t="str">
        <f aca="true" t="shared" si="4" ref="BG11:BG44">IF(CELL("type",BE11)="L","",IF(BE11*($K11+$AS11)=0,"",IF($AS11&gt;0,+$AS11*BE11*8.345,$K11*BE11*8.345)))</f>
        <v/>
      </c>
      <c r="BH11" s="389"/>
      <c r="BI11" s="658"/>
      <c r="BJ11" s="659"/>
      <c r="BK11" s="404"/>
      <c r="BL11" s="404"/>
      <c r="BM11" s="385"/>
      <c r="BN11" s="389"/>
      <c r="BO11" s="657"/>
      <c r="BP11" s="386"/>
      <c r="BQ11" s="386"/>
      <c r="BR11" s="335"/>
      <c r="BS11" s="335"/>
      <c r="BT11" s="336"/>
      <c r="BU11" s="336"/>
      <c r="BV11" s="336"/>
      <c r="BW11" s="336"/>
      <c r="BX11" s="337"/>
      <c r="BY11" s="656"/>
      <c r="BZ11" s="338"/>
      <c r="CA11" s="828"/>
      <c r="CB11" s="756"/>
      <c r="CC11" s="824"/>
      <c r="CD11" s="823"/>
      <c r="CE11" s="758"/>
      <c r="CF11" s="772"/>
      <c r="CG11" s="772"/>
      <c r="CH11" s="773"/>
      <c r="CI11" s="773"/>
      <c r="CJ11" s="773"/>
      <c r="CK11" s="773"/>
      <c r="CL11" s="773"/>
      <c r="CM11" s="773"/>
      <c r="CN11" s="773"/>
      <c r="CO11" s="773"/>
      <c r="CP11" s="773"/>
    </row>
    <row r="12" spans="1:94" ht="9.95" customHeight="1">
      <c r="A12" s="331">
        <v>30</v>
      </c>
      <c r="B12" s="332" t="str">
        <f>TEXT(CONCATENATE("12/30/",M4-1),"DDD")</f>
        <v>Fri</v>
      </c>
      <c r="C12" s="949"/>
      <c r="D12" s="950"/>
      <c r="E12" s="950"/>
      <c r="F12" s="950"/>
      <c r="G12" s="950"/>
      <c r="H12" s="951"/>
      <c r="I12" s="951"/>
      <c r="J12" s="952"/>
      <c r="K12" s="333"/>
      <c r="L12" s="382"/>
      <c r="M12" s="382"/>
      <c r="N12" s="382"/>
      <c r="O12" s="382"/>
      <c r="P12" s="382"/>
      <c r="Q12" s="382"/>
      <c r="R12" s="382"/>
      <c r="S12" s="383"/>
      <c r="T12" s="384"/>
      <c r="U12" s="403"/>
      <c r="V12" s="385"/>
      <c r="W12" s="382"/>
      <c r="X12" s="382"/>
      <c r="Y12" s="386"/>
      <c r="Z12" s="385"/>
      <c r="AA12" s="382"/>
      <c r="AB12" s="382"/>
      <c r="AC12" s="386"/>
      <c r="AD12" s="385"/>
      <c r="AE12" s="382"/>
      <c r="AF12" s="382"/>
      <c r="AG12" s="386"/>
      <c r="AH12" s="385"/>
      <c r="AI12" s="386"/>
      <c r="AJ12" s="669"/>
      <c r="AK12" s="657"/>
      <c r="AL12" s="382"/>
      <c r="AM12" s="382"/>
      <c r="AN12" s="382"/>
      <c r="AO12" s="424"/>
      <c r="AP12" s="383"/>
      <c r="AQ12" s="428">
        <f t="shared" si="0"/>
        <v>30</v>
      </c>
      <c r="AR12" s="429" t="str">
        <f t="shared" si="1"/>
        <v>Fri</v>
      </c>
      <c r="AS12" s="333"/>
      <c r="AT12" s="383"/>
      <c r="AU12" s="382"/>
      <c r="AV12" s="386"/>
      <c r="AW12" s="333"/>
      <c r="AX12" s="386"/>
      <c r="AY12" s="334" t="str">
        <f ca="1" t="shared" si="2"/>
        <v/>
      </c>
      <c r="AZ12" s="389"/>
      <c r="BA12" s="333"/>
      <c r="BB12" s="386"/>
      <c r="BC12" s="334" t="str">
        <f ca="1" t="shared" si="3"/>
        <v/>
      </c>
      <c r="BD12" s="389"/>
      <c r="BE12" s="333"/>
      <c r="BF12" s="386"/>
      <c r="BG12" s="334" t="str">
        <f ca="1" t="shared" si="4"/>
        <v/>
      </c>
      <c r="BH12" s="389"/>
      <c r="BI12" s="660"/>
      <c r="BJ12" s="659"/>
      <c r="BK12" s="405"/>
      <c r="BL12" s="405"/>
      <c r="BM12" s="385"/>
      <c r="BN12" s="389"/>
      <c r="BO12" s="657"/>
      <c r="BP12" s="386"/>
      <c r="BQ12" s="386"/>
      <c r="BR12" s="335"/>
      <c r="BS12" s="335"/>
      <c r="BT12" s="336"/>
      <c r="BU12" s="336"/>
      <c r="BV12" s="336"/>
      <c r="BW12" s="336"/>
      <c r="BX12" s="337"/>
      <c r="BY12" s="656"/>
      <c r="BZ12" s="338"/>
      <c r="CA12" s="659"/>
      <c r="CB12" s="757"/>
      <c r="CC12" s="825"/>
      <c r="CD12" s="823"/>
      <c r="CE12" s="758"/>
      <c r="CF12" s="772"/>
      <c r="CG12" s="772"/>
      <c r="CH12" s="773"/>
      <c r="CI12" s="773"/>
      <c r="CJ12" s="773"/>
      <c r="CK12" s="773"/>
      <c r="CL12" s="773"/>
      <c r="CM12" s="773"/>
      <c r="CN12" s="773"/>
      <c r="CO12" s="773"/>
      <c r="CP12" s="773"/>
    </row>
    <row r="13" spans="1:94" ht="9.95" customHeight="1">
      <c r="A13" s="331">
        <v>31</v>
      </c>
      <c r="B13" s="332" t="str">
        <f>TEXT(CONCATENATE("12/31/",M4-1),"DDD")</f>
        <v>Sat</v>
      </c>
      <c r="C13" s="953"/>
      <c r="D13" s="954"/>
      <c r="E13" s="954"/>
      <c r="F13" s="954"/>
      <c r="G13" s="954"/>
      <c r="H13" s="955"/>
      <c r="I13" s="955"/>
      <c r="J13" s="956"/>
      <c r="K13" s="333"/>
      <c r="L13" s="382"/>
      <c r="M13" s="382"/>
      <c r="N13" s="382"/>
      <c r="O13" s="382"/>
      <c r="P13" s="382"/>
      <c r="Q13" s="382"/>
      <c r="R13" s="382"/>
      <c r="S13" s="383"/>
      <c r="T13" s="384"/>
      <c r="U13" s="403"/>
      <c r="V13" s="385"/>
      <c r="W13" s="382"/>
      <c r="X13" s="382"/>
      <c r="Y13" s="386"/>
      <c r="Z13" s="385"/>
      <c r="AA13" s="382"/>
      <c r="AB13" s="382"/>
      <c r="AC13" s="386"/>
      <c r="AD13" s="385"/>
      <c r="AE13" s="382"/>
      <c r="AF13" s="382"/>
      <c r="AG13" s="386"/>
      <c r="AH13" s="385"/>
      <c r="AI13" s="386"/>
      <c r="AJ13" s="669"/>
      <c r="AK13" s="657"/>
      <c r="AL13" s="382"/>
      <c r="AM13" s="382"/>
      <c r="AN13" s="382"/>
      <c r="AO13" s="424"/>
      <c r="AP13" s="383"/>
      <c r="AQ13" s="428">
        <f t="shared" si="0"/>
        <v>31</v>
      </c>
      <c r="AR13" s="429" t="str">
        <f t="shared" si="1"/>
        <v>Sat</v>
      </c>
      <c r="AS13" s="333"/>
      <c r="AT13" s="383"/>
      <c r="AU13" s="382"/>
      <c r="AV13" s="386"/>
      <c r="AW13" s="333"/>
      <c r="AX13" s="386"/>
      <c r="AY13" s="334" t="str">
        <f ca="1" t="shared" si="2"/>
        <v/>
      </c>
      <c r="AZ13" s="389"/>
      <c r="BA13" s="333"/>
      <c r="BB13" s="386"/>
      <c r="BC13" s="334" t="str">
        <f ca="1" t="shared" si="3"/>
        <v/>
      </c>
      <c r="BD13" s="389"/>
      <c r="BE13" s="333"/>
      <c r="BF13" s="386"/>
      <c r="BG13" s="334" t="str">
        <f ca="1" t="shared" si="4"/>
        <v/>
      </c>
      <c r="BH13" s="389"/>
      <c r="BI13" s="660"/>
      <c r="BJ13" s="659"/>
      <c r="BK13" s="405"/>
      <c r="BL13" s="405"/>
      <c r="BM13" s="385"/>
      <c r="BN13" s="389"/>
      <c r="BO13" s="657"/>
      <c r="BP13" s="386"/>
      <c r="BQ13" s="386"/>
      <c r="BR13" s="335"/>
      <c r="BS13" s="335"/>
      <c r="BT13" s="336"/>
      <c r="BU13" s="336"/>
      <c r="BV13" s="336"/>
      <c r="BW13" s="336"/>
      <c r="BX13" s="337"/>
      <c r="BY13" s="656"/>
      <c r="BZ13" s="338"/>
      <c r="CA13" s="659"/>
      <c r="CB13" s="757"/>
      <c r="CC13" s="825"/>
      <c r="CD13" s="823"/>
      <c r="CE13" s="758"/>
      <c r="CF13" s="772"/>
      <c r="CG13" s="772"/>
      <c r="CH13" s="773"/>
      <c r="CI13" s="773"/>
      <c r="CJ13" s="773"/>
      <c r="CK13" s="773"/>
      <c r="CL13" s="773"/>
      <c r="CM13" s="773"/>
      <c r="CN13" s="773"/>
      <c r="CO13" s="773"/>
      <c r="CP13" s="773"/>
    </row>
    <row r="14" spans="1:94" ht="14.45" customHeight="1">
      <c r="A14" s="210">
        <v>1</v>
      </c>
      <c r="B14" s="211" t="str">
        <f>TEXT(J$5+A14-1,"DDD")</f>
        <v>Sun</v>
      </c>
      <c r="C14" s="29"/>
      <c r="D14" s="30"/>
      <c r="E14" s="31"/>
      <c r="F14" s="32"/>
      <c r="G14" s="33"/>
      <c r="H14" s="34"/>
      <c r="I14" s="35"/>
      <c r="J14" s="31"/>
      <c r="K14" s="36"/>
      <c r="L14" s="269"/>
      <c r="M14" s="35"/>
      <c r="N14" s="39" t="str">
        <f ca="1">IF(CELL("type",M14)="L","",IF(M14*($K14+$AS14)=0,"",IF($K14&gt;0,+$K14*M14*8.34,$AS14*M14*8.34)))</f>
        <v/>
      </c>
      <c r="O14" s="35"/>
      <c r="P14" s="39" t="str">
        <f aca="true" t="shared" si="5" ref="P14:P44">IF(CELL("type",O14)="L","",IF(O14*($K14+$AS14)=0,"",IF($K14&gt;0,+$K14*O14*8.34,$AS14*O14*8.34)))</f>
        <v/>
      </c>
      <c r="Q14" s="35"/>
      <c r="R14" s="35"/>
      <c r="S14" s="37"/>
      <c r="T14" s="216">
        <f aca="true" t="shared" si="6" ref="T14:T44">+A14</f>
        <v>1</v>
      </c>
      <c r="U14" s="404"/>
      <c r="V14" s="36"/>
      <c r="W14" s="35"/>
      <c r="X14" s="306" t="str">
        <f aca="true" t="shared" si="7" ref="X14:X44">IF(V14*W14=0,"",IF(V14&lt;100,V14*10000/W14,V14*1000/W14))</f>
        <v/>
      </c>
      <c r="Y14" s="269"/>
      <c r="Z14" s="36"/>
      <c r="AA14" s="35"/>
      <c r="AB14" s="306" t="str">
        <f aca="true" t="shared" si="8" ref="AB14:AB44">IF(Z14*AA14=0,"",IF(Z14&lt;100,Z14*10000/AA14,Z14*1000/AA14))</f>
        <v/>
      </c>
      <c r="AC14" s="269"/>
      <c r="AD14" s="36"/>
      <c r="AE14" s="35"/>
      <c r="AF14" s="306" t="str">
        <f>IF(AD14*AE14=0,"",IF(AD14&lt;100,AD14*10000/AE14,AD14*1000/AE14))</f>
        <v/>
      </c>
      <c r="AG14" s="269"/>
      <c r="AH14" s="36"/>
      <c r="AI14" s="35"/>
      <c r="AJ14" s="670"/>
      <c r="AK14" s="34"/>
      <c r="AL14" s="35"/>
      <c r="AM14" t="str">
        <f aca="true" t="shared" si="9" ref="AM14:AM44">IF(CELL("type",AN14)="b","",IF(AN14="tntc",63200,IF(AN14=0,1,AN14)))</f>
        <v/>
      </c>
      <c r="AN14" s="35"/>
      <c r="AO14" s="31"/>
      <c r="AP14" s="398"/>
      <c r="AQ14" s="210">
        <f t="shared" si="0"/>
        <v>1</v>
      </c>
      <c r="AR14" s="429" t="str">
        <f t="shared" si="1"/>
        <v>Sun</v>
      </c>
      <c r="AS14" s="36"/>
      <c r="AT14" s="387"/>
      <c r="AU14" s="35"/>
      <c r="AV14" s="37"/>
      <c r="AW14" s="36"/>
      <c r="AX14" s="390"/>
      <c r="AY14" s="39" t="str">
        <f ca="1" t="shared" si="2"/>
        <v/>
      </c>
      <c r="AZ14" s="387"/>
      <c r="BA14" s="36"/>
      <c r="BB14" s="390"/>
      <c r="BC14" s="39" t="str">
        <f ca="1" t="shared" si="3"/>
        <v/>
      </c>
      <c r="BD14" s="387"/>
      <c r="BE14" s="36"/>
      <c r="BF14" s="390"/>
      <c r="BG14" s="39" t="str">
        <f ca="1" t="shared" si="4"/>
        <v/>
      </c>
      <c r="BH14" s="387"/>
      <c r="BI14" s="408"/>
      <c r="BJ14" s="238">
        <f aca="true" t="shared" si="10" ref="BJ14:BJ44">+A14</f>
        <v>1</v>
      </c>
      <c r="BK14" s="404"/>
      <c r="BL14" s="404"/>
      <c r="BM14" s="36"/>
      <c r="BN14" s="37"/>
      <c r="BO14" s="269"/>
      <c r="BP14" s="35"/>
      <c r="BQ14" s="35"/>
      <c r="BR14" s="35"/>
      <c r="BS14" s="35"/>
      <c r="BT14" s="35"/>
      <c r="BU14" s="35"/>
      <c r="BV14" s="35"/>
      <c r="BW14" s="35"/>
      <c r="BX14" s="37"/>
      <c r="BY14" s="35"/>
      <c r="BZ14" s="37"/>
      <c r="CA14" s="238">
        <f>A14</f>
        <v>1</v>
      </c>
      <c r="CB14" s="31"/>
      <c r="CC14" s="829" t="str">
        <f ca="1">IF(CELL("type",CB14)="L","",IF(CB14*($K14+$AS14)=0,"",IF($AS14&gt;0,+$AS14*CB14*8.345,$K14*CB14*8.345)))</f>
        <v/>
      </c>
      <c r="CD14" s="34"/>
      <c r="CE14" s="832" t="str">
        <f ca="1">IF(CELL("type",CD14)="L","",IF(CD14*($K14+$AS14)=0,"",IF($AS14&gt;0,+$AS14*CD14*8.345,$K14*CD14*8.345)))</f>
        <v/>
      </c>
      <c r="CF14" s="34"/>
      <c r="CG14" s="35"/>
      <c r="CH14" s="35"/>
      <c r="CI14" s="35"/>
      <c r="CJ14" s="35"/>
      <c r="CK14" s="35"/>
      <c r="CL14" s="35"/>
      <c r="CM14" s="35"/>
      <c r="CN14" s="35"/>
      <c r="CO14" s="35"/>
      <c r="CP14" s="35"/>
    </row>
    <row r="15" spans="1:94" ht="14.45" customHeight="1">
      <c r="A15" s="212">
        <v>2</v>
      </c>
      <c r="B15" s="211" t="str">
        <f aca="true" t="shared" si="11" ref="B15:B44">TEXT(J$5+A15-1,"DDD")</f>
        <v>Mon</v>
      </c>
      <c r="C15" s="43"/>
      <c r="D15" s="44"/>
      <c r="E15" s="44"/>
      <c r="F15" s="45"/>
      <c r="G15" s="46"/>
      <c r="H15" s="47"/>
      <c r="I15" s="43"/>
      <c r="J15" s="44"/>
      <c r="K15" s="48"/>
      <c r="L15" s="270"/>
      <c r="M15" s="43"/>
      <c r="N15" s="39" t="str">
        <f aca="true" t="shared" si="12" ref="N15:N44">IF(CELL("type",M15)="L","",IF(M15*(K15+AS15)=0,"",IF(K15&gt;0,+K15*M15*8.34,AS15*M15*8.34)))</f>
        <v/>
      </c>
      <c r="O15" s="43"/>
      <c r="P15" s="39" t="str">
        <f ca="1" t="shared" si="5"/>
        <v/>
      </c>
      <c r="Q15" s="43"/>
      <c r="R15" s="43"/>
      <c r="S15" s="49"/>
      <c r="T15" s="218">
        <f t="shared" si="6"/>
        <v>2</v>
      </c>
      <c r="U15" s="405"/>
      <c r="V15" s="48"/>
      <c r="W15" s="43"/>
      <c r="X15" s="306" t="str">
        <f t="shared" si="7"/>
        <v/>
      </c>
      <c r="Y15" s="270"/>
      <c r="Z15" s="48"/>
      <c r="AA15" s="43"/>
      <c r="AB15" s="306" t="str">
        <f t="shared" si="8"/>
        <v/>
      </c>
      <c r="AC15" s="270"/>
      <c r="AD15" s="48"/>
      <c r="AE15" s="43"/>
      <c r="AF15" s="306" t="str">
        <f aca="true" t="shared" si="13" ref="AF15:AF44">IF(AD15*AE15=0,"",IF(AD15&lt;100,AD15*10000/AE15,AD15*1000/AE15))</f>
        <v/>
      </c>
      <c r="AG15" s="270"/>
      <c r="AH15" s="48"/>
      <c r="AI15" s="43"/>
      <c r="AJ15" s="670"/>
      <c r="AK15" s="47"/>
      <c r="AL15" s="43"/>
      <c r="AM15" t="str">
        <f ca="1" t="shared" si="9"/>
        <v/>
      </c>
      <c r="AN15" s="43"/>
      <c r="AO15" s="44"/>
      <c r="AP15" s="399"/>
      <c r="AQ15" s="212">
        <f t="shared" si="0"/>
        <v>2</v>
      </c>
      <c r="AR15" s="429" t="str">
        <f t="shared" si="1"/>
        <v>Mon</v>
      </c>
      <c r="AS15" s="48"/>
      <c r="AT15" s="388"/>
      <c r="AU15" s="43"/>
      <c r="AV15" s="49"/>
      <c r="AW15" s="48"/>
      <c r="AX15" s="391"/>
      <c r="AY15" s="128" t="str">
        <f ca="1" t="shared" si="2"/>
        <v/>
      </c>
      <c r="AZ15" s="388"/>
      <c r="BA15" s="48"/>
      <c r="BB15" s="391"/>
      <c r="BC15" s="128" t="str">
        <f ca="1" t="shared" si="3"/>
        <v/>
      </c>
      <c r="BD15" s="388"/>
      <c r="BE15" s="48"/>
      <c r="BF15" s="391"/>
      <c r="BG15" s="128" t="str">
        <f ca="1" t="shared" si="4"/>
        <v/>
      </c>
      <c r="BH15" s="388"/>
      <c r="BI15" s="409"/>
      <c r="BJ15" s="239">
        <f t="shared" si="10"/>
        <v>2</v>
      </c>
      <c r="BK15" s="405"/>
      <c r="BL15" s="405"/>
      <c r="BM15" s="48"/>
      <c r="BN15" s="49"/>
      <c r="BO15" s="270"/>
      <c r="BP15" s="43"/>
      <c r="BQ15" s="43"/>
      <c r="BR15" s="43"/>
      <c r="BS15" s="43"/>
      <c r="BT15" s="43"/>
      <c r="BU15" s="43"/>
      <c r="BV15" s="43"/>
      <c r="BW15" s="43"/>
      <c r="BX15" s="49"/>
      <c r="BY15" s="43"/>
      <c r="BZ15" s="49"/>
      <c r="CA15" s="238">
        <f aca="true" t="shared" si="14" ref="CA15:CA44">A15</f>
        <v>2</v>
      </c>
      <c r="CB15" s="44"/>
      <c r="CC15" s="829" t="str">
        <f aca="true" t="shared" si="15" ref="CC15:CE30">IF(CELL("type",CB15)="L","",IF(CB15*($K15+$AS15)=0,"",IF($AS15&gt;0,+$AS15*CB15*8.345,$K15*CB15*8.345)))</f>
        <v/>
      </c>
      <c r="CD15" s="47"/>
      <c r="CE15" s="829" t="str">
        <f ca="1" t="shared" si="15"/>
        <v/>
      </c>
      <c r="CF15" s="47"/>
      <c r="CG15" s="763"/>
      <c r="CH15" s="43"/>
      <c r="CI15" s="43"/>
      <c r="CJ15" s="43"/>
      <c r="CK15" s="763"/>
      <c r="CL15" s="43"/>
      <c r="CM15" s="763"/>
      <c r="CN15" s="43"/>
      <c r="CO15" s="763"/>
      <c r="CP15" s="763"/>
    </row>
    <row r="16" spans="1:94" ht="14.45" customHeight="1">
      <c r="A16" s="212">
        <v>3</v>
      </c>
      <c r="B16" s="211" t="str">
        <f t="shared" si="11"/>
        <v>Tue</v>
      </c>
      <c r="C16" s="43"/>
      <c r="D16" s="44"/>
      <c r="E16" s="44"/>
      <c r="F16" s="45"/>
      <c r="G16" s="46"/>
      <c r="H16" s="47"/>
      <c r="I16" s="43"/>
      <c r="J16" s="44"/>
      <c r="K16" s="48"/>
      <c r="L16" s="270"/>
      <c r="M16" s="43"/>
      <c r="N16" s="39" t="str">
        <f ca="1" t="shared" si="12"/>
        <v/>
      </c>
      <c r="O16" s="43"/>
      <c r="P16" s="39" t="str">
        <f ca="1" t="shared" si="5"/>
        <v/>
      </c>
      <c r="Q16" s="43"/>
      <c r="R16" s="43"/>
      <c r="S16" s="49"/>
      <c r="T16" s="218">
        <f t="shared" si="6"/>
        <v>3</v>
      </c>
      <c r="U16" s="405"/>
      <c r="V16" s="48"/>
      <c r="W16" s="43"/>
      <c r="X16" s="393" t="str">
        <f t="shared" si="7"/>
        <v/>
      </c>
      <c r="Y16" s="270"/>
      <c r="Z16" s="48"/>
      <c r="AA16" s="43"/>
      <c r="AB16" s="393" t="str">
        <f t="shared" si="8"/>
        <v/>
      </c>
      <c r="AC16" s="270"/>
      <c r="AD16" s="48"/>
      <c r="AE16" s="43"/>
      <c r="AF16" s="393" t="str">
        <f t="shared" si="13"/>
        <v/>
      </c>
      <c r="AG16" s="270"/>
      <c r="AH16" s="48"/>
      <c r="AI16" s="43"/>
      <c r="AJ16" s="670"/>
      <c r="AK16" s="47"/>
      <c r="AL16" s="43"/>
      <c r="AM16" t="str">
        <f ca="1" t="shared" si="9"/>
        <v/>
      </c>
      <c r="AN16" s="43"/>
      <c r="AO16" s="44"/>
      <c r="AP16" s="399"/>
      <c r="AQ16" s="212">
        <f t="shared" si="0"/>
        <v>3</v>
      </c>
      <c r="AR16" s="429" t="str">
        <f t="shared" si="1"/>
        <v>Tue</v>
      </c>
      <c r="AS16" s="48"/>
      <c r="AT16" s="388"/>
      <c r="AU16" s="43"/>
      <c r="AV16" s="49"/>
      <c r="AW16" s="48"/>
      <c r="AX16" s="391"/>
      <c r="AY16" s="128" t="str">
        <f ca="1" t="shared" si="2"/>
        <v/>
      </c>
      <c r="AZ16" s="388"/>
      <c r="BA16" s="48"/>
      <c r="BB16" s="391"/>
      <c r="BC16" s="128" t="str">
        <f ca="1" t="shared" si="3"/>
        <v/>
      </c>
      <c r="BD16" s="388"/>
      <c r="BE16" s="48"/>
      <c r="BF16" s="391"/>
      <c r="BG16" s="128" t="str">
        <f ca="1" t="shared" si="4"/>
        <v/>
      </c>
      <c r="BH16" s="388"/>
      <c r="BI16" s="409"/>
      <c r="BJ16" s="239">
        <f t="shared" si="10"/>
        <v>3</v>
      </c>
      <c r="BK16" s="405"/>
      <c r="BL16" s="405"/>
      <c r="BM16" s="48"/>
      <c r="BN16" s="49"/>
      <c r="BO16" s="270"/>
      <c r="BP16" s="43"/>
      <c r="BQ16" s="43"/>
      <c r="BR16" s="43"/>
      <c r="BS16" s="43"/>
      <c r="BT16" s="43"/>
      <c r="BU16" s="43"/>
      <c r="BV16" s="43"/>
      <c r="BW16" s="43"/>
      <c r="BX16" s="49"/>
      <c r="BY16" s="43"/>
      <c r="BZ16" s="49"/>
      <c r="CA16" s="238">
        <f t="shared" si="14"/>
        <v>3</v>
      </c>
      <c r="CB16" s="44"/>
      <c r="CC16" s="829" t="str">
        <f ca="1" t="shared" si="15"/>
        <v/>
      </c>
      <c r="CD16" s="47"/>
      <c r="CE16" s="829" t="str">
        <f ca="1" t="shared" si="15"/>
        <v/>
      </c>
      <c r="CF16" s="47"/>
      <c r="CG16" s="763"/>
      <c r="CH16" s="43"/>
      <c r="CI16" s="43"/>
      <c r="CJ16" s="43"/>
      <c r="CK16" s="763"/>
      <c r="CL16" s="43"/>
      <c r="CM16" s="763"/>
      <c r="CN16" s="43"/>
      <c r="CO16" s="763"/>
      <c r="CP16" s="763"/>
    </row>
    <row r="17" spans="1:94" ht="14.45" customHeight="1">
      <c r="A17" s="212">
        <v>4</v>
      </c>
      <c r="B17" s="211" t="str">
        <f t="shared" si="11"/>
        <v>Wed</v>
      </c>
      <c r="C17" s="43"/>
      <c r="D17" s="44"/>
      <c r="E17" s="44"/>
      <c r="F17" s="45"/>
      <c r="G17" s="46"/>
      <c r="H17" s="47"/>
      <c r="I17" s="43"/>
      <c r="J17" s="44"/>
      <c r="K17" s="48"/>
      <c r="L17" s="270"/>
      <c r="M17" s="43"/>
      <c r="N17" s="39" t="str">
        <f ca="1" t="shared" si="12"/>
        <v/>
      </c>
      <c r="O17" s="43"/>
      <c r="P17" s="39" t="str">
        <f ca="1" t="shared" si="5"/>
        <v/>
      </c>
      <c r="Q17" s="43"/>
      <c r="R17" s="43"/>
      <c r="S17" s="49"/>
      <c r="T17" s="218">
        <f t="shared" si="6"/>
        <v>4</v>
      </c>
      <c r="U17" s="405"/>
      <c r="V17" s="48"/>
      <c r="W17" s="43"/>
      <c r="X17" s="393" t="str">
        <f t="shared" si="7"/>
        <v/>
      </c>
      <c r="Y17" s="270"/>
      <c r="Z17" s="48"/>
      <c r="AA17" s="43"/>
      <c r="AB17" s="393" t="str">
        <f t="shared" si="8"/>
        <v/>
      </c>
      <c r="AC17" s="270"/>
      <c r="AD17" s="48"/>
      <c r="AE17" s="43"/>
      <c r="AF17" s="393" t="str">
        <f t="shared" si="13"/>
        <v/>
      </c>
      <c r="AG17" s="270"/>
      <c r="AH17" s="48"/>
      <c r="AI17" s="43"/>
      <c r="AJ17" s="670"/>
      <c r="AK17" s="47"/>
      <c r="AL17" s="43"/>
      <c r="AM17" t="str">
        <f ca="1" t="shared" si="9"/>
        <v/>
      </c>
      <c r="AN17" s="43"/>
      <c r="AO17" s="44"/>
      <c r="AP17" s="399"/>
      <c r="AQ17" s="212">
        <f t="shared" si="0"/>
        <v>4</v>
      </c>
      <c r="AR17" s="429" t="str">
        <f t="shared" si="1"/>
        <v>Wed</v>
      </c>
      <c r="AS17" s="48"/>
      <c r="AT17" s="40" t="str">
        <f>IF(+$B17="Sat",IF(SUM(AS11:AS17)&gt;0,AVERAGE(AS11:AS17)," "),"")</f>
        <v/>
      </c>
      <c r="AU17" s="43"/>
      <c r="AV17" s="49"/>
      <c r="AW17" s="48"/>
      <c r="AX17" s="66" t="str">
        <f aca="true" t="shared" si="16" ref="AX17:AX43">IF(+$B17="Sat",IF(SUM(AW11:AW17)&gt;0,AVERAGE(AW11:AW17)," "),"")</f>
        <v/>
      </c>
      <c r="AY17" s="128" t="str">
        <f ca="1" t="shared" si="2"/>
        <v/>
      </c>
      <c r="AZ17" s="52" t="str">
        <f aca="true" t="shared" si="17" ref="AZ17:AZ43">IF(+$B17="Sat",IF(SUM(AY11:AY17)&gt;0,AVERAGE(AY11:AY17)," "),"")</f>
        <v/>
      </c>
      <c r="BA17" s="48"/>
      <c r="BB17" s="66" t="str">
        <f aca="true" t="shared" si="18" ref="BB17:BB43">IF(+$B17="Sat",IF(SUM(BA11:BA17)&gt;0,AVERAGE(BA11:BA17)," "),"")</f>
        <v/>
      </c>
      <c r="BC17" s="128" t="str">
        <f ca="1" t="shared" si="3"/>
        <v/>
      </c>
      <c r="BD17" s="40" t="str">
        <f aca="true" t="shared" si="19" ref="BD17:BD43">IF(+$B17="Sat",IF(SUM(BC11:BC17)&gt;0,AVERAGE(BC11:BC17)," "),"")</f>
        <v/>
      </c>
      <c r="BE17" s="48"/>
      <c r="BF17" s="67" t="str">
        <f aca="true" t="shared" si="20" ref="BF17:BF43">IF(+$B17="Sat",IF(SUM(BE11:BE17)&gt;0,AVERAGE(BE11:BE17)," "),"")</f>
        <v/>
      </c>
      <c r="BG17" s="128" t="str">
        <f ca="1" t="shared" si="4"/>
        <v/>
      </c>
      <c r="BH17" s="40" t="str">
        <f aca="true" t="shared" si="21" ref="BH17:BH43">IF(+$B17="Sat",IF(SUM(BG11:BG17)&gt;0,AVERAGE(BG11:BG17)," "),"")</f>
        <v/>
      </c>
      <c r="BI17" s="409"/>
      <c r="BJ17" s="239">
        <f t="shared" si="10"/>
        <v>4</v>
      </c>
      <c r="BK17" s="405"/>
      <c r="BL17" s="405"/>
      <c r="BM17" s="48"/>
      <c r="BN17" s="49"/>
      <c r="BO17" s="270"/>
      <c r="BP17" s="43"/>
      <c r="BQ17" s="43"/>
      <c r="BR17" s="43"/>
      <c r="BS17" s="43"/>
      <c r="BT17" s="43"/>
      <c r="BU17" s="43"/>
      <c r="BV17" s="43"/>
      <c r="BW17" s="43"/>
      <c r="BX17" s="49"/>
      <c r="BY17" s="43"/>
      <c r="BZ17" s="49"/>
      <c r="CA17" s="238">
        <f t="shared" si="14"/>
        <v>4</v>
      </c>
      <c r="CB17" s="44"/>
      <c r="CC17" s="829" t="str">
        <f ca="1" t="shared" si="15"/>
        <v/>
      </c>
      <c r="CD17" s="47"/>
      <c r="CE17" s="829" t="str">
        <f ca="1" t="shared" si="15"/>
        <v/>
      </c>
      <c r="CF17" s="47"/>
      <c r="CG17" s="763"/>
      <c r="CH17" s="43"/>
      <c r="CI17" s="43"/>
      <c r="CJ17" s="43"/>
      <c r="CK17" s="763"/>
      <c r="CL17" s="43"/>
      <c r="CM17" s="763"/>
      <c r="CN17" s="43"/>
      <c r="CO17" s="763"/>
      <c r="CP17" s="763"/>
    </row>
    <row r="18" spans="1:94" ht="14.45" customHeight="1" thickBot="1">
      <c r="A18" s="213">
        <v>5</v>
      </c>
      <c r="B18" s="214" t="str">
        <f t="shared" si="11"/>
        <v>Thu</v>
      </c>
      <c r="C18" s="53"/>
      <c r="D18" s="54"/>
      <c r="E18" s="54"/>
      <c r="F18" s="55"/>
      <c r="G18" s="56"/>
      <c r="H18" s="57"/>
      <c r="I18" s="53"/>
      <c r="J18" s="54"/>
      <c r="K18" s="58"/>
      <c r="L18" s="271"/>
      <c r="M18" s="53"/>
      <c r="N18" s="61" t="str">
        <f ca="1" t="shared" si="12"/>
        <v/>
      </c>
      <c r="O18" s="53"/>
      <c r="P18" s="61" t="str">
        <f ca="1" t="shared" si="5"/>
        <v/>
      </c>
      <c r="Q18" s="53"/>
      <c r="R18" s="53"/>
      <c r="S18" s="59"/>
      <c r="T18" s="220">
        <f t="shared" si="6"/>
        <v>5</v>
      </c>
      <c r="U18" s="406"/>
      <c r="V18" s="58"/>
      <c r="W18" s="53"/>
      <c r="X18" s="394" t="str">
        <f t="shared" si="7"/>
        <v/>
      </c>
      <c r="Y18" s="271"/>
      <c r="Z18" s="58"/>
      <c r="AA18" s="53"/>
      <c r="AB18" s="394" t="str">
        <f t="shared" si="8"/>
        <v/>
      </c>
      <c r="AC18" s="271"/>
      <c r="AD18" s="58"/>
      <c r="AE18" s="53"/>
      <c r="AF18" s="394" t="str">
        <f t="shared" si="13"/>
        <v/>
      </c>
      <c r="AG18" s="271"/>
      <c r="AH18" s="58"/>
      <c r="AI18" s="53"/>
      <c r="AJ18" s="736"/>
      <c r="AK18" s="57"/>
      <c r="AL18" s="53"/>
      <c r="AM18" t="str">
        <f ca="1" t="shared" si="9"/>
        <v/>
      </c>
      <c r="AN18" s="53"/>
      <c r="AO18" s="54"/>
      <c r="AP18" s="400"/>
      <c r="AQ18" s="213">
        <f t="shared" si="0"/>
        <v>5</v>
      </c>
      <c r="AR18" s="430" t="str">
        <f t="shared" si="1"/>
        <v>Thu</v>
      </c>
      <c r="AS18" s="58"/>
      <c r="AT18" s="63" t="str">
        <f>IF(+$B18="Sat",IF(SUM(AS12:AS18)&gt;0,AVERAGE(AS12:AS18)," "),"")</f>
        <v/>
      </c>
      <c r="AU18" s="53"/>
      <c r="AV18" s="59"/>
      <c r="AW18" s="58"/>
      <c r="AX18" s="61" t="str">
        <f t="shared" si="16"/>
        <v/>
      </c>
      <c r="AY18" s="64" t="str">
        <f ca="1" t="shared" si="2"/>
        <v/>
      </c>
      <c r="AZ18" s="63" t="str">
        <f t="shared" si="17"/>
        <v/>
      </c>
      <c r="BA18" s="58"/>
      <c r="BB18" s="61" t="str">
        <f t="shared" si="18"/>
        <v/>
      </c>
      <c r="BC18" s="64" t="str">
        <f ca="1" t="shared" si="3"/>
        <v/>
      </c>
      <c r="BD18" s="63" t="str">
        <f t="shared" si="19"/>
        <v/>
      </c>
      <c r="BE18" s="58"/>
      <c r="BF18" s="68" t="str">
        <f t="shared" si="20"/>
        <v/>
      </c>
      <c r="BG18" s="64" t="str">
        <f ca="1" t="shared" si="4"/>
        <v/>
      </c>
      <c r="BH18" s="63" t="str">
        <f t="shared" si="21"/>
        <v/>
      </c>
      <c r="BI18" s="410"/>
      <c r="BJ18" s="240">
        <f t="shared" si="10"/>
        <v>5</v>
      </c>
      <c r="BK18" s="406"/>
      <c r="BL18" s="406"/>
      <c r="BM18" s="58"/>
      <c r="BN18" s="59"/>
      <c r="BO18" s="271"/>
      <c r="BP18" s="53"/>
      <c r="BQ18" s="53"/>
      <c r="BR18" s="53"/>
      <c r="BS18" s="53"/>
      <c r="BT18" s="53"/>
      <c r="BU18" s="53"/>
      <c r="BV18" s="53"/>
      <c r="BW18" s="53"/>
      <c r="BX18" s="59"/>
      <c r="BY18" s="53"/>
      <c r="BZ18" s="59"/>
      <c r="CA18" s="781">
        <f t="shared" si="14"/>
        <v>5</v>
      </c>
      <c r="CB18" s="54"/>
      <c r="CC18" s="830" t="str">
        <f ca="1" t="shared" si="15"/>
        <v/>
      </c>
      <c r="CD18" s="57"/>
      <c r="CE18" s="830" t="str">
        <f ca="1" t="shared" si="15"/>
        <v/>
      </c>
      <c r="CF18" s="57"/>
      <c r="CG18" s="764"/>
      <c r="CH18" s="53"/>
      <c r="CI18" s="53"/>
      <c r="CJ18" s="53"/>
      <c r="CK18" s="764"/>
      <c r="CL18" s="53"/>
      <c r="CM18" s="764"/>
      <c r="CN18" s="53"/>
      <c r="CO18" s="764"/>
      <c r="CP18" s="764"/>
    </row>
    <row r="19" spans="1:94" ht="14.45" customHeight="1">
      <c r="A19" s="210">
        <v>6</v>
      </c>
      <c r="B19" s="215" t="str">
        <f t="shared" si="11"/>
        <v>Fri</v>
      </c>
      <c r="C19" s="35"/>
      <c r="D19" s="31"/>
      <c r="E19" s="31"/>
      <c r="F19" s="32"/>
      <c r="G19" s="33"/>
      <c r="H19" s="34"/>
      <c r="I19" s="35"/>
      <c r="J19" s="31"/>
      <c r="K19" s="36"/>
      <c r="L19" s="269"/>
      <c r="M19" s="35"/>
      <c r="N19" s="39" t="str">
        <f ca="1" t="shared" si="12"/>
        <v/>
      </c>
      <c r="O19" s="35"/>
      <c r="P19" s="39" t="str">
        <f ca="1" t="shared" si="5"/>
        <v/>
      </c>
      <c r="Q19" s="35"/>
      <c r="R19" s="35"/>
      <c r="S19" s="37"/>
      <c r="T19" s="216">
        <f t="shared" si="6"/>
        <v>6</v>
      </c>
      <c r="U19" s="404"/>
      <c r="V19" s="36"/>
      <c r="W19" s="35"/>
      <c r="X19" s="306" t="str">
        <f t="shared" si="7"/>
        <v/>
      </c>
      <c r="Y19" s="269"/>
      <c r="Z19" s="36"/>
      <c r="AA19" s="35"/>
      <c r="AB19" s="306" t="str">
        <f t="shared" si="8"/>
        <v/>
      </c>
      <c r="AC19" s="269"/>
      <c r="AD19" s="36"/>
      <c r="AE19" s="35"/>
      <c r="AF19" s="306" t="str">
        <f t="shared" si="13"/>
        <v/>
      </c>
      <c r="AG19" s="269"/>
      <c r="AH19" s="36"/>
      <c r="AI19" s="35"/>
      <c r="AJ19" s="737"/>
      <c r="AK19" s="34"/>
      <c r="AL19" s="35"/>
      <c r="AM19" t="str">
        <f ca="1" t="shared" si="9"/>
        <v/>
      </c>
      <c r="AN19" s="35"/>
      <c r="AO19" s="31"/>
      <c r="AP19" s="398"/>
      <c r="AQ19" s="210">
        <f t="shared" si="0"/>
        <v>6</v>
      </c>
      <c r="AR19" s="429" t="str">
        <f t="shared" si="1"/>
        <v>Fri</v>
      </c>
      <c r="AS19" s="36"/>
      <c r="AT19" s="52" t="str">
        <f>IF(+$B19="Sat",IF(SUM(AS13:AS19)&gt;0,AVERAGE(AS13:AS19)," "),"")</f>
        <v/>
      </c>
      <c r="AU19" s="35"/>
      <c r="AV19" s="37"/>
      <c r="AW19" s="36"/>
      <c r="AX19" s="39" t="str">
        <f t="shared" si="16"/>
        <v/>
      </c>
      <c r="AY19" s="41" t="str">
        <f ca="1" t="shared" si="2"/>
        <v/>
      </c>
      <c r="AZ19" s="52" t="str">
        <f t="shared" si="17"/>
        <v/>
      </c>
      <c r="BA19" s="36"/>
      <c r="BB19" s="39" t="str">
        <f t="shared" si="18"/>
        <v/>
      </c>
      <c r="BC19" s="41" t="str">
        <f ca="1" t="shared" si="3"/>
        <v/>
      </c>
      <c r="BD19" s="52" t="str">
        <f t="shared" si="19"/>
        <v/>
      </c>
      <c r="BE19" s="36"/>
      <c r="BF19" s="392" t="str">
        <f t="shared" si="20"/>
        <v/>
      </c>
      <c r="BG19" s="129" t="str">
        <f ca="1" t="shared" si="4"/>
        <v/>
      </c>
      <c r="BH19" s="52" t="str">
        <f t="shared" si="21"/>
        <v/>
      </c>
      <c r="BI19" s="408"/>
      <c r="BJ19" s="238">
        <f t="shared" si="10"/>
        <v>6</v>
      </c>
      <c r="BK19" s="404"/>
      <c r="BL19" s="404"/>
      <c r="BM19" s="36"/>
      <c r="BN19" s="37"/>
      <c r="BO19" s="269"/>
      <c r="BP19" s="35"/>
      <c r="BQ19" s="35"/>
      <c r="BR19" s="35"/>
      <c r="BS19" s="35"/>
      <c r="BT19" s="35"/>
      <c r="BU19" s="35"/>
      <c r="BV19" s="35"/>
      <c r="BW19" s="35"/>
      <c r="BX19" s="37"/>
      <c r="BY19" s="35"/>
      <c r="BZ19" s="37"/>
      <c r="CA19" s="782">
        <f t="shared" si="14"/>
        <v>6</v>
      </c>
      <c r="CB19" s="31"/>
      <c r="CC19" s="826" t="str">
        <f ca="1" t="shared" si="15"/>
        <v/>
      </c>
      <c r="CD19" s="34"/>
      <c r="CE19" s="826" t="str">
        <f ca="1" t="shared" si="15"/>
        <v/>
      </c>
      <c r="CF19" s="34"/>
      <c r="CG19" s="29"/>
      <c r="CH19" s="35"/>
      <c r="CI19" s="34"/>
      <c r="CJ19" s="34"/>
      <c r="CK19" s="29"/>
      <c r="CL19" s="35"/>
      <c r="CM19" s="29"/>
      <c r="CN19" s="35"/>
      <c r="CO19" s="29"/>
      <c r="CP19" s="29"/>
    </row>
    <row r="20" spans="1:94" ht="14.45" customHeight="1">
      <c r="A20" s="212">
        <v>7</v>
      </c>
      <c r="B20" s="211" t="str">
        <f t="shared" si="11"/>
        <v>Sat</v>
      </c>
      <c r="C20" s="43"/>
      <c r="D20" s="44"/>
      <c r="E20" s="44"/>
      <c r="F20" s="45"/>
      <c r="G20" s="46"/>
      <c r="H20" s="47"/>
      <c r="I20" s="43"/>
      <c r="J20" s="44"/>
      <c r="K20" s="48"/>
      <c r="L20" s="270"/>
      <c r="M20" s="43"/>
      <c r="N20" s="39" t="str">
        <f ca="1" t="shared" si="12"/>
        <v/>
      </c>
      <c r="O20" s="43"/>
      <c r="P20" s="39" t="str">
        <f ca="1" t="shared" si="5"/>
        <v/>
      </c>
      <c r="Q20" s="43"/>
      <c r="R20" s="43"/>
      <c r="S20" s="49"/>
      <c r="T20" s="218">
        <f t="shared" si="6"/>
        <v>7</v>
      </c>
      <c r="U20" s="405"/>
      <c r="V20" s="48"/>
      <c r="W20" s="43"/>
      <c r="X20" s="393" t="str">
        <f t="shared" si="7"/>
        <v/>
      </c>
      <c r="Y20" s="270"/>
      <c r="Z20" s="48"/>
      <c r="AA20" s="43"/>
      <c r="AB20" s="393" t="str">
        <f t="shared" si="8"/>
        <v/>
      </c>
      <c r="AC20" s="270"/>
      <c r="AD20" s="48"/>
      <c r="AE20" s="43"/>
      <c r="AF20" s="393" t="str">
        <f t="shared" si="13"/>
        <v/>
      </c>
      <c r="AG20" s="270"/>
      <c r="AH20" s="48"/>
      <c r="AI20" s="43"/>
      <c r="AJ20" s="670"/>
      <c r="AK20" s="47"/>
      <c r="AL20" s="43"/>
      <c r="AM20" t="str">
        <f ca="1" t="shared" si="9"/>
        <v/>
      </c>
      <c r="AN20" s="43"/>
      <c r="AO20" s="44"/>
      <c r="AP20" s="399"/>
      <c r="AQ20" s="212">
        <f t="shared" si="0"/>
        <v>7</v>
      </c>
      <c r="AR20" s="429" t="str">
        <f t="shared" si="1"/>
        <v>Sat</v>
      </c>
      <c r="AS20" s="48"/>
      <c r="AT20" s="40" t="str">
        <f>IF(+$B20="Sat",IF(SUM(AS14:AS20)&gt;0,AVERAGE(AS14:AS20)," "),"")</f>
        <v xml:space="preserve"> </v>
      </c>
      <c r="AU20" s="43"/>
      <c r="AV20" s="49"/>
      <c r="AW20" s="48"/>
      <c r="AX20" s="66" t="str">
        <f t="shared" si="16"/>
        <v xml:space="preserve"> </v>
      </c>
      <c r="AY20" s="41" t="str">
        <f ca="1" t="shared" si="2"/>
        <v/>
      </c>
      <c r="AZ20" s="52" t="str">
        <f ca="1" t="shared" si="17"/>
        <v xml:space="preserve"> </v>
      </c>
      <c r="BA20" s="48"/>
      <c r="BB20" s="66" t="str">
        <f t="shared" si="18"/>
        <v xml:space="preserve"> </v>
      </c>
      <c r="BC20" s="41" t="str">
        <f ca="1" t="shared" si="3"/>
        <v/>
      </c>
      <c r="BD20" s="40" t="str">
        <f ca="1" t="shared" si="19"/>
        <v xml:space="preserve"> </v>
      </c>
      <c r="BE20" s="48"/>
      <c r="BF20" s="67" t="str">
        <f t="shared" si="20"/>
        <v xml:space="preserve"> </v>
      </c>
      <c r="BG20" s="42" t="str">
        <f ca="1" t="shared" si="4"/>
        <v/>
      </c>
      <c r="BH20" s="40" t="str">
        <f ca="1" t="shared" si="21"/>
        <v xml:space="preserve"> </v>
      </c>
      <c r="BI20" s="409"/>
      <c r="BJ20" s="239">
        <f t="shared" si="10"/>
        <v>7</v>
      </c>
      <c r="BK20" s="405"/>
      <c r="BL20" s="405"/>
      <c r="BM20" s="48"/>
      <c r="BN20" s="49"/>
      <c r="BO20" s="270"/>
      <c r="BP20" s="43"/>
      <c r="BQ20" s="43"/>
      <c r="BR20" s="43"/>
      <c r="BS20" s="43"/>
      <c r="BT20" s="43"/>
      <c r="BU20" s="43"/>
      <c r="BV20" s="43"/>
      <c r="BW20" s="43"/>
      <c r="BX20" s="49"/>
      <c r="BY20" s="43"/>
      <c r="BZ20" s="49"/>
      <c r="CA20" s="238">
        <f t="shared" si="14"/>
        <v>7</v>
      </c>
      <c r="CB20" s="44"/>
      <c r="CC20" s="829" t="str">
        <f ca="1" t="shared" si="15"/>
        <v/>
      </c>
      <c r="CD20" s="47"/>
      <c r="CE20" s="829" t="str">
        <f ca="1" t="shared" si="15"/>
        <v/>
      </c>
      <c r="CF20" s="47"/>
      <c r="CG20" s="29"/>
      <c r="CH20" s="43"/>
      <c r="CI20" s="34"/>
      <c r="CJ20" s="34"/>
      <c r="CK20" s="29"/>
      <c r="CL20" s="43"/>
      <c r="CM20" s="29"/>
      <c r="CN20" s="44"/>
      <c r="CO20" s="765"/>
      <c r="CP20" s="29"/>
    </row>
    <row r="21" spans="1:94" ht="14.45" customHeight="1">
      <c r="A21" s="212">
        <v>8</v>
      </c>
      <c r="B21" s="211" t="str">
        <f t="shared" si="11"/>
        <v>Sun</v>
      </c>
      <c r="C21" s="43"/>
      <c r="D21" s="44"/>
      <c r="E21" s="44"/>
      <c r="F21" s="45"/>
      <c r="G21" s="46"/>
      <c r="H21" s="47"/>
      <c r="I21" s="43"/>
      <c r="J21" s="44"/>
      <c r="K21" s="48"/>
      <c r="L21" s="270"/>
      <c r="M21" s="43"/>
      <c r="N21" s="39" t="str">
        <f ca="1" t="shared" si="12"/>
        <v/>
      </c>
      <c r="O21" s="43"/>
      <c r="P21" s="39" t="str">
        <f ca="1" t="shared" si="5"/>
        <v/>
      </c>
      <c r="Q21" s="43"/>
      <c r="R21" s="43"/>
      <c r="S21" s="49"/>
      <c r="T21" s="218">
        <f t="shared" si="6"/>
        <v>8</v>
      </c>
      <c r="U21" s="405"/>
      <c r="V21" s="48"/>
      <c r="W21" s="43"/>
      <c r="X21" s="393" t="str">
        <f t="shared" si="7"/>
        <v/>
      </c>
      <c r="Y21" s="270"/>
      <c r="Z21" s="48"/>
      <c r="AA21" s="43"/>
      <c r="AB21" s="393" t="str">
        <f t="shared" si="8"/>
        <v/>
      </c>
      <c r="AC21" s="270"/>
      <c r="AD21" s="48"/>
      <c r="AE21" s="43"/>
      <c r="AF21" s="393" t="str">
        <f t="shared" si="13"/>
        <v/>
      </c>
      <c r="AG21" s="270"/>
      <c r="AH21" s="48"/>
      <c r="AI21" s="43"/>
      <c r="AJ21" s="670"/>
      <c r="AK21" s="47"/>
      <c r="AL21" s="43"/>
      <c r="AM21" t="str">
        <f ca="1" t="shared" si="9"/>
        <v/>
      </c>
      <c r="AN21" s="43"/>
      <c r="AO21" s="44"/>
      <c r="AP21" s="399"/>
      <c r="AQ21" s="212">
        <f t="shared" si="0"/>
        <v>8</v>
      </c>
      <c r="AR21" s="429" t="str">
        <f t="shared" si="1"/>
        <v>Sun</v>
      </c>
      <c r="AS21" s="48"/>
      <c r="AT21" s="40" t="str">
        <f aca="true" t="shared" si="22" ref="AT21:AT43">IF(+$B21="Sat",IF(SUM(AS15:AS21)&gt;0,AVERAGE(AS15:AS21)," "),"")</f>
        <v/>
      </c>
      <c r="AU21" s="43"/>
      <c r="AV21" s="49"/>
      <c r="AW21" s="48"/>
      <c r="AX21" s="66" t="str">
        <f t="shared" si="16"/>
        <v/>
      </c>
      <c r="AY21" s="41" t="str">
        <f ca="1" t="shared" si="2"/>
        <v/>
      </c>
      <c r="AZ21" s="52" t="str">
        <f t="shared" si="17"/>
        <v/>
      </c>
      <c r="BA21" s="48"/>
      <c r="BB21" s="66" t="str">
        <f t="shared" si="18"/>
        <v/>
      </c>
      <c r="BC21" s="41" t="str">
        <f ca="1" t="shared" si="3"/>
        <v/>
      </c>
      <c r="BD21" s="40" t="str">
        <f t="shared" si="19"/>
        <v/>
      </c>
      <c r="BE21" s="48"/>
      <c r="BF21" s="67" t="str">
        <f t="shared" si="20"/>
        <v/>
      </c>
      <c r="BG21" s="42" t="str">
        <f ca="1" t="shared" si="4"/>
        <v/>
      </c>
      <c r="BH21" s="40" t="str">
        <f t="shared" si="21"/>
        <v/>
      </c>
      <c r="BI21" s="409"/>
      <c r="BJ21" s="239">
        <f t="shared" si="10"/>
        <v>8</v>
      </c>
      <c r="BK21" s="405"/>
      <c r="BL21" s="405"/>
      <c r="BM21" s="48"/>
      <c r="BN21" s="49"/>
      <c r="BO21" s="270"/>
      <c r="BP21" s="43"/>
      <c r="BQ21" s="43"/>
      <c r="BR21" s="43"/>
      <c r="BS21" s="43"/>
      <c r="BT21" s="43"/>
      <c r="BU21" s="43"/>
      <c r="BV21" s="43"/>
      <c r="BW21" s="43"/>
      <c r="BX21" s="49"/>
      <c r="BY21" s="43"/>
      <c r="BZ21" s="49"/>
      <c r="CA21" s="238">
        <f t="shared" si="14"/>
        <v>8</v>
      </c>
      <c r="CB21" s="44"/>
      <c r="CC21" s="829" t="str">
        <f ca="1" t="shared" si="15"/>
        <v/>
      </c>
      <c r="CD21" s="47"/>
      <c r="CE21" s="829" t="str">
        <f ca="1" t="shared" si="15"/>
        <v/>
      </c>
      <c r="CF21" s="47"/>
      <c r="CG21" s="29"/>
      <c r="CH21" s="43"/>
      <c r="CI21" s="34"/>
      <c r="CJ21" s="34"/>
      <c r="CK21" s="29"/>
      <c r="CL21" s="43"/>
      <c r="CM21" s="29"/>
      <c r="CN21" s="44"/>
      <c r="CO21" s="765"/>
      <c r="CP21" s="29"/>
    </row>
    <row r="22" spans="1:94" ht="14.45" customHeight="1">
      <c r="A22" s="212">
        <v>9</v>
      </c>
      <c r="B22" s="211" t="str">
        <f t="shared" si="11"/>
        <v>Mon</v>
      </c>
      <c r="C22" s="43"/>
      <c r="D22" s="44"/>
      <c r="E22" s="44"/>
      <c r="F22" s="45"/>
      <c r="G22" s="46"/>
      <c r="H22" s="47"/>
      <c r="I22" s="43"/>
      <c r="J22" s="44"/>
      <c r="K22" s="48"/>
      <c r="L22" s="270"/>
      <c r="M22" s="43"/>
      <c r="N22" s="39" t="str">
        <f ca="1" t="shared" si="12"/>
        <v/>
      </c>
      <c r="O22" s="43"/>
      <c r="P22" s="39" t="str">
        <f ca="1" t="shared" si="5"/>
        <v/>
      </c>
      <c r="Q22" s="43"/>
      <c r="R22" s="43"/>
      <c r="S22" s="49"/>
      <c r="T22" s="218">
        <f t="shared" si="6"/>
        <v>9</v>
      </c>
      <c r="U22" s="405"/>
      <c r="V22" s="48"/>
      <c r="W22" s="43"/>
      <c r="X22" s="393" t="str">
        <f t="shared" si="7"/>
        <v/>
      </c>
      <c r="Y22" s="270"/>
      <c r="Z22" s="48"/>
      <c r="AA22" s="43"/>
      <c r="AB22" s="393" t="str">
        <f t="shared" si="8"/>
        <v/>
      </c>
      <c r="AC22" s="270"/>
      <c r="AD22" s="48"/>
      <c r="AE22" s="43"/>
      <c r="AF22" s="393" t="str">
        <f t="shared" si="13"/>
        <v/>
      </c>
      <c r="AG22" s="270"/>
      <c r="AH22" s="48"/>
      <c r="AI22" s="43"/>
      <c r="AJ22" s="670"/>
      <c r="AK22" s="47"/>
      <c r="AL22" s="43"/>
      <c r="AM22" t="str">
        <f ca="1" t="shared" si="9"/>
        <v/>
      </c>
      <c r="AN22" s="43"/>
      <c r="AO22" s="44"/>
      <c r="AP22" s="399"/>
      <c r="AQ22" s="212">
        <f t="shared" si="0"/>
        <v>9</v>
      </c>
      <c r="AR22" s="429" t="str">
        <f t="shared" si="1"/>
        <v>Mon</v>
      </c>
      <c r="AS22" s="48"/>
      <c r="AT22" s="40" t="str">
        <f t="shared" si="22"/>
        <v/>
      </c>
      <c r="AU22" s="43"/>
      <c r="AV22" s="49"/>
      <c r="AW22" s="48"/>
      <c r="AX22" s="66" t="str">
        <f t="shared" si="16"/>
        <v/>
      </c>
      <c r="AY22" s="41" t="str">
        <f ca="1" t="shared" si="2"/>
        <v/>
      </c>
      <c r="AZ22" s="52" t="str">
        <f t="shared" si="17"/>
        <v/>
      </c>
      <c r="BA22" s="48"/>
      <c r="BB22" s="66" t="str">
        <f t="shared" si="18"/>
        <v/>
      </c>
      <c r="BC22" s="41" t="str">
        <f ca="1" t="shared" si="3"/>
        <v/>
      </c>
      <c r="BD22" s="40" t="str">
        <f t="shared" si="19"/>
        <v/>
      </c>
      <c r="BE22" s="48"/>
      <c r="BF22" s="67" t="str">
        <f t="shared" si="20"/>
        <v/>
      </c>
      <c r="BG22" s="42" t="str">
        <f ca="1" t="shared" si="4"/>
        <v/>
      </c>
      <c r="BH22" s="40" t="str">
        <f t="shared" si="21"/>
        <v/>
      </c>
      <c r="BI22" s="409"/>
      <c r="BJ22" s="239">
        <f t="shared" si="10"/>
        <v>9</v>
      </c>
      <c r="BK22" s="405"/>
      <c r="BL22" s="405"/>
      <c r="BM22" s="48"/>
      <c r="BN22" s="49"/>
      <c r="BO22" s="270"/>
      <c r="BP22" s="43"/>
      <c r="BQ22" s="43"/>
      <c r="BR22" s="43"/>
      <c r="BS22" s="43"/>
      <c r="BT22" s="43"/>
      <c r="BU22" s="43"/>
      <c r="BV22" s="43"/>
      <c r="BW22" s="43"/>
      <c r="BX22" s="49"/>
      <c r="BY22" s="43"/>
      <c r="BZ22" s="49"/>
      <c r="CA22" s="238">
        <f t="shared" si="14"/>
        <v>9</v>
      </c>
      <c r="CB22" s="44"/>
      <c r="CC22" s="829" t="str">
        <f ca="1" t="shared" si="15"/>
        <v/>
      </c>
      <c r="CD22" s="47"/>
      <c r="CE22" s="829" t="str">
        <f ca="1" t="shared" si="15"/>
        <v/>
      </c>
      <c r="CF22" s="47"/>
      <c r="CG22" s="29"/>
      <c r="CH22" s="43"/>
      <c r="CI22" s="34"/>
      <c r="CJ22" s="34"/>
      <c r="CK22" s="29"/>
      <c r="CL22" s="43"/>
      <c r="CM22" s="29"/>
      <c r="CN22" s="44"/>
      <c r="CO22" s="765"/>
      <c r="CP22" s="29"/>
    </row>
    <row r="23" spans="1:94" ht="14.45" customHeight="1" thickBot="1">
      <c r="A23" s="213">
        <v>10</v>
      </c>
      <c r="B23" s="214" t="str">
        <f t="shared" si="11"/>
        <v>Tue</v>
      </c>
      <c r="C23" s="53"/>
      <c r="D23" s="54"/>
      <c r="E23" s="54"/>
      <c r="F23" s="55"/>
      <c r="G23" s="56"/>
      <c r="H23" s="57"/>
      <c r="I23" s="53"/>
      <c r="J23" s="54"/>
      <c r="K23" s="58"/>
      <c r="L23" s="271"/>
      <c r="M23" s="53"/>
      <c r="N23" s="61" t="str">
        <f ca="1" t="shared" si="12"/>
        <v/>
      </c>
      <c r="O23" s="53"/>
      <c r="P23" s="61" t="str">
        <f ca="1" t="shared" si="5"/>
        <v/>
      </c>
      <c r="Q23" s="53"/>
      <c r="R23" s="53"/>
      <c r="S23" s="59"/>
      <c r="T23" s="220">
        <f t="shared" si="6"/>
        <v>10</v>
      </c>
      <c r="U23" s="406"/>
      <c r="V23" s="58"/>
      <c r="W23" s="53"/>
      <c r="X23" s="394" t="str">
        <f t="shared" si="7"/>
        <v/>
      </c>
      <c r="Y23" s="271"/>
      <c r="Z23" s="58"/>
      <c r="AA23" s="53"/>
      <c r="AB23" s="394" t="str">
        <f t="shared" si="8"/>
        <v/>
      </c>
      <c r="AC23" s="271"/>
      <c r="AD23" s="58"/>
      <c r="AE23" s="53"/>
      <c r="AF23" s="394" t="str">
        <f t="shared" si="13"/>
        <v/>
      </c>
      <c r="AG23" s="271"/>
      <c r="AH23" s="58"/>
      <c r="AI23" s="53"/>
      <c r="AJ23" s="736"/>
      <c r="AK23" s="57"/>
      <c r="AL23" s="53"/>
      <c r="AM23" t="str">
        <f ca="1" t="shared" si="9"/>
        <v/>
      </c>
      <c r="AN23" s="53"/>
      <c r="AO23" s="54"/>
      <c r="AP23" s="400"/>
      <c r="AQ23" s="213">
        <f t="shared" si="0"/>
        <v>10</v>
      </c>
      <c r="AR23" s="430" t="str">
        <f t="shared" si="1"/>
        <v>Tue</v>
      </c>
      <c r="AS23" s="58"/>
      <c r="AT23" s="63" t="str">
        <f t="shared" si="22"/>
        <v/>
      </c>
      <c r="AU23" s="53"/>
      <c r="AV23" s="59"/>
      <c r="AW23" s="58"/>
      <c r="AX23" s="61" t="str">
        <f t="shared" si="16"/>
        <v/>
      </c>
      <c r="AY23" s="84" t="str">
        <f ca="1" t="shared" si="2"/>
        <v/>
      </c>
      <c r="AZ23" s="63" t="str">
        <f t="shared" si="17"/>
        <v/>
      </c>
      <c r="BA23" s="58"/>
      <c r="BB23" s="61" t="str">
        <f t="shared" si="18"/>
        <v/>
      </c>
      <c r="BC23" s="84" t="str">
        <f ca="1" t="shared" si="3"/>
        <v/>
      </c>
      <c r="BD23" s="63" t="str">
        <f t="shared" si="19"/>
        <v/>
      </c>
      <c r="BE23" s="58"/>
      <c r="BF23" s="68" t="str">
        <f t="shared" si="20"/>
        <v/>
      </c>
      <c r="BG23" s="64" t="str">
        <f ca="1" t="shared" si="4"/>
        <v/>
      </c>
      <c r="BH23" s="63" t="str">
        <f t="shared" si="21"/>
        <v/>
      </c>
      <c r="BI23" s="410"/>
      <c r="BJ23" s="240">
        <f t="shared" si="10"/>
        <v>10</v>
      </c>
      <c r="BK23" s="406"/>
      <c r="BL23" s="406"/>
      <c r="BM23" s="58"/>
      <c r="BN23" s="59"/>
      <c r="BO23" s="271"/>
      <c r="BP23" s="53"/>
      <c r="BQ23" s="53"/>
      <c r="BR23" s="53"/>
      <c r="BS23" s="53"/>
      <c r="BT23" s="53"/>
      <c r="BU23" s="53"/>
      <c r="BV23" s="53"/>
      <c r="BW23" s="53"/>
      <c r="BX23" s="59"/>
      <c r="BY23" s="53"/>
      <c r="BZ23" s="59"/>
      <c r="CA23" s="781">
        <f t="shared" si="14"/>
        <v>10</v>
      </c>
      <c r="CB23" s="54"/>
      <c r="CC23" s="831" t="str">
        <f ca="1" t="shared" si="15"/>
        <v/>
      </c>
      <c r="CD23" s="57"/>
      <c r="CE23" s="831" t="str">
        <f ca="1" t="shared" si="15"/>
        <v/>
      </c>
      <c r="CF23" s="57"/>
      <c r="CG23" s="766"/>
      <c r="CH23" s="53"/>
      <c r="CI23" s="57"/>
      <c r="CJ23" s="57"/>
      <c r="CK23" s="766"/>
      <c r="CL23" s="53"/>
      <c r="CM23" s="766"/>
      <c r="CN23" s="54"/>
      <c r="CO23" s="764"/>
      <c r="CP23" s="766"/>
    </row>
    <row r="24" spans="1:94" ht="14.45" customHeight="1">
      <c r="A24" s="210">
        <v>11</v>
      </c>
      <c r="B24" s="215" t="str">
        <f t="shared" si="11"/>
        <v>Wed</v>
      </c>
      <c r="C24" s="35"/>
      <c r="D24" s="31"/>
      <c r="E24" s="31"/>
      <c r="F24" s="32"/>
      <c r="G24" s="33"/>
      <c r="H24" s="34"/>
      <c r="I24" s="35"/>
      <c r="J24" s="31"/>
      <c r="K24" s="36"/>
      <c r="L24" s="269"/>
      <c r="M24" s="35"/>
      <c r="N24" s="39" t="str">
        <f ca="1" t="shared" si="12"/>
        <v/>
      </c>
      <c r="O24" s="35"/>
      <c r="P24" s="39" t="str">
        <f ca="1" t="shared" si="5"/>
        <v/>
      </c>
      <c r="Q24" s="35"/>
      <c r="R24" s="35"/>
      <c r="S24" s="37"/>
      <c r="T24" s="216">
        <f t="shared" si="6"/>
        <v>11</v>
      </c>
      <c r="U24" s="404"/>
      <c r="V24" s="36"/>
      <c r="W24" s="35"/>
      <c r="X24" s="306" t="str">
        <f t="shared" si="7"/>
        <v/>
      </c>
      <c r="Y24" s="269"/>
      <c r="Z24" s="36"/>
      <c r="AA24" s="35"/>
      <c r="AB24" s="306" t="str">
        <f t="shared" si="8"/>
        <v/>
      </c>
      <c r="AC24" s="269"/>
      <c r="AD24" s="36"/>
      <c r="AE24" s="35"/>
      <c r="AF24" s="306" t="str">
        <f t="shared" si="13"/>
        <v/>
      </c>
      <c r="AG24" s="269"/>
      <c r="AH24" s="36"/>
      <c r="AI24" s="35"/>
      <c r="AJ24" s="737"/>
      <c r="AK24" s="34"/>
      <c r="AL24" s="35"/>
      <c r="AM24" t="str">
        <f ca="1" t="shared" si="9"/>
        <v/>
      </c>
      <c r="AN24" s="35"/>
      <c r="AO24" s="31"/>
      <c r="AP24" s="398"/>
      <c r="AQ24" s="210">
        <f t="shared" si="0"/>
        <v>11</v>
      </c>
      <c r="AR24" s="429" t="str">
        <f t="shared" si="1"/>
        <v>Wed</v>
      </c>
      <c r="AS24" s="36"/>
      <c r="AT24" s="52" t="str">
        <f t="shared" si="22"/>
        <v/>
      </c>
      <c r="AU24" s="35"/>
      <c r="AV24" s="37"/>
      <c r="AW24" s="36"/>
      <c r="AX24" s="39" t="str">
        <f t="shared" si="16"/>
        <v/>
      </c>
      <c r="AY24" s="41" t="str">
        <f ca="1" t="shared" si="2"/>
        <v/>
      </c>
      <c r="AZ24" s="52" t="str">
        <f t="shared" si="17"/>
        <v/>
      </c>
      <c r="BA24" s="36"/>
      <c r="BB24" s="39" t="str">
        <f t="shared" si="18"/>
        <v/>
      </c>
      <c r="BC24" s="41" t="str">
        <f ca="1" t="shared" si="3"/>
        <v/>
      </c>
      <c r="BD24" s="52" t="str">
        <f t="shared" si="19"/>
        <v/>
      </c>
      <c r="BE24" s="36"/>
      <c r="BF24" s="65" t="str">
        <f t="shared" si="20"/>
        <v/>
      </c>
      <c r="BG24" s="129" t="str">
        <f ca="1" t="shared" si="4"/>
        <v/>
      </c>
      <c r="BH24" s="52" t="str">
        <f t="shared" si="21"/>
        <v/>
      </c>
      <c r="BI24" s="408"/>
      <c r="BJ24" s="238">
        <f t="shared" si="10"/>
        <v>11</v>
      </c>
      <c r="BK24" s="404"/>
      <c r="BL24" s="404"/>
      <c r="BM24" s="36"/>
      <c r="BN24" s="37"/>
      <c r="BO24" s="269"/>
      <c r="BP24" s="35"/>
      <c r="BQ24" s="35"/>
      <c r="BR24" s="35"/>
      <c r="BS24" s="35"/>
      <c r="BT24" s="35"/>
      <c r="BU24" s="35"/>
      <c r="BV24" s="35"/>
      <c r="BW24" s="35"/>
      <c r="BX24" s="37"/>
      <c r="BY24" s="35"/>
      <c r="BZ24" s="37"/>
      <c r="CA24" s="782">
        <f t="shared" si="14"/>
        <v>11</v>
      </c>
      <c r="CB24" s="31"/>
      <c r="CC24" s="826" t="str">
        <f ca="1" t="shared" si="15"/>
        <v/>
      </c>
      <c r="CD24" s="34"/>
      <c r="CE24" s="826" t="str">
        <f ca="1" t="shared" si="15"/>
        <v/>
      </c>
      <c r="CF24" s="34"/>
      <c r="CG24" s="29"/>
      <c r="CH24" s="35"/>
      <c r="CI24" s="34"/>
      <c r="CJ24" s="34"/>
      <c r="CK24" s="29"/>
      <c r="CL24" s="35"/>
      <c r="CM24" s="29"/>
      <c r="CN24" s="31"/>
      <c r="CO24" s="767"/>
      <c r="CP24" s="29"/>
    </row>
    <row r="25" spans="1:94" ht="14.45" customHeight="1">
      <c r="A25" s="212">
        <v>12</v>
      </c>
      <c r="B25" s="211" t="str">
        <f t="shared" si="11"/>
        <v>Thu</v>
      </c>
      <c r="C25" s="43"/>
      <c r="D25" s="44"/>
      <c r="E25" s="44"/>
      <c r="F25" s="45"/>
      <c r="G25" s="46"/>
      <c r="H25" s="47"/>
      <c r="I25" s="43"/>
      <c r="J25" s="44"/>
      <c r="K25" s="48"/>
      <c r="L25" s="270"/>
      <c r="M25" s="43"/>
      <c r="N25" s="39" t="str">
        <f ca="1" t="shared" si="12"/>
        <v/>
      </c>
      <c r="O25" s="43"/>
      <c r="P25" s="39" t="str">
        <f ca="1" t="shared" si="5"/>
        <v/>
      </c>
      <c r="Q25" s="43"/>
      <c r="R25" s="43"/>
      <c r="S25" s="49"/>
      <c r="T25" s="218">
        <f t="shared" si="6"/>
        <v>12</v>
      </c>
      <c r="U25" s="405"/>
      <c r="V25" s="48"/>
      <c r="W25" s="43"/>
      <c r="X25" s="393" t="str">
        <f t="shared" si="7"/>
        <v/>
      </c>
      <c r="Y25" s="270"/>
      <c r="Z25" s="48"/>
      <c r="AA25" s="43"/>
      <c r="AB25" s="393" t="str">
        <f t="shared" si="8"/>
        <v/>
      </c>
      <c r="AC25" s="270"/>
      <c r="AD25" s="48"/>
      <c r="AE25" s="43"/>
      <c r="AF25" s="393" t="str">
        <f t="shared" si="13"/>
        <v/>
      </c>
      <c r="AG25" s="270"/>
      <c r="AH25" s="48"/>
      <c r="AI25" s="43"/>
      <c r="AJ25" s="670"/>
      <c r="AK25" s="47"/>
      <c r="AL25" s="43"/>
      <c r="AM25" t="str">
        <f ca="1" t="shared" si="9"/>
        <v/>
      </c>
      <c r="AN25" s="43"/>
      <c r="AO25" s="44"/>
      <c r="AP25" s="399"/>
      <c r="AQ25" s="212">
        <f t="shared" si="0"/>
        <v>12</v>
      </c>
      <c r="AR25" s="429" t="str">
        <f t="shared" si="1"/>
        <v>Thu</v>
      </c>
      <c r="AS25" s="48"/>
      <c r="AT25" s="40" t="str">
        <f t="shared" si="22"/>
        <v/>
      </c>
      <c r="AU25" s="43"/>
      <c r="AV25" s="49"/>
      <c r="AW25" s="48"/>
      <c r="AX25" s="66" t="str">
        <f t="shared" si="16"/>
        <v/>
      </c>
      <c r="AY25" s="41" t="str">
        <f ca="1" t="shared" si="2"/>
        <v/>
      </c>
      <c r="AZ25" s="52" t="str">
        <f t="shared" si="17"/>
        <v/>
      </c>
      <c r="BA25" s="48"/>
      <c r="BB25" s="66" t="str">
        <f t="shared" si="18"/>
        <v/>
      </c>
      <c r="BC25" s="41" t="str">
        <f ca="1" t="shared" si="3"/>
        <v/>
      </c>
      <c r="BD25" s="40" t="str">
        <f t="shared" si="19"/>
        <v/>
      </c>
      <c r="BE25" s="48"/>
      <c r="BF25" s="67" t="str">
        <f t="shared" si="20"/>
        <v/>
      </c>
      <c r="BG25" s="42" t="str">
        <f ca="1" t="shared" si="4"/>
        <v/>
      </c>
      <c r="BH25" s="40" t="str">
        <f t="shared" si="21"/>
        <v/>
      </c>
      <c r="BI25" s="409"/>
      <c r="BJ25" s="239">
        <f t="shared" si="10"/>
        <v>12</v>
      </c>
      <c r="BK25" s="405"/>
      <c r="BL25" s="405"/>
      <c r="BM25" s="48"/>
      <c r="BN25" s="49"/>
      <c r="BO25" s="270"/>
      <c r="BP25" s="43"/>
      <c r="BQ25" s="43"/>
      <c r="BR25" s="43"/>
      <c r="BS25" s="43"/>
      <c r="BT25" s="43"/>
      <c r="BU25" s="43"/>
      <c r="BV25" s="43"/>
      <c r="BW25" s="43"/>
      <c r="BX25" s="49"/>
      <c r="BY25" s="43"/>
      <c r="BZ25" s="49"/>
      <c r="CA25" s="238">
        <f t="shared" si="14"/>
        <v>12</v>
      </c>
      <c r="CB25" s="44"/>
      <c r="CC25" s="829" t="str">
        <f ca="1" t="shared" si="15"/>
        <v/>
      </c>
      <c r="CD25" s="47"/>
      <c r="CE25" s="829" t="str">
        <f ca="1" t="shared" si="15"/>
        <v/>
      </c>
      <c r="CF25" s="47"/>
      <c r="CG25" s="29"/>
      <c r="CH25" s="43"/>
      <c r="CI25" s="34"/>
      <c r="CJ25" s="34"/>
      <c r="CK25" s="29"/>
      <c r="CL25" s="43"/>
      <c r="CM25" s="29"/>
      <c r="CN25" s="44"/>
      <c r="CO25" s="765"/>
      <c r="CP25" s="29"/>
    </row>
    <row r="26" spans="1:94" ht="14.45" customHeight="1">
      <c r="A26" s="212">
        <v>13</v>
      </c>
      <c r="B26" s="211" t="str">
        <f t="shared" si="11"/>
        <v>Fri</v>
      </c>
      <c r="C26" s="43"/>
      <c r="D26" s="44"/>
      <c r="E26" s="44"/>
      <c r="F26" s="45"/>
      <c r="G26" s="46"/>
      <c r="H26" s="47"/>
      <c r="I26" s="43"/>
      <c r="J26" s="44"/>
      <c r="K26" s="48"/>
      <c r="L26" s="270"/>
      <c r="M26" s="43"/>
      <c r="N26" s="39" t="str">
        <f ca="1" t="shared" si="12"/>
        <v/>
      </c>
      <c r="O26" s="43"/>
      <c r="P26" s="39" t="str">
        <f ca="1" t="shared" si="5"/>
        <v/>
      </c>
      <c r="Q26" s="43"/>
      <c r="R26" s="43"/>
      <c r="S26" s="49"/>
      <c r="T26" s="218">
        <f t="shared" si="6"/>
        <v>13</v>
      </c>
      <c r="U26" s="405"/>
      <c r="V26" s="48"/>
      <c r="W26" s="43"/>
      <c r="X26" s="393" t="str">
        <f t="shared" si="7"/>
        <v/>
      </c>
      <c r="Y26" s="270"/>
      <c r="Z26" s="48"/>
      <c r="AA26" s="43"/>
      <c r="AB26" s="393" t="str">
        <f t="shared" si="8"/>
        <v/>
      </c>
      <c r="AC26" s="270"/>
      <c r="AD26" s="48"/>
      <c r="AE26" s="43"/>
      <c r="AF26" s="393" t="str">
        <f t="shared" si="13"/>
        <v/>
      </c>
      <c r="AG26" s="270"/>
      <c r="AH26" s="48"/>
      <c r="AI26" s="43"/>
      <c r="AJ26" s="670"/>
      <c r="AK26" s="47"/>
      <c r="AL26" s="43"/>
      <c r="AM26" t="str">
        <f ca="1" t="shared" si="9"/>
        <v/>
      </c>
      <c r="AN26" s="43"/>
      <c r="AO26" s="44"/>
      <c r="AP26" s="399"/>
      <c r="AQ26" s="212">
        <f t="shared" si="0"/>
        <v>13</v>
      </c>
      <c r="AR26" s="429" t="str">
        <f t="shared" si="1"/>
        <v>Fri</v>
      </c>
      <c r="AS26" s="48"/>
      <c r="AT26" s="40" t="str">
        <f t="shared" si="22"/>
        <v/>
      </c>
      <c r="AU26" s="43"/>
      <c r="AV26" s="49"/>
      <c r="AW26" s="48"/>
      <c r="AX26" s="66" t="str">
        <f t="shared" si="16"/>
        <v/>
      </c>
      <c r="AY26" s="41" t="str">
        <f ca="1" t="shared" si="2"/>
        <v/>
      </c>
      <c r="AZ26" s="52" t="str">
        <f t="shared" si="17"/>
        <v/>
      </c>
      <c r="BA26" s="48"/>
      <c r="BB26" s="66" t="str">
        <f t="shared" si="18"/>
        <v/>
      </c>
      <c r="BC26" s="41" t="str">
        <f ca="1" t="shared" si="3"/>
        <v/>
      </c>
      <c r="BD26" s="40" t="str">
        <f t="shared" si="19"/>
        <v/>
      </c>
      <c r="BE26" s="48"/>
      <c r="BF26" s="67" t="str">
        <f t="shared" si="20"/>
        <v/>
      </c>
      <c r="BG26" s="42" t="str">
        <f ca="1" t="shared" si="4"/>
        <v/>
      </c>
      <c r="BH26" s="40" t="str">
        <f t="shared" si="21"/>
        <v/>
      </c>
      <c r="BI26" s="409"/>
      <c r="BJ26" s="239">
        <f t="shared" si="10"/>
        <v>13</v>
      </c>
      <c r="BK26" s="405"/>
      <c r="BL26" s="405"/>
      <c r="BM26" s="48"/>
      <c r="BN26" s="49"/>
      <c r="BO26" s="270"/>
      <c r="BP26" s="43"/>
      <c r="BQ26" s="43"/>
      <c r="BR26" s="43"/>
      <c r="BS26" s="43"/>
      <c r="BT26" s="43"/>
      <c r="BU26" s="43"/>
      <c r="BV26" s="43"/>
      <c r="BW26" s="43"/>
      <c r="BX26" s="49"/>
      <c r="BY26" s="43"/>
      <c r="BZ26" s="49"/>
      <c r="CA26" s="238">
        <f t="shared" si="14"/>
        <v>13</v>
      </c>
      <c r="CB26" s="44"/>
      <c r="CC26" s="829" t="str">
        <f ca="1" t="shared" si="15"/>
        <v/>
      </c>
      <c r="CD26" s="47"/>
      <c r="CE26" s="829" t="str">
        <f ca="1" t="shared" si="15"/>
        <v/>
      </c>
      <c r="CF26" s="47"/>
      <c r="CG26" s="29"/>
      <c r="CH26" s="43"/>
      <c r="CI26" s="34"/>
      <c r="CJ26" s="34"/>
      <c r="CK26" s="29"/>
      <c r="CL26" s="43"/>
      <c r="CM26" s="29"/>
      <c r="CN26" s="44"/>
      <c r="CO26" s="765"/>
      <c r="CP26" s="29"/>
    </row>
    <row r="27" spans="1:94" ht="14.45" customHeight="1">
      <c r="A27" s="212">
        <v>14</v>
      </c>
      <c r="B27" s="211" t="str">
        <f t="shared" si="11"/>
        <v>Sat</v>
      </c>
      <c r="C27" s="43"/>
      <c r="D27" s="44"/>
      <c r="E27" s="44"/>
      <c r="F27" s="45"/>
      <c r="G27" s="46"/>
      <c r="H27" s="47"/>
      <c r="I27" s="43"/>
      <c r="J27" s="44"/>
      <c r="K27" s="48"/>
      <c r="L27" s="270"/>
      <c r="M27" s="43"/>
      <c r="N27" s="39" t="str">
        <f ca="1" t="shared" si="12"/>
        <v/>
      </c>
      <c r="O27" s="43"/>
      <c r="P27" s="39" t="str">
        <f ca="1" t="shared" si="5"/>
        <v/>
      </c>
      <c r="Q27" s="43"/>
      <c r="R27" s="43"/>
      <c r="S27" s="49"/>
      <c r="T27" s="218">
        <f t="shared" si="6"/>
        <v>14</v>
      </c>
      <c r="U27" s="405"/>
      <c r="V27" s="48"/>
      <c r="W27" s="43"/>
      <c r="X27" s="393" t="str">
        <f t="shared" si="7"/>
        <v/>
      </c>
      <c r="Y27" s="270"/>
      <c r="Z27" s="48"/>
      <c r="AA27" s="43"/>
      <c r="AB27" s="393" t="str">
        <f t="shared" si="8"/>
        <v/>
      </c>
      <c r="AC27" s="270"/>
      <c r="AD27" s="48"/>
      <c r="AE27" s="43"/>
      <c r="AF27" s="393" t="str">
        <f t="shared" si="13"/>
        <v/>
      </c>
      <c r="AG27" s="270"/>
      <c r="AH27" s="48"/>
      <c r="AI27" s="43"/>
      <c r="AJ27" s="670"/>
      <c r="AK27" s="47"/>
      <c r="AL27" s="43"/>
      <c r="AM27" t="str">
        <f ca="1" t="shared" si="9"/>
        <v/>
      </c>
      <c r="AN27" s="43"/>
      <c r="AO27" s="44"/>
      <c r="AP27" s="399"/>
      <c r="AQ27" s="212">
        <f t="shared" si="0"/>
        <v>14</v>
      </c>
      <c r="AR27" s="429" t="str">
        <f t="shared" si="1"/>
        <v>Sat</v>
      </c>
      <c r="AS27" s="48"/>
      <c r="AT27" s="40" t="str">
        <f t="shared" si="22"/>
        <v xml:space="preserve"> </v>
      </c>
      <c r="AU27" s="43"/>
      <c r="AV27" s="49"/>
      <c r="AW27" s="48"/>
      <c r="AX27" s="66" t="str">
        <f t="shared" si="16"/>
        <v xml:space="preserve"> </v>
      </c>
      <c r="AY27" s="41" t="str">
        <f ca="1" t="shared" si="2"/>
        <v/>
      </c>
      <c r="AZ27" s="52" t="str">
        <f ca="1" t="shared" si="17"/>
        <v xml:space="preserve"> </v>
      </c>
      <c r="BA27" s="48"/>
      <c r="BB27" s="66" t="str">
        <f t="shared" si="18"/>
        <v xml:space="preserve"> </v>
      </c>
      <c r="BC27" s="41" t="str">
        <f ca="1" t="shared" si="3"/>
        <v/>
      </c>
      <c r="BD27" s="40" t="str">
        <f ca="1" t="shared" si="19"/>
        <v xml:space="preserve"> </v>
      </c>
      <c r="BE27" s="48"/>
      <c r="BF27" s="67" t="str">
        <f t="shared" si="20"/>
        <v xml:space="preserve"> </v>
      </c>
      <c r="BG27" s="42" t="str">
        <f ca="1" t="shared" si="4"/>
        <v/>
      </c>
      <c r="BH27" s="40" t="str">
        <f ca="1" t="shared" si="21"/>
        <v xml:space="preserve"> </v>
      </c>
      <c r="BI27" s="409"/>
      <c r="BJ27" s="239">
        <f t="shared" si="10"/>
        <v>14</v>
      </c>
      <c r="BK27" s="405"/>
      <c r="BL27" s="405"/>
      <c r="BM27" s="48"/>
      <c r="BN27" s="49"/>
      <c r="BO27" s="270"/>
      <c r="BP27" s="43"/>
      <c r="BQ27" s="43"/>
      <c r="BR27" s="43"/>
      <c r="BS27" s="43"/>
      <c r="BT27" s="43"/>
      <c r="BU27" s="43"/>
      <c r="BV27" s="43"/>
      <c r="BW27" s="43"/>
      <c r="BX27" s="49"/>
      <c r="BY27" s="43"/>
      <c r="BZ27" s="49"/>
      <c r="CA27" s="238">
        <f t="shared" si="14"/>
        <v>14</v>
      </c>
      <c r="CB27" s="44"/>
      <c r="CC27" s="829" t="str">
        <f ca="1" t="shared" si="15"/>
        <v/>
      </c>
      <c r="CD27" s="47"/>
      <c r="CE27" s="829" t="str">
        <f ca="1" t="shared" si="15"/>
        <v/>
      </c>
      <c r="CF27" s="47"/>
      <c r="CG27" s="29"/>
      <c r="CH27" s="43"/>
      <c r="CI27" s="34"/>
      <c r="CJ27" s="34"/>
      <c r="CK27" s="29"/>
      <c r="CL27" s="43"/>
      <c r="CM27" s="29"/>
      <c r="CN27" s="44"/>
      <c r="CO27" s="765"/>
      <c r="CP27" s="29"/>
    </row>
    <row r="28" spans="1:94" ht="14.45" customHeight="1" thickBot="1">
      <c r="A28" s="213">
        <v>15</v>
      </c>
      <c r="B28" s="214" t="str">
        <f t="shared" si="11"/>
        <v>Sun</v>
      </c>
      <c r="C28" s="53"/>
      <c r="D28" s="54"/>
      <c r="E28" s="54"/>
      <c r="F28" s="55"/>
      <c r="G28" s="56"/>
      <c r="H28" s="57"/>
      <c r="I28" s="53"/>
      <c r="J28" s="54"/>
      <c r="K28" s="58"/>
      <c r="L28" s="271"/>
      <c r="M28" s="53"/>
      <c r="N28" s="61" t="str">
        <f ca="1" t="shared" si="12"/>
        <v/>
      </c>
      <c r="O28" s="53"/>
      <c r="P28" s="61" t="str">
        <f ca="1" t="shared" si="5"/>
        <v/>
      </c>
      <c r="Q28" s="53"/>
      <c r="R28" s="53"/>
      <c r="S28" s="59"/>
      <c r="T28" s="220">
        <f t="shared" si="6"/>
        <v>15</v>
      </c>
      <c r="U28" s="406"/>
      <c r="V28" s="58"/>
      <c r="W28" s="53"/>
      <c r="X28" s="394" t="str">
        <f t="shared" si="7"/>
        <v/>
      </c>
      <c r="Y28" s="271"/>
      <c r="Z28" s="58"/>
      <c r="AA28" s="53"/>
      <c r="AB28" s="394" t="str">
        <f t="shared" si="8"/>
        <v/>
      </c>
      <c r="AC28" s="271"/>
      <c r="AD28" s="58"/>
      <c r="AE28" s="53"/>
      <c r="AF28" s="394" t="str">
        <f t="shared" si="13"/>
        <v/>
      </c>
      <c r="AG28" s="271"/>
      <c r="AH28" s="58"/>
      <c r="AI28" s="53"/>
      <c r="AJ28" s="736"/>
      <c r="AK28" s="57"/>
      <c r="AL28" s="53"/>
      <c r="AM28" t="str">
        <f ca="1" t="shared" si="9"/>
        <v/>
      </c>
      <c r="AN28" s="53"/>
      <c r="AO28" s="54"/>
      <c r="AP28" s="400"/>
      <c r="AQ28" s="213">
        <f t="shared" si="0"/>
        <v>15</v>
      </c>
      <c r="AR28" s="430" t="str">
        <f t="shared" si="1"/>
        <v>Sun</v>
      </c>
      <c r="AS28" s="58"/>
      <c r="AT28" s="63" t="str">
        <f t="shared" si="22"/>
        <v/>
      </c>
      <c r="AU28" s="53"/>
      <c r="AV28" s="59"/>
      <c r="AW28" s="58"/>
      <c r="AX28" s="61" t="str">
        <f t="shared" si="16"/>
        <v/>
      </c>
      <c r="AY28" s="84" t="str">
        <f ca="1" t="shared" si="2"/>
        <v/>
      </c>
      <c r="AZ28" s="63" t="str">
        <f t="shared" si="17"/>
        <v/>
      </c>
      <c r="BA28" s="58"/>
      <c r="BB28" s="61" t="str">
        <f t="shared" si="18"/>
        <v/>
      </c>
      <c r="BC28" s="84" t="str">
        <f ca="1" t="shared" si="3"/>
        <v/>
      </c>
      <c r="BD28" s="63" t="str">
        <f t="shared" si="19"/>
        <v/>
      </c>
      <c r="BE28" s="58"/>
      <c r="BF28" s="68" t="str">
        <f t="shared" si="20"/>
        <v/>
      </c>
      <c r="BG28" s="64" t="str">
        <f ca="1" t="shared" si="4"/>
        <v/>
      </c>
      <c r="BH28" s="63" t="str">
        <f t="shared" si="21"/>
        <v/>
      </c>
      <c r="BI28" s="410"/>
      <c r="BJ28" s="240">
        <f t="shared" si="10"/>
        <v>15</v>
      </c>
      <c r="BK28" s="406"/>
      <c r="BL28" s="406"/>
      <c r="BM28" s="58"/>
      <c r="BN28" s="59"/>
      <c r="BO28" s="271"/>
      <c r="BP28" s="53"/>
      <c r="BQ28" s="53"/>
      <c r="BR28" s="53"/>
      <c r="BS28" s="53"/>
      <c r="BT28" s="53"/>
      <c r="BU28" s="53"/>
      <c r="BV28" s="53"/>
      <c r="BW28" s="53"/>
      <c r="BX28" s="59"/>
      <c r="BY28" s="53"/>
      <c r="BZ28" s="59"/>
      <c r="CA28" s="781">
        <f t="shared" si="14"/>
        <v>15</v>
      </c>
      <c r="CB28" s="54"/>
      <c r="CC28" s="831" t="str">
        <f ca="1" t="shared" si="15"/>
        <v/>
      </c>
      <c r="CD28" s="57"/>
      <c r="CE28" s="831" t="str">
        <f ca="1" t="shared" si="15"/>
        <v/>
      </c>
      <c r="CF28" s="57"/>
      <c r="CG28" s="766"/>
      <c r="CH28" s="53"/>
      <c r="CI28" s="57"/>
      <c r="CJ28" s="57"/>
      <c r="CK28" s="766"/>
      <c r="CL28" s="53"/>
      <c r="CM28" s="766"/>
      <c r="CN28" s="54"/>
      <c r="CO28" s="764"/>
      <c r="CP28" s="766"/>
    </row>
    <row r="29" spans="1:94" ht="14.45" customHeight="1">
      <c r="A29" s="210">
        <v>16</v>
      </c>
      <c r="B29" s="215" t="str">
        <f t="shared" si="11"/>
        <v>Mon</v>
      </c>
      <c r="C29" s="35"/>
      <c r="D29" s="31"/>
      <c r="E29" s="31"/>
      <c r="F29" s="32"/>
      <c r="G29" s="33"/>
      <c r="H29" s="34"/>
      <c r="I29" s="35"/>
      <c r="J29" s="31"/>
      <c r="K29" s="36"/>
      <c r="L29" s="269"/>
      <c r="M29" s="35"/>
      <c r="N29" s="39" t="str">
        <f ca="1" t="shared" si="12"/>
        <v/>
      </c>
      <c r="O29" s="35"/>
      <c r="P29" s="39" t="str">
        <f ca="1" t="shared" si="5"/>
        <v/>
      </c>
      <c r="Q29" s="35"/>
      <c r="R29" s="35"/>
      <c r="S29" s="37"/>
      <c r="T29" s="216">
        <f t="shared" si="6"/>
        <v>16</v>
      </c>
      <c r="U29" s="404"/>
      <c r="V29" s="36"/>
      <c r="W29" s="35"/>
      <c r="X29" s="306" t="str">
        <f t="shared" si="7"/>
        <v/>
      </c>
      <c r="Y29" s="269"/>
      <c r="Z29" s="36"/>
      <c r="AA29" s="35"/>
      <c r="AB29" s="306" t="str">
        <f t="shared" si="8"/>
        <v/>
      </c>
      <c r="AC29" s="269"/>
      <c r="AD29" s="36"/>
      <c r="AE29" s="35"/>
      <c r="AF29" s="306" t="str">
        <f t="shared" si="13"/>
        <v/>
      </c>
      <c r="AG29" s="269"/>
      <c r="AH29" s="36"/>
      <c r="AI29" s="35"/>
      <c r="AJ29" s="737"/>
      <c r="AK29" s="34"/>
      <c r="AL29" s="35"/>
      <c r="AM29" t="str">
        <f ca="1" t="shared" si="9"/>
        <v/>
      </c>
      <c r="AN29" s="35"/>
      <c r="AO29" s="31"/>
      <c r="AP29" s="398"/>
      <c r="AQ29" s="210">
        <f t="shared" si="0"/>
        <v>16</v>
      </c>
      <c r="AR29" s="429" t="str">
        <f t="shared" si="1"/>
        <v>Mon</v>
      </c>
      <c r="AS29" s="36"/>
      <c r="AT29" s="52" t="str">
        <f t="shared" si="22"/>
        <v/>
      </c>
      <c r="AU29" s="35"/>
      <c r="AV29" s="37"/>
      <c r="AW29" s="36"/>
      <c r="AX29" s="39" t="str">
        <f t="shared" si="16"/>
        <v/>
      </c>
      <c r="AY29" s="41" t="str">
        <f ca="1" t="shared" si="2"/>
        <v/>
      </c>
      <c r="AZ29" s="52" t="str">
        <f t="shared" si="17"/>
        <v/>
      </c>
      <c r="BA29" s="36"/>
      <c r="BB29" s="39" t="str">
        <f t="shared" si="18"/>
        <v/>
      </c>
      <c r="BC29" s="41" t="str">
        <f ca="1" t="shared" si="3"/>
        <v/>
      </c>
      <c r="BD29" s="52" t="str">
        <f t="shared" si="19"/>
        <v/>
      </c>
      <c r="BE29" s="36"/>
      <c r="BF29" s="65" t="str">
        <f t="shared" si="20"/>
        <v/>
      </c>
      <c r="BG29" s="42" t="str">
        <f ca="1" t="shared" si="4"/>
        <v/>
      </c>
      <c r="BH29" s="52" t="str">
        <f t="shared" si="21"/>
        <v/>
      </c>
      <c r="BI29" s="408"/>
      <c r="BJ29" s="238">
        <f t="shared" si="10"/>
        <v>16</v>
      </c>
      <c r="BK29" s="404"/>
      <c r="BL29" s="404"/>
      <c r="BM29" s="36"/>
      <c r="BN29" s="37"/>
      <c r="BO29" s="269"/>
      <c r="BP29" s="35"/>
      <c r="BQ29" s="35"/>
      <c r="BR29" s="35"/>
      <c r="BS29" s="35"/>
      <c r="BT29" s="35"/>
      <c r="BU29" s="35"/>
      <c r="BV29" s="35"/>
      <c r="BW29" s="35"/>
      <c r="BX29" s="37"/>
      <c r="BY29" s="35"/>
      <c r="BZ29" s="37"/>
      <c r="CA29" s="782">
        <f t="shared" si="14"/>
        <v>16</v>
      </c>
      <c r="CB29" s="31"/>
      <c r="CC29" s="826" t="str">
        <f ca="1" t="shared" si="15"/>
        <v/>
      </c>
      <c r="CD29" s="34"/>
      <c r="CE29" s="826" t="str">
        <f ca="1" t="shared" si="15"/>
        <v/>
      </c>
      <c r="CF29" s="34"/>
      <c r="CG29" s="29"/>
      <c r="CH29" s="35"/>
      <c r="CI29" s="34"/>
      <c r="CJ29" s="34"/>
      <c r="CK29" s="29"/>
      <c r="CL29" s="35"/>
      <c r="CM29" s="29"/>
      <c r="CN29" s="31"/>
      <c r="CO29" s="765"/>
      <c r="CP29" s="29"/>
    </row>
    <row r="30" spans="1:94" ht="14.45" customHeight="1">
      <c r="A30" s="212">
        <v>17</v>
      </c>
      <c r="B30" s="211" t="str">
        <f t="shared" si="11"/>
        <v>Tue</v>
      </c>
      <c r="C30" s="43"/>
      <c r="D30" s="44"/>
      <c r="E30" s="44"/>
      <c r="F30" s="45"/>
      <c r="G30" s="46"/>
      <c r="H30" s="47"/>
      <c r="I30" s="43"/>
      <c r="J30" s="44"/>
      <c r="K30" s="48"/>
      <c r="L30" s="270"/>
      <c r="M30" s="43"/>
      <c r="N30" s="39" t="str">
        <f ca="1" t="shared" si="12"/>
        <v/>
      </c>
      <c r="O30" s="43"/>
      <c r="P30" s="39" t="str">
        <f ca="1" t="shared" si="5"/>
        <v/>
      </c>
      <c r="Q30" s="43"/>
      <c r="R30" s="43"/>
      <c r="S30" s="49"/>
      <c r="T30" s="218">
        <f t="shared" si="6"/>
        <v>17</v>
      </c>
      <c r="U30" s="405"/>
      <c r="V30" s="48"/>
      <c r="W30" s="43"/>
      <c r="X30" s="393" t="str">
        <f t="shared" si="7"/>
        <v/>
      </c>
      <c r="Y30" s="270"/>
      <c r="Z30" s="48"/>
      <c r="AA30" s="43"/>
      <c r="AB30" s="393" t="str">
        <f t="shared" si="8"/>
        <v/>
      </c>
      <c r="AC30" s="270"/>
      <c r="AD30" s="48"/>
      <c r="AE30" s="43"/>
      <c r="AF30" s="393" t="str">
        <f t="shared" si="13"/>
        <v/>
      </c>
      <c r="AG30" s="270"/>
      <c r="AH30" s="48"/>
      <c r="AI30" s="43"/>
      <c r="AJ30" s="670"/>
      <c r="AK30" s="47"/>
      <c r="AL30" s="43"/>
      <c r="AM30" t="str">
        <f ca="1" t="shared" si="9"/>
        <v/>
      </c>
      <c r="AN30" s="43"/>
      <c r="AO30" s="44"/>
      <c r="AP30" s="399"/>
      <c r="AQ30" s="212">
        <f t="shared" si="0"/>
        <v>17</v>
      </c>
      <c r="AR30" s="429" t="str">
        <f t="shared" si="1"/>
        <v>Tue</v>
      </c>
      <c r="AS30" s="48"/>
      <c r="AT30" s="40" t="str">
        <f t="shared" si="22"/>
        <v/>
      </c>
      <c r="AU30" s="43"/>
      <c r="AV30" s="49"/>
      <c r="AW30" s="48"/>
      <c r="AX30" s="66" t="str">
        <f t="shared" si="16"/>
        <v/>
      </c>
      <c r="AY30" s="41" t="str">
        <f ca="1" t="shared" si="2"/>
        <v/>
      </c>
      <c r="AZ30" s="52" t="str">
        <f t="shared" si="17"/>
        <v/>
      </c>
      <c r="BA30" s="48"/>
      <c r="BB30" s="66" t="str">
        <f t="shared" si="18"/>
        <v/>
      </c>
      <c r="BC30" s="41" t="str">
        <f ca="1" t="shared" si="3"/>
        <v/>
      </c>
      <c r="BD30" s="40" t="str">
        <f t="shared" si="19"/>
        <v/>
      </c>
      <c r="BE30" s="48"/>
      <c r="BF30" s="67" t="str">
        <f t="shared" si="20"/>
        <v/>
      </c>
      <c r="BG30" s="42" t="str">
        <f ca="1" t="shared" si="4"/>
        <v/>
      </c>
      <c r="BH30" s="40" t="str">
        <f t="shared" si="21"/>
        <v/>
      </c>
      <c r="BI30" s="409"/>
      <c r="BJ30" s="239">
        <f t="shared" si="10"/>
        <v>17</v>
      </c>
      <c r="BK30" s="405"/>
      <c r="BL30" s="405"/>
      <c r="BM30" s="48"/>
      <c r="BN30" s="49"/>
      <c r="BO30" s="270"/>
      <c r="BP30" s="43"/>
      <c r="BQ30" s="43"/>
      <c r="BR30" s="43"/>
      <c r="BS30" s="43"/>
      <c r="BT30" s="43"/>
      <c r="BU30" s="43"/>
      <c r="BV30" s="43"/>
      <c r="BW30" s="43"/>
      <c r="BX30" s="49"/>
      <c r="BY30" s="43"/>
      <c r="BZ30" s="49"/>
      <c r="CA30" s="238">
        <f t="shared" si="14"/>
        <v>17</v>
      </c>
      <c r="CB30" s="44"/>
      <c r="CC30" s="829" t="str">
        <f ca="1" t="shared" si="15"/>
        <v/>
      </c>
      <c r="CD30" s="47"/>
      <c r="CE30" s="829" t="str">
        <f ca="1" t="shared" si="15"/>
        <v/>
      </c>
      <c r="CF30" s="47"/>
      <c r="CG30" s="29"/>
      <c r="CH30" s="43"/>
      <c r="CI30" s="34"/>
      <c r="CJ30" s="34"/>
      <c r="CK30" s="29"/>
      <c r="CL30" s="43"/>
      <c r="CM30" s="29"/>
      <c r="CN30" s="44"/>
      <c r="CO30" s="765"/>
      <c r="CP30" s="29"/>
    </row>
    <row r="31" spans="1:94" ht="14.45" customHeight="1">
      <c r="A31" s="212">
        <v>18</v>
      </c>
      <c r="B31" s="211" t="str">
        <f t="shared" si="11"/>
        <v>Wed</v>
      </c>
      <c r="C31" s="43"/>
      <c r="D31" s="44"/>
      <c r="E31" s="44"/>
      <c r="F31" s="45"/>
      <c r="G31" s="46"/>
      <c r="H31" s="47"/>
      <c r="I31" s="43"/>
      <c r="J31" s="44"/>
      <c r="K31" s="48"/>
      <c r="L31" s="270"/>
      <c r="M31" s="43"/>
      <c r="N31" s="39" t="str">
        <f ca="1" t="shared" si="12"/>
        <v/>
      </c>
      <c r="O31" s="43"/>
      <c r="P31" s="39" t="str">
        <f ca="1" t="shared" si="5"/>
        <v/>
      </c>
      <c r="Q31" s="43"/>
      <c r="R31" s="43"/>
      <c r="S31" s="49"/>
      <c r="T31" s="218">
        <f t="shared" si="6"/>
        <v>18</v>
      </c>
      <c r="U31" s="405"/>
      <c r="V31" s="48"/>
      <c r="W31" s="43"/>
      <c r="X31" s="393" t="str">
        <f t="shared" si="7"/>
        <v/>
      </c>
      <c r="Y31" s="270"/>
      <c r="Z31" s="48"/>
      <c r="AA31" s="43"/>
      <c r="AB31" s="393" t="str">
        <f t="shared" si="8"/>
        <v/>
      </c>
      <c r="AC31" s="270"/>
      <c r="AD31" s="48"/>
      <c r="AE31" s="43"/>
      <c r="AF31" s="393" t="str">
        <f t="shared" si="13"/>
        <v/>
      </c>
      <c r="AG31" s="270"/>
      <c r="AH31" s="48"/>
      <c r="AI31" s="43"/>
      <c r="AJ31" s="670"/>
      <c r="AK31" s="47"/>
      <c r="AL31" s="43"/>
      <c r="AM31" t="str">
        <f ca="1" t="shared" si="9"/>
        <v/>
      </c>
      <c r="AN31" s="43"/>
      <c r="AO31" s="44"/>
      <c r="AP31" s="399"/>
      <c r="AQ31" s="212">
        <f t="shared" si="0"/>
        <v>18</v>
      </c>
      <c r="AR31" s="429" t="str">
        <f t="shared" si="1"/>
        <v>Wed</v>
      </c>
      <c r="AS31" s="48"/>
      <c r="AT31" s="40" t="str">
        <f t="shared" si="22"/>
        <v/>
      </c>
      <c r="AU31" s="43"/>
      <c r="AV31" s="49"/>
      <c r="AW31" s="48"/>
      <c r="AX31" s="66" t="str">
        <f t="shared" si="16"/>
        <v/>
      </c>
      <c r="AY31" s="41" t="str">
        <f ca="1" t="shared" si="2"/>
        <v/>
      </c>
      <c r="AZ31" s="52" t="str">
        <f t="shared" si="17"/>
        <v/>
      </c>
      <c r="BA31" s="48"/>
      <c r="BB31" s="66" t="str">
        <f t="shared" si="18"/>
        <v/>
      </c>
      <c r="BC31" s="41" t="str">
        <f ca="1" t="shared" si="3"/>
        <v/>
      </c>
      <c r="BD31" s="40" t="str">
        <f t="shared" si="19"/>
        <v/>
      </c>
      <c r="BE31" s="48"/>
      <c r="BF31" s="67" t="str">
        <f t="shared" si="20"/>
        <v/>
      </c>
      <c r="BG31" s="42" t="str">
        <f ca="1" t="shared" si="4"/>
        <v/>
      </c>
      <c r="BH31" s="40" t="str">
        <f t="shared" si="21"/>
        <v/>
      </c>
      <c r="BI31" s="409"/>
      <c r="BJ31" s="239">
        <f t="shared" si="10"/>
        <v>18</v>
      </c>
      <c r="BK31" s="405"/>
      <c r="BL31" s="405"/>
      <c r="BM31" s="48"/>
      <c r="BN31" s="49"/>
      <c r="BO31" s="270"/>
      <c r="BP31" s="43"/>
      <c r="BQ31" s="43"/>
      <c r="BR31" s="43"/>
      <c r="BS31" s="43"/>
      <c r="BT31" s="43"/>
      <c r="BU31" s="43"/>
      <c r="BV31" s="43"/>
      <c r="BW31" s="43"/>
      <c r="BX31" s="49"/>
      <c r="BY31" s="43"/>
      <c r="BZ31" s="49"/>
      <c r="CA31" s="238">
        <f t="shared" si="14"/>
        <v>18</v>
      </c>
      <c r="CB31" s="44"/>
      <c r="CC31" s="829" t="str">
        <f aca="true" t="shared" si="23" ref="CC31:CE44">IF(CELL("type",CB31)="L","",IF(CB31*($K31+$AS31)=0,"",IF($AS31&gt;0,+$AS31*CB31*8.345,$K31*CB31*8.345)))</f>
        <v/>
      </c>
      <c r="CD31" s="47"/>
      <c r="CE31" s="829" t="str">
        <f ca="1" t="shared" si="23"/>
        <v/>
      </c>
      <c r="CF31" s="47"/>
      <c r="CG31" s="29"/>
      <c r="CH31" s="43"/>
      <c r="CI31" s="34"/>
      <c r="CJ31" s="34"/>
      <c r="CK31" s="29"/>
      <c r="CL31" s="43"/>
      <c r="CM31" s="29"/>
      <c r="CN31" s="44"/>
      <c r="CO31" s="765"/>
      <c r="CP31" s="29"/>
    </row>
    <row r="32" spans="1:94" ht="14.45" customHeight="1">
      <c r="A32" s="212">
        <v>19</v>
      </c>
      <c r="B32" s="211" t="str">
        <f t="shared" si="11"/>
        <v>Thu</v>
      </c>
      <c r="C32" s="43"/>
      <c r="D32" s="44"/>
      <c r="E32" s="44"/>
      <c r="F32" s="45"/>
      <c r="G32" s="46"/>
      <c r="H32" s="47"/>
      <c r="I32" s="43"/>
      <c r="J32" s="44"/>
      <c r="K32" s="48"/>
      <c r="L32" s="270"/>
      <c r="M32" s="43"/>
      <c r="N32" s="39" t="str">
        <f ca="1" t="shared" si="12"/>
        <v/>
      </c>
      <c r="O32" s="43"/>
      <c r="P32" s="39" t="str">
        <f ca="1" t="shared" si="5"/>
        <v/>
      </c>
      <c r="Q32" s="43"/>
      <c r="R32" s="43"/>
      <c r="S32" s="49"/>
      <c r="T32" s="218">
        <f t="shared" si="6"/>
        <v>19</v>
      </c>
      <c r="U32" s="405"/>
      <c r="V32" s="48"/>
      <c r="W32" s="43"/>
      <c r="X32" s="393" t="str">
        <f t="shared" si="7"/>
        <v/>
      </c>
      <c r="Y32" s="270"/>
      <c r="Z32" s="48"/>
      <c r="AA32" s="43"/>
      <c r="AB32" s="393" t="str">
        <f t="shared" si="8"/>
        <v/>
      </c>
      <c r="AC32" s="270"/>
      <c r="AD32" s="48"/>
      <c r="AE32" s="43"/>
      <c r="AF32" s="393" t="str">
        <f t="shared" si="13"/>
        <v/>
      </c>
      <c r="AG32" s="270"/>
      <c r="AH32" s="48"/>
      <c r="AI32" s="43"/>
      <c r="AJ32" s="670"/>
      <c r="AK32" s="47"/>
      <c r="AL32" s="43"/>
      <c r="AM32" t="str">
        <f ca="1" t="shared" si="9"/>
        <v/>
      </c>
      <c r="AN32" s="43"/>
      <c r="AO32" s="44"/>
      <c r="AP32" s="399"/>
      <c r="AQ32" s="212">
        <f t="shared" si="0"/>
        <v>19</v>
      </c>
      <c r="AR32" s="429" t="str">
        <f t="shared" si="1"/>
        <v>Thu</v>
      </c>
      <c r="AS32" s="48"/>
      <c r="AT32" s="40" t="str">
        <f t="shared" si="22"/>
        <v/>
      </c>
      <c r="AU32" s="43"/>
      <c r="AV32" s="49"/>
      <c r="AW32" s="48"/>
      <c r="AX32" s="66" t="str">
        <f t="shared" si="16"/>
        <v/>
      </c>
      <c r="AY32" s="41" t="str">
        <f ca="1" t="shared" si="2"/>
        <v/>
      </c>
      <c r="AZ32" s="52" t="str">
        <f t="shared" si="17"/>
        <v/>
      </c>
      <c r="BA32" s="48"/>
      <c r="BB32" s="66" t="str">
        <f t="shared" si="18"/>
        <v/>
      </c>
      <c r="BC32" s="41" t="str">
        <f ca="1" t="shared" si="3"/>
        <v/>
      </c>
      <c r="BD32" s="40" t="str">
        <f t="shared" si="19"/>
        <v/>
      </c>
      <c r="BE32" s="48"/>
      <c r="BF32" s="67" t="str">
        <f t="shared" si="20"/>
        <v/>
      </c>
      <c r="BG32" s="42" t="str">
        <f ca="1" t="shared" si="4"/>
        <v/>
      </c>
      <c r="BH32" s="40" t="str">
        <f t="shared" si="21"/>
        <v/>
      </c>
      <c r="BI32" s="409"/>
      <c r="BJ32" s="239">
        <f t="shared" si="10"/>
        <v>19</v>
      </c>
      <c r="BK32" s="405"/>
      <c r="BL32" s="405"/>
      <c r="BM32" s="48"/>
      <c r="BN32" s="49"/>
      <c r="BO32" s="270"/>
      <c r="BP32" s="43"/>
      <c r="BQ32" s="43"/>
      <c r="BR32" s="43"/>
      <c r="BS32" s="43"/>
      <c r="BT32" s="43"/>
      <c r="BU32" s="43"/>
      <c r="BV32" s="43"/>
      <c r="BW32" s="43"/>
      <c r="BX32" s="49"/>
      <c r="BY32" s="43"/>
      <c r="BZ32" s="49"/>
      <c r="CA32" s="238">
        <f t="shared" si="14"/>
        <v>19</v>
      </c>
      <c r="CB32" s="44"/>
      <c r="CC32" s="829" t="str">
        <f ca="1" t="shared" si="23"/>
        <v/>
      </c>
      <c r="CD32" s="47"/>
      <c r="CE32" s="829" t="str">
        <f ca="1" t="shared" si="23"/>
        <v/>
      </c>
      <c r="CF32" s="47"/>
      <c r="CG32" s="29"/>
      <c r="CH32" s="43"/>
      <c r="CI32" s="34"/>
      <c r="CJ32" s="34"/>
      <c r="CK32" s="29"/>
      <c r="CL32" s="43"/>
      <c r="CM32" s="29"/>
      <c r="CN32" s="44"/>
      <c r="CO32" s="765"/>
      <c r="CP32" s="29"/>
    </row>
    <row r="33" spans="1:94" ht="14.45" customHeight="1" thickBot="1">
      <c r="A33" s="213">
        <v>20</v>
      </c>
      <c r="B33" s="214" t="str">
        <f t="shared" si="11"/>
        <v>Fri</v>
      </c>
      <c r="C33" s="53"/>
      <c r="D33" s="54"/>
      <c r="E33" s="54"/>
      <c r="F33" s="55"/>
      <c r="G33" s="56"/>
      <c r="H33" s="57"/>
      <c r="I33" s="53"/>
      <c r="J33" s="54"/>
      <c r="K33" s="58"/>
      <c r="L33" s="271"/>
      <c r="M33" s="53"/>
      <c r="N33" s="61" t="str">
        <f ca="1" t="shared" si="12"/>
        <v/>
      </c>
      <c r="O33" s="53"/>
      <c r="P33" s="61" t="str">
        <f ca="1" t="shared" si="5"/>
        <v/>
      </c>
      <c r="Q33" s="53"/>
      <c r="R33" s="53"/>
      <c r="S33" s="59"/>
      <c r="T33" s="220">
        <f t="shared" si="6"/>
        <v>20</v>
      </c>
      <c r="U33" s="406"/>
      <c r="V33" s="58"/>
      <c r="W33" s="53"/>
      <c r="X33" s="394" t="str">
        <f t="shared" si="7"/>
        <v/>
      </c>
      <c r="Y33" s="271"/>
      <c r="Z33" s="58"/>
      <c r="AA33" s="53"/>
      <c r="AB33" s="394" t="str">
        <f t="shared" si="8"/>
        <v/>
      </c>
      <c r="AC33" s="271"/>
      <c r="AD33" s="58"/>
      <c r="AE33" s="53"/>
      <c r="AF33" s="394" t="str">
        <f t="shared" si="13"/>
        <v/>
      </c>
      <c r="AG33" s="271"/>
      <c r="AH33" s="58"/>
      <c r="AI33" s="53"/>
      <c r="AJ33" s="736"/>
      <c r="AK33" s="57"/>
      <c r="AL33" s="53"/>
      <c r="AM33" t="str">
        <f ca="1" t="shared" si="9"/>
        <v/>
      </c>
      <c r="AN33" s="53"/>
      <c r="AO33" s="54"/>
      <c r="AP33" s="400"/>
      <c r="AQ33" s="213">
        <f t="shared" si="0"/>
        <v>20</v>
      </c>
      <c r="AR33" s="430" t="str">
        <f t="shared" si="1"/>
        <v>Fri</v>
      </c>
      <c r="AS33" s="58"/>
      <c r="AT33" s="63" t="str">
        <f t="shared" si="22"/>
        <v/>
      </c>
      <c r="AU33" s="53"/>
      <c r="AV33" s="59"/>
      <c r="AW33" s="58"/>
      <c r="AX33" s="61" t="str">
        <f t="shared" si="16"/>
        <v/>
      </c>
      <c r="AY33" s="84" t="str">
        <f ca="1" t="shared" si="2"/>
        <v/>
      </c>
      <c r="AZ33" s="63" t="str">
        <f t="shared" si="17"/>
        <v/>
      </c>
      <c r="BA33" s="58"/>
      <c r="BB33" s="61" t="str">
        <f t="shared" si="18"/>
        <v/>
      </c>
      <c r="BC33" s="84" t="str">
        <f ca="1" t="shared" si="3"/>
        <v/>
      </c>
      <c r="BD33" s="63" t="str">
        <f t="shared" si="19"/>
        <v/>
      </c>
      <c r="BE33" s="58"/>
      <c r="BF33" s="68" t="str">
        <f t="shared" si="20"/>
        <v/>
      </c>
      <c r="BG33" s="64" t="str">
        <f ca="1" t="shared" si="4"/>
        <v/>
      </c>
      <c r="BH33" s="63" t="str">
        <f t="shared" si="21"/>
        <v/>
      </c>
      <c r="BI33" s="410"/>
      <c r="BJ33" s="240">
        <f t="shared" si="10"/>
        <v>20</v>
      </c>
      <c r="BK33" s="406"/>
      <c r="BL33" s="406"/>
      <c r="BM33" s="58"/>
      <c r="BN33" s="59"/>
      <c r="BO33" s="271"/>
      <c r="BP33" s="53"/>
      <c r="BQ33" s="53"/>
      <c r="BR33" s="53"/>
      <c r="BS33" s="53"/>
      <c r="BT33" s="53"/>
      <c r="BU33" s="53"/>
      <c r="BV33" s="53"/>
      <c r="BW33" s="53"/>
      <c r="BX33" s="59"/>
      <c r="BY33" s="53"/>
      <c r="BZ33" s="59"/>
      <c r="CA33" s="781">
        <f t="shared" si="14"/>
        <v>20</v>
      </c>
      <c r="CB33" s="54"/>
      <c r="CC33" s="831" t="str">
        <f ca="1" t="shared" si="23"/>
        <v/>
      </c>
      <c r="CD33" s="57"/>
      <c r="CE33" s="831" t="str">
        <f ca="1" t="shared" si="23"/>
        <v/>
      </c>
      <c r="CF33" s="57"/>
      <c r="CG33" s="766"/>
      <c r="CH33" s="53"/>
      <c r="CI33" s="57"/>
      <c r="CJ33" s="57"/>
      <c r="CK33" s="766"/>
      <c r="CL33" s="53"/>
      <c r="CM33" s="766"/>
      <c r="CN33" s="54"/>
      <c r="CO33" s="764"/>
      <c r="CP33" s="766"/>
    </row>
    <row r="34" spans="1:94" ht="14.45" customHeight="1">
      <c r="A34" s="210">
        <v>21</v>
      </c>
      <c r="B34" s="215" t="str">
        <f t="shared" si="11"/>
        <v>Sat</v>
      </c>
      <c r="C34" s="35"/>
      <c r="D34" s="31"/>
      <c r="E34" s="31"/>
      <c r="F34" s="32"/>
      <c r="G34" s="33"/>
      <c r="H34" s="34"/>
      <c r="I34" s="35"/>
      <c r="J34" s="31"/>
      <c r="K34" s="36"/>
      <c r="L34" s="269"/>
      <c r="M34" s="35"/>
      <c r="N34" s="39" t="str">
        <f ca="1" t="shared" si="12"/>
        <v/>
      </c>
      <c r="O34" s="35"/>
      <c r="P34" s="39" t="str">
        <f ca="1" t="shared" si="5"/>
        <v/>
      </c>
      <c r="Q34" s="35"/>
      <c r="R34" s="35"/>
      <c r="S34" s="37"/>
      <c r="T34" s="216">
        <f t="shared" si="6"/>
        <v>21</v>
      </c>
      <c r="U34" s="404"/>
      <c r="V34" s="36"/>
      <c r="W34" s="35"/>
      <c r="X34" s="306" t="str">
        <f t="shared" si="7"/>
        <v/>
      </c>
      <c r="Y34" s="269"/>
      <c r="Z34" s="36"/>
      <c r="AA34" s="35"/>
      <c r="AB34" s="306" t="str">
        <f t="shared" si="8"/>
        <v/>
      </c>
      <c r="AC34" s="269"/>
      <c r="AD34" s="36"/>
      <c r="AE34" s="35"/>
      <c r="AF34" s="306" t="str">
        <f t="shared" si="13"/>
        <v/>
      </c>
      <c r="AG34" s="269"/>
      <c r="AH34" s="36"/>
      <c r="AI34" s="35"/>
      <c r="AJ34" s="737"/>
      <c r="AK34" s="34"/>
      <c r="AL34" s="35"/>
      <c r="AM34" t="str">
        <f ca="1" t="shared" si="9"/>
        <v/>
      </c>
      <c r="AN34" s="35"/>
      <c r="AO34" s="31"/>
      <c r="AP34" s="398"/>
      <c r="AQ34" s="210">
        <f t="shared" si="0"/>
        <v>21</v>
      </c>
      <c r="AR34" s="429" t="str">
        <f t="shared" si="1"/>
        <v>Sat</v>
      </c>
      <c r="AS34" s="36"/>
      <c r="AT34" s="52" t="str">
        <f t="shared" si="22"/>
        <v xml:space="preserve"> </v>
      </c>
      <c r="AU34" s="35"/>
      <c r="AV34" s="37"/>
      <c r="AW34" s="36"/>
      <c r="AX34" s="39" t="str">
        <f t="shared" si="16"/>
        <v xml:space="preserve"> </v>
      </c>
      <c r="AY34" s="41" t="str">
        <f ca="1" t="shared" si="2"/>
        <v/>
      </c>
      <c r="AZ34" s="52" t="str">
        <f ca="1" t="shared" si="17"/>
        <v xml:space="preserve"> </v>
      </c>
      <c r="BA34" s="36"/>
      <c r="BB34" s="39" t="str">
        <f t="shared" si="18"/>
        <v xml:space="preserve"> </v>
      </c>
      <c r="BC34" s="41" t="str">
        <f ca="1" t="shared" si="3"/>
        <v/>
      </c>
      <c r="BD34" s="52" t="str">
        <f ca="1" t="shared" si="19"/>
        <v xml:space="preserve"> </v>
      </c>
      <c r="BE34" s="36"/>
      <c r="BF34" s="65" t="str">
        <f t="shared" si="20"/>
        <v xml:space="preserve"> </v>
      </c>
      <c r="BG34" s="42" t="str">
        <f ca="1" t="shared" si="4"/>
        <v/>
      </c>
      <c r="BH34" s="52" t="str">
        <f ca="1" t="shared" si="21"/>
        <v xml:space="preserve"> </v>
      </c>
      <c r="BI34" s="408"/>
      <c r="BJ34" s="238">
        <f t="shared" si="10"/>
        <v>21</v>
      </c>
      <c r="BK34" s="404"/>
      <c r="BL34" s="404"/>
      <c r="BM34" s="36"/>
      <c r="BN34" s="37"/>
      <c r="BO34" s="269"/>
      <c r="BP34" s="35"/>
      <c r="BQ34" s="35"/>
      <c r="BR34" s="35"/>
      <c r="BS34" s="35"/>
      <c r="BT34" s="35"/>
      <c r="BU34" s="35"/>
      <c r="BV34" s="35"/>
      <c r="BW34" s="35"/>
      <c r="BX34" s="37"/>
      <c r="BY34" s="35"/>
      <c r="BZ34" s="37"/>
      <c r="CA34" s="782">
        <f t="shared" si="14"/>
        <v>21</v>
      </c>
      <c r="CB34" s="31"/>
      <c r="CC34" s="826" t="str">
        <f ca="1" t="shared" si="23"/>
        <v/>
      </c>
      <c r="CD34" s="34"/>
      <c r="CE34" s="826" t="str">
        <f ca="1" t="shared" si="23"/>
        <v/>
      </c>
      <c r="CF34" s="34"/>
      <c r="CG34" s="29"/>
      <c r="CH34" s="35"/>
      <c r="CI34" s="34"/>
      <c r="CJ34" s="34"/>
      <c r="CK34" s="29"/>
      <c r="CL34" s="35"/>
      <c r="CM34" s="29"/>
      <c r="CN34" s="31"/>
      <c r="CO34" s="765"/>
      <c r="CP34" s="29"/>
    </row>
    <row r="35" spans="1:94" ht="14.45" customHeight="1">
      <c r="A35" s="212">
        <v>22</v>
      </c>
      <c r="B35" s="211" t="str">
        <f t="shared" si="11"/>
        <v>Sun</v>
      </c>
      <c r="C35" s="43"/>
      <c r="D35" s="44"/>
      <c r="E35" s="44"/>
      <c r="F35" s="45"/>
      <c r="G35" s="46"/>
      <c r="H35" s="47"/>
      <c r="I35" s="43"/>
      <c r="J35" s="44"/>
      <c r="K35" s="48"/>
      <c r="L35" s="270"/>
      <c r="M35" s="43"/>
      <c r="N35" s="39" t="str">
        <f ca="1" t="shared" si="12"/>
        <v/>
      </c>
      <c r="O35" s="43"/>
      <c r="P35" s="39" t="str">
        <f ca="1" t="shared" si="5"/>
        <v/>
      </c>
      <c r="Q35" s="43"/>
      <c r="R35" s="43"/>
      <c r="S35" s="49"/>
      <c r="T35" s="218">
        <f t="shared" si="6"/>
        <v>22</v>
      </c>
      <c r="U35" s="405"/>
      <c r="V35" s="48"/>
      <c r="W35" s="43"/>
      <c r="X35" s="393" t="str">
        <f t="shared" si="7"/>
        <v/>
      </c>
      <c r="Y35" s="270"/>
      <c r="Z35" s="48"/>
      <c r="AA35" s="43"/>
      <c r="AB35" s="393" t="str">
        <f t="shared" si="8"/>
        <v/>
      </c>
      <c r="AC35" s="270"/>
      <c r="AD35" s="48"/>
      <c r="AE35" s="43"/>
      <c r="AF35" s="393" t="str">
        <f t="shared" si="13"/>
        <v/>
      </c>
      <c r="AG35" s="270"/>
      <c r="AH35" s="48"/>
      <c r="AI35" s="43"/>
      <c r="AJ35" s="670"/>
      <c r="AK35" s="47"/>
      <c r="AL35" s="43"/>
      <c r="AM35" t="str">
        <f ca="1" t="shared" si="9"/>
        <v/>
      </c>
      <c r="AN35" s="43"/>
      <c r="AO35" s="44"/>
      <c r="AP35" s="399"/>
      <c r="AQ35" s="212">
        <f t="shared" si="0"/>
        <v>22</v>
      </c>
      <c r="AR35" s="429" t="str">
        <f t="shared" si="1"/>
        <v>Sun</v>
      </c>
      <c r="AS35" s="48"/>
      <c r="AT35" s="40" t="str">
        <f t="shared" si="22"/>
        <v/>
      </c>
      <c r="AU35" s="43"/>
      <c r="AV35" s="49"/>
      <c r="AW35" s="48"/>
      <c r="AX35" s="66" t="str">
        <f t="shared" si="16"/>
        <v/>
      </c>
      <c r="AY35" s="41" t="str">
        <f ca="1" t="shared" si="2"/>
        <v/>
      </c>
      <c r="AZ35" s="52" t="str">
        <f t="shared" si="17"/>
        <v/>
      </c>
      <c r="BA35" s="48"/>
      <c r="BB35" s="66" t="str">
        <f t="shared" si="18"/>
        <v/>
      </c>
      <c r="BC35" s="41" t="str">
        <f ca="1" t="shared" si="3"/>
        <v/>
      </c>
      <c r="BD35" s="40" t="str">
        <f t="shared" si="19"/>
        <v/>
      </c>
      <c r="BE35" s="48"/>
      <c r="BF35" s="67" t="str">
        <f t="shared" si="20"/>
        <v/>
      </c>
      <c r="BG35" s="42" t="str">
        <f ca="1" t="shared" si="4"/>
        <v/>
      </c>
      <c r="BH35" s="40" t="str">
        <f t="shared" si="21"/>
        <v/>
      </c>
      <c r="BI35" s="409"/>
      <c r="BJ35" s="239">
        <f t="shared" si="10"/>
        <v>22</v>
      </c>
      <c r="BK35" s="405"/>
      <c r="BL35" s="405"/>
      <c r="BM35" s="48"/>
      <c r="BN35" s="49"/>
      <c r="BO35" s="270"/>
      <c r="BP35" s="43"/>
      <c r="BQ35" s="43"/>
      <c r="BR35" s="43"/>
      <c r="BS35" s="43"/>
      <c r="BT35" s="43"/>
      <c r="BU35" s="43"/>
      <c r="BV35" s="43"/>
      <c r="BW35" s="43"/>
      <c r="BX35" s="49"/>
      <c r="BY35" s="43"/>
      <c r="BZ35" s="49"/>
      <c r="CA35" s="238">
        <f t="shared" si="14"/>
        <v>22</v>
      </c>
      <c r="CB35" s="44"/>
      <c r="CC35" s="829" t="str">
        <f ca="1" t="shared" si="23"/>
        <v/>
      </c>
      <c r="CD35" s="47"/>
      <c r="CE35" s="829" t="str">
        <f ca="1" t="shared" si="23"/>
        <v/>
      </c>
      <c r="CF35" s="47"/>
      <c r="CG35" s="29"/>
      <c r="CH35" s="43"/>
      <c r="CI35" s="34"/>
      <c r="CJ35" s="34"/>
      <c r="CK35" s="29"/>
      <c r="CL35" s="43"/>
      <c r="CM35" s="29"/>
      <c r="CN35" s="44"/>
      <c r="CO35" s="765"/>
      <c r="CP35" s="29"/>
    </row>
    <row r="36" spans="1:94" ht="14.45" customHeight="1">
      <c r="A36" s="212">
        <v>23</v>
      </c>
      <c r="B36" s="211" t="str">
        <f t="shared" si="11"/>
        <v>Mon</v>
      </c>
      <c r="C36" s="43"/>
      <c r="D36" s="44"/>
      <c r="E36" s="44"/>
      <c r="F36" s="45"/>
      <c r="G36" s="46"/>
      <c r="H36" s="47"/>
      <c r="I36" s="43"/>
      <c r="J36" s="44"/>
      <c r="K36" s="48"/>
      <c r="L36" s="270"/>
      <c r="M36" s="43"/>
      <c r="N36" s="39" t="str">
        <f ca="1" t="shared" si="12"/>
        <v/>
      </c>
      <c r="O36" s="43"/>
      <c r="P36" s="39" t="str">
        <f ca="1" t="shared" si="5"/>
        <v/>
      </c>
      <c r="Q36" s="43"/>
      <c r="R36" s="43"/>
      <c r="S36" s="49"/>
      <c r="T36" s="218">
        <f t="shared" si="6"/>
        <v>23</v>
      </c>
      <c r="U36" s="405"/>
      <c r="V36" s="48"/>
      <c r="W36" s="43"/>
      <c r="X36" s="393" t="str">
        <f t="shared" si="7"/>
        <v/>
      </c>
      <c r="Y36" s="270"/>
      <c r="Z36" s="48"/>
      <c r="AA36" s="43"/>
      <c r="AB36" s="393" t="str">
        <f t="shared" si="8"/>
        <v/>
      </c>
      <c r="AC36" s="270"/>
      <c r="AD36" s="48"/>
      <c r="AE36" s="43"/>
      <c r="AF36" s="393" t="str">
        <f t="shared" si="13"/>
        <v/>
      </c>
      <c r="AG36" s="270"/>
      <c r="AH36" s="48"/>
      <c r="AI36" s="43"/>
      <c r="AJ36" s="670"/>
      <c r="AK36" s="47"/>
      <c r="AL36" s="43"/>
      <c r="AM36" t="str">
        <f ca="1" t="shared" si="9"/>
        <v/>
      </c>
      <c r="AN36" s="43"/>
      <c r="AO36" s="44"/>
      <c r="AP36" s="399"/>
      <c r="AQ36" s="212">
        <f t="shared" si="0"/>
        <v>23</v>
      </c>
      <c r="AR36" s="429" t="str">
        <f t="shared" si="1"/>
        <v>Mon</v>
      </c>
      <c r="AS36" s="48"/>
      <c r="AT36" s="40" t="str">
        <f t="shared" si="22"/>
        <v/>
      </c>
      <c r="AU36" s="43"/>
      <c r="AV36" s="49"/>
      <c r="AW36" s="48"/>
      <c r="AX36" s="66" t="str">
        <f t="shared" si="16"/>
        <v/>
      </c>
      <c r="AY36" s="41" t="str">
        <f ca="1" t="shared" si="2"/>
        <v/>
      </c>
      <c r="AZ36" s="52" t="str">
        <f t="shared" si="17"/>
        <v/>
      </c>
      <c r="BA36" s="48"/>
      <c r="BB36" s="66" t="str">
        <f t="shared" si="18"/>
        <v/>
      </c>
      <c r="BC36" s="41" t="str">
        <f ca="1" t="shared" si="3"/>
        <v/>
      </c>
      <c r="BD36" s="40" t="str">
        <f t="shared" si="19"/>
        <v/>
      </c>
      <c r="BE36" s="48"/>
      <c r="BF36" s="67" t="str">
        <f t="shared" si="20"/>
        <v/>
      </c>
      <c r="BG36" s="42" t="str">
        <f ca="1" t="shared" si="4"/>
        <v/>
      </c>
      <c r="BH36" s="40" t="str">
        <f t="shared" si="21"/>
        <v/>
      </c>
      <c r="BI36" s="409"/>
      <c r="BJ36" s="239">
        <f t="shared" si="10"/>
        <v>23</v>
      </c>
      <c r="BK36" s="405"/>
      <c r="BL36" s="405"/>
      <c r="BM36" s="48"/>
      <c r="BN36" s="49"/>
      <c r="BO36" s="270"/>
      <c r="BP36" s="43"/>
      <c r="BQ36" s="43"/>
      <c r="BR36" s="43"/>
      <c r="BS36" s="43"/>
      <c r="BT36" s="43"/>
      <c r="BU36" s="43"/>
      <c r="BV36" s="43"/>
      <c r="BW36" s="43"/>
      <c r="BX36" s="49"/>
      <c r="BY36" s="43"/>
      <c r="BZ36" s="49"/>
      <c r="CA36" s="238">
        <f t="shared" si="14"/>
        <v>23</v>
      </c>
      <c r="CB36" s="44"/>
      <c r="CC36" s="829" t="str">
        <f ca="1" t="shared" si="23"/>
        <v/>
      </c>
      <c r="CD36" s="47"/>
      <c r="CE36" s="829" t="str">
        <f ca="1" t="shared" si="23"/>
        <v/>
      </c>
      <c r="CF36" s="47"/>
      <c r="CG36" s="29"/>
      <c r="CH36" s="43"/>
      <c r="CI36" s="34"/>
      <c r="CJ36" s="34"/>
      <c r="CK36" s="29"/>
      <c r="CL36" s="43"/>
      <c r="CM36" s="29"/>
      <c r="CN36" s="44"/>
      <c r="CO36" s="765"/>
      <c r="CP36" s="29"/>
    </row>
    <row r="37" spans="1:94" ht="14.45" customHeight="1">
      <c r="A37" s="212">
        <v>24</v>
      </c>
      <c r="B37" s="211" t="str">
        <f t="shared" si="11"/>
        <v>Tue</v>
      </c>
      <c r="C37" s="43"/>
      <c r="D37" s="44"/>
      <c r="E37" s="44"/>
      <c r="F37" s="45"/>
      <c r="G37" s="46"/>
      <c r="H37" s="47"/>
      <c r="I37" s="43"/>
      <c r="J37" s="44"/>
      <c r="K37" s="48"/>
      <c r="L37" s="270"/>
      <c r="M37" s="43"/>
      <c r="N37" s="39" t="str">
        <f ca="1" t="shared" si="12"/>
        <v/>
      </c>
      <c r="O37" s="43"/>
      <c r="P37" s="39" t="str">
        <f ca="1" t="shared" si="5"/>
        <v/>
      </c>
      <c r="Q37" s="43"/>
      <c r="R37" s="43"/>
      <c r="S37" s="49"/>
      <c r="T37" s="218">
        <f t="shared" si="6"/>
        <v>24</v>
      </c>
      <c r="U37" s="405"/>
      <c r="V37" s="48"/>
      <c r="W37" s="43"/>
      <c r="X37" s="393" t="str">
        <f t="shared" si="7"/>
        <v/>
      </c>
      <c r="Y37" s="270"/>
      <c r="Z37" s="48"/>
      <c r="AA37" s="43"/>
      <c r="AB37" s="393" t="str">
        <f t="shared" si="8"/>
        <v/>
      </c>
      <c r="AC37" s="270"/>
      <c r="AD37" s="48"/>
      <c r="AE37" s="43"/>
      <c r="AF37" s="393" t="str">
        <f t="shared" si="13"/>
        <v/>
      </c>
      <c r="AG37" s="270"/>
      <c r="AH37" s="48"/>
      <c r="AI37" s="43"/>
      <c r="AJ37" s="670"/>
      <c r="AK37" s="47"/>
      <c r="AL37" s="43"/>
      <c r="AM37" t="str">
        <f ca="1" t="shared" si="9"/>
        <v/>
      </c>
      <c r="AN37" s="43"/>
      <c r="AO37" s="44"/>
      <c r="AP37" s="399"/>
      <c r="AQ37" s="212">
        <f t="shared" si="0"/>
        <v>24</v>
      </c>
      <c r="AR37" s="429" t="str">
        <f t="shared" si="1"/>
        <v>Tue</v>
      </c>
      <c r="AS37" s="48"/>
      <c r="AT37" s="40" t="str">
        <f t="shared" si="22"/>
        <v/>
      </c>
      <c r="AU37" s="43"/>
      <c r="AV37" s="49"/>
      <c r="AW37" s="48"/>
      <c r="AX37" s="66" t="str">
        <f t="shared" si="16"/>
        <v/>
      </c>
      <c r="AY37" s="41" t="str">
        <f ca="1" t="shared" si="2"/>
        <v/>
      </c>
      <c r="AZ37" s="52" t="str">
        <f t="shared" si="17"/>
        <v/>
      </c>
      <c r="BA37" s="48"/>
      <c r="BB37" s="66" t="str">
        <f t="shared" si="18"/>
        <v/>
      </c>
      <c r="BC37" s="41" t="str">
        <f ca="1" t="shared" si="3"/>
        <v/>
      </c>
      <c r="BD37" s="40" t="str">
        <f t="shared" si="19"/>
        <v/>
      </c>
      <c r="BE37" s="48"/>
      <c r="BF37" s="67" t="str">
        <f t="shared" si="20"/>
        <v/>
      </c>
      <c r="BG37" s="42" t="str">
        <f ca="1" t="shared" si="4"/>
        <v/>
      </c>
      <c r="BH37" s="40" t="str">
        <f t="shared" si="21"/>
        <v/>
      </c>
      <c r="BI37" s="409"/>
      <c r="BJ37" s="239">
        <f t="shared" si="10"/>
        <v>24</v>
      </c>
      <c r="BK37" s="405"/>
      <c r="BL37" s="405"/>
      <c r="BM37" s="48"/>
      <c r="BN37" s="49"/>
      <c r="BO37" s="270"/>
      <c r="BP37" s="43"/>
      <c r="BQ37" s="43"/>
      <c r="BR37" s="43"/>
      <c r="BS37" s="43"/>
      <c r="BT37" s="43"/>
      <c r="BU37" s="43"/>
      <c r="BV37" s="43"/>
      <c r="BW37" s="43"/>
      <c r="BX37" s="49"/>
      <c r="BY37" s="43"/>
      <c r="BZ37" s="49"/>
      <c r="CA37" s="238">
        <f t="shared" si="14"/>
        <v>24</v>
      </c>
      <c r="CB37" s="44"/>
      <c r="CC37" s="829" t="str">
        <f ca="1" t="shared" si="23"/>
        <v/>
      </c>
      <c r="CD37" s="47"/>
      <c r="CE37" s="829" t="str">
        <f ca="1" t="shared" si="23"/>
        <v/>
      </c>
      <c r="CF37" s="47"/>
      <c r="CG37" s="29"/>
      <c r="CH37" s="43"/>
      <c r="CI37" s="34"/>
      <c r="CJ37" s="34"/>
      <c r="CK37" s="29"/>
      <c r="CL37" s="43"/>
      <c r="CM37" s="29"/>
      <c r="CN37" s="44"/>
      <c r="CO37" s="765"/>
      <c r="CP37" s="29"/>
    </row>
    <row r="38" spans="1:94" ht="14.45" customHeight="1" thickBot="1">
      <c r="A38" s="213">
        <v>25</v>
      </c>
      <c r="B38" s="214" t="str">
        <f t="shared" si="11"/>
        <v>Wed</v>
      </c>
      <c r="C38" s="53"/>
      <c r="D38" s="54"/>
      <c r="E38" s="54"/>
      <c r="F38" s="55"/>
      <c r="G38" s="56"/>
      <c r="H38" s="57"/>
      <c r="I38" s="53"/>
      <c r="J38" s="54"/>
      <c r="K38" s="58"/>
      <c r="L38" s="271"/>
      <c r="M38" s="53"/>
      <c r="N38" s="61" t="str">
        <f ca="1" t="shared" si="12"/>
        <v/>
      </c>
      <c r="O38" s="53"/>
      <c r="P38" s="61" t="str">
        <f ca="1" t="shared" si="5"/>
        <v/>
      </c>
      <c r="Q38" s="53"/>
      <c r="R38" s="53"/>
      <c r="S38" s="59"/>
      <c r="T38" s="220">
        <f t="shared" si="6"/>
        <v>25</v>
      </c>
      <c r="U38" s="406"/>
      <c r="V38" s="58"/>
      <c r="W38" s="53"/>
      <c r="X38" s="394" t="str">
        <f t="shared" si="7"/>
        <v/>
      </c>
      <c r="Y38" s="271"/>
      <c r="Z38" s="58"/>
      <c r="AA38" s="53"/>
      <c r="AB38" s="394" t="str">
        <f t="shared" si="8"/>
        <v/>
      </c>
      <c r="AC38" s="271"/>
      <c r="AD38" s="58"/>
      <c r="AE38" s="53"/>
      <c r="AF38" s="394" t="str">
        <f t="shared" si="13"/>
        <v/>
      </c>
      <c r="AG38" s="271"/>
      <c r="AH38" s="58"/>
      <c r="AI38" s="53"/>
      <c r="AJ38" s="736"/>
      <c r="AK38" s="57"/>
      <c r="AL38" s="53"/>
      <c r="AM38" t="str">
        <f ca="1" t="shared" si="9"/>
        <v/>
      </c>
      <c r="AN38" s="53"/>
      <c r="AO38" s="54"/>
      <c r="AP38" s="400"/>
      <c r="AQ38" s="213">
        <f t="shared" si="0"/>
        <v>25</v>
      </c>
      <c r="AR38" s="430" t="str">
        <f t="shared" si="1"/>
        <v>Wed</v>
      </c>
      <c r="AS38" s="58"/>
      <c r="AT38" s="63" t="str">
        <f t="shared" si="22"/>
        <v/>
      </c>
      <c r="AU38" s="53"/>
      <c r="AV38" s="59"/>
      <c r="AW38" s="58"/>
      <c r="AX38" s="61" t="str">
        <f t="shared" si="16"/>
        <v/>
      </c>
      <c r="AY38" s="84" t="str">
        <f ca="1" t="shared" si="2"/>
        <v/>
      </c>
      <c r="AZ38" s="63" t="str">
        <f t="shared" si="17"/>
        <v/>
      </c>
      <c r="BA38" s="58"/>
      <c r="BB38" s="61" t="str">
        <f t="shared" si="18"/>
        <v/>
      </c>
      <c r="BC38" s="84" t="str">
        <f ca="1" t="shared" si="3"/>
        <v/>
      </c>
      <c r="BD38" s="63" t="str">
        <f t="shared" si="19"/>
        <v/>
      </c>
      <c r="BE38" s="58"/>
      <c r="BF38" s="68" t="str">
        <f t="shared" si="20"/>
        <v/>
      </c>
      <c r="BG38" s="64" t="str">
        <f ca="1" t="shared" si="4"/>
        <v/>
      </c>
      <c r="BH38" s="63" t="str">
        <f t="shared" si="21"/>
        <v/>
      </c>
      <c r="BI38" s="410"/>
      <c r="BJ38" s="240">
        <f t="shared" si="10"/>
        <v>25</v>
      </c>
      <c r="BK38" s="406"/>
      <c r="BL38" s="406"/>
      <c r="BM38" s="58"/>
      <c r="BN38" s="59"/>
      <c r="BO38" s="271"/>
      <c r="BP38" s="53"/>
      <c r="BQ38" s="53"/>
      <c r="BR38" s="53"/>
      <c r="BS38" s="53"/>
      <c r="BT38" s="53"/>
      <c r="BU38" s="53"/>
      <c r="BV38" s="53"/>
      <c r="BW38" s="53"/>
      <c r="BX38" s="59"/>
      <c r="BY38" s="53"/>
      <c r="BZ38" s="59"/>
      <c r="CA38" s="781">
        <f t="shared" si="14"/>
        <v>25</v>
      </c>
      <c r="CB38" s="54"/>
      <c r="CC38" s="831" t="str">
        <f ca="1" t="shared" si="23"/>
        <v/>
      </c>
      <c r="CD38" s="57"/>
      <c r="CE38" s="831" t="str">
        <f ca="1" t="shared" si="23"/>
        <v/>
      </c>
      <c r="CF38" s="57"/>
      <c r="CG38" s="766"/>
      <c r="CH38" s="53"/>
      <c r="CI38" s="57"/>
      <c r="CJ38" s="57"/>
      <c r="CK38" s="766"/>
      <c r="CL38" s="53"/>
      <c r="CM38" s="766"/>
      <c r="CN38" s="54"/>
      <c r="CO38" s="764"/>
      <c r="CP38" s="766"/>
    </row>
    <row r="39" spans="1:94" ht="14.45" customHeight="1">
      <c r="A39" s="210">
        <v>26</v>
      </c>
      <c r="B39" s="215" t="str">
        <f t="shared" si="11"/>
        <v>Thu</v>
      </c>
      <c r="C39" s="35"/>
      <c r="D39" s="31"/>
      <c r="E39" s="31"/>
      <c r="F39" s="32"/>
      <c r="G39" s="33"/>
      <c r="H39" s="34"/>
      <c r="I39" s="35"/>
      <c r="J39" s="31"/>
      <c r="K39" s="36"/>
      <c r="L39" s="269"/>
      <c r="M39" s="35"/>
      <c r="N39" s="39" t="str">
        <f ca="1" t="shared" si="12"/>
        <v/>
      </c>
      <c r="O39" s="35"/>
      <c r="P39" s="39" t="str">
        <f ca="1" t="shared" si="5"/>
        <v/>
      </c>
      <c r="Q39" s="35"/>
      <c r="R39" s="35"/>
      <c r="S39" s="37"/>
      <c r="T39" s="216">
        <f t="shared" si="6"/>
        <v>26</v>
      </c>
      <c r="U39" s="404"/>
      <c r="V39" s="36"/>
      <c r="W39" s="35"/>
      <c r="X39" s="306" t="str">
        <f t="shared" si="7"/>
        <v/>
      </c>
      <c r="Y39" s="269"/>
      <c r="Z39" s="36"/>
      <c r="AA39" s="35"/>
      <c r="AB39" s="306" t="str">
        <f t="shared" si="8"/>
        <v/>
      </c>
      <c r="AC39" s="269"/>
      <c r="AD39" s="36"/>
      <c r="AE39" s="35"/>
      <c r="AF39" s="306" t="str">
        <f t="shared" si="13"/>
        <v/>
      </c>
      <c r="AG39" s="269"/>
      <c r="AH39" s="36"/>
      <c r="AI39" s="35"/>
      <c r="AJ39" s="737"/>
      <c r="AK39" s="34"/>
      <c r="AL39" s="35"/>
      <c r="AM39" t="str">
        <f ca="1" t="shared" si="9"/>
        <v/>
      </c>
      <c r="AN39" s="35"/>
      <c r="AO39" s="31"/>
      <c r="AP39" s="398"/>
      <c r="AQ39" s="210">
        <f t="shared" si="0"/>
        <v>26</v>
      </c>
      <c r="AR39" s="429" t="str">
        <f t="shared" si="1"/>
        <v>Thu</v>
      </c>
      <c r="AS39" s="36"/>
      <c r="AT39" s="52" t="str">
        <f t="shared" si="22"/>
        <v/>
      </c>
      <c r="AU39" s="35"/>
      <c r="AV39" s="37"/>
      <c r="AW39" s="36"/>
      <c r="AX39" s="39" t="str">
        <f t="shared" si="16"/>
        <v/>
      </c>
      <c r="AY39" s="41" t="str">
        <f ca="1" t="shared" si="2"/>
        <v/>
      </c>
      <c r="AZ39" s="52" t="str">
        <f t="shared" si="17"/>
        <v/>
      </c>
      <c r="BA39" s="36"/>
      <c r="BB39" s="39" t="str">
        <f t="shared" si="18"/>
        <v/>
      </c>
      <c r="BC39" s="41" t="str">
        <f ca="1" t="shared" si="3"/>
        <v/>
      </c>
      <c r="BD39" s="52" t="str">
        <f t="shared" si="19"/>
        <v/>
      </c>
      <c r="BE39" s="36"/>
      <c r="BF39" s="65" t="str">
        <f t="shared" si="20"/>
        <v/>
      </c>
      <c r="BG39" s="42" t="str">
        <f ca="1" t="shared" si="4"/>
        <v/>
      </c>
      <c r="BH39" s="52" t="str">
        <f t="shared" si="21"/>
        <v/>
      </c>
      <c r="BI39" s="408"/>
      <c r="BJ39" s="238">
        <f t="shared" si="10"/>
        <v>26</v>
      </c>
      <c r="BK39" s="404"/>
      <c r="BL39" s="404"/>
      <c r="BM39" s="36"/>
      <c r="BN39" s="37"/>
      <c r="BO39" s="269"/>
      <c r="BP39" s="35"/>
      <c r="BQ39" s="35"/>
      <c r="BR39" s="35"/>
      <c r="BS39" s="35"/>
      <c r="BT39" s="35"/>
      <c r="BU39" s="35"/>
      <c r="BV39" s="35"/>
      <c r="BW39" s="35"/>
      <c r="BX39" s="37"/>
      <c r="BY39" s="35"/>
      <c r="BZ39" s="37"/>
      <c r="CA39" s="782">
        <f t="shared" si="14"/>
        <v>26</v>
      </c>
      <c r="CB39" s="31"/>
      <c r="CC39" s="826" t="str">
        <f ca="1" t="shared" si="23"/>
        <v/>
      </c>
      <c r="CD39" s="34"/>
      <c r="CE39" s="826" t="str">
        <f ca="1" t="shared" si="23"/>
        <v/>
      </c>
      <c r="CF39" s="34"/>
      <c r="CG39" s="29"/>
      <c r="CH39" s="35"/>
      <c r="CI39" s="34"/>
      <c r="CJ39" s="34"/>
      <c r="CK39" s="29"/>
      <c r="CL39" s="35"/>
      <c r="CM39" s="29"/>
      <c r="CN39" s="31"/>
      <c r="CO39" s="765"/>
      <c r="CP39" s="29"/>
    </row>
    <row r="40" spans="1:94" ht="14.45" customHeight="1">
      <c r="A40" s="212">
        <v>27</v>
      </c>
      <c r="B40" s="211" t="str">
        <f t="shared" si="11"/>
        <v>Fri</v>
      </c>
      <c r="C40" s="43"/>
      <c r="D40" s="44"/>
      <c r="E40" s="44"/>
      <c r="F40" s="45"/>
      <c r="G40" s="46"/>
      <c r="H40" s="47"/>
      <c r="I40" s="43"/>
      <c r="J40" s="44"/>
      <c r="K40" s="48"/>
      <c r="L40" s="270"/>
      <c r="M40" s="43"/>
      <c r="N40" s="39" t="str">
        <f ca="1" t="shared" si="12"/>
        <v/>
      </c>
      <c r="O40" s="43"/>
      <c r="P40" s="39" t="str">
        <f ca="1" t="shared" si="5"/>
        <v/>
      </c>
      <c r="Q40" s="43"/>
      <c r="R40" s="43"/>
      <c r="S40" s="49"/>
      <c r="T40" s="218">
        <f t="shared" si="6"/>
        <v>27</v>
      </c>
      <c r="U40" s="405"/>
      <c r="V40" s="48"/>
      <c r="W40" s="43"/>
      <c r="X40" s="393" t="str">
        <f t="shared" si="7"/>
        <v/>
      </c>
      <c r="Y40" s="270"/>
      <c r="Z40" s="48"/>
      <c r="AA40" s="43"/>
      <c r="AB40" s="393" t="str">
        <f t="shared" si="8"/>
        <v/>
      </c>
      <c r="AC40" s="270"/>
      <c r="AD40" s="48"/>
      <c r="AE40" s="43"/>
      <c r="AF40" s="393" t="str">
        <f t="shared" si="13"/>
        <v/>
      </c>
      <c r="AG40" s="270"/>
      <c r="AH40" s="48"/>
      <c r="AI40" s="43"/>
      <c r="AJ40" s="670"/>
      <c r="AK40" s="47"/>
      <c r="AL40" s="43"/>
      <c r="AM40" t="str">
        <f ca="1" t="shared" si="9"/>
        <v/>
      </c>
      <c r="AN40" s="43"/>
      <c r="AO40" s="44"/>
      <c r="AP40" s="399"/>
      <c r="AQ40" s="212">
        <f t="shared" si="0"/>
        <v>27</v>
      </c>
      <c r="AR40" s="429" t="str">
        <f t="shared" si="1"/>
        <v>Fri</v>
      </c>
      <c r="AS40" s="48"/>
      <c r="AT40" s="40" t="str">
        <f t="shared" si="22"/>
        <v/>
      </c>
      <c r="AU40" s="43"/>
      <c r="AV40" s="49"/>
      <c r="AW40" s="48"/>
      <c r="AX40" s="66" t="str">
        <f t="shared" si="16"/>
        <v/>
      </c>
      <c r="AY40" s="41" t="str">
        <f ca="1" t="shared" si="2"/>
        <v/>
      </c>
      <c r="AZ40" s="52" t="str">
        <f t="shared" si="17"/>
        <v/>
      </c>
      <c r="BA40" s="48"/>
      <c r="BB40" s="66" t="str">
        <f t="shared" si="18"/>
        <v/>
      </c>
      <c r="BC40" s="41" t="str">
        <f ca="1" t="shared" si="3"/>
        <v/>
      </c>
      <c r="BD40" s="40" t="str">
        <f t="shared" si="19"/>
        <v/>
      </c>
      <c r="BE40" s="48"/>
      <c r="BF40" s="67" t="str">
        <f t="shared" si="20"/>
        <v/>
      </c>
      <c r="BG40" s="42" t="str">
        <f ca="1" t="shared" si="4"/>
        <v/>
      </c>
      <c r="BH40" s="40" t="str">
        <f t="shared" si="21"/>
        <v/>
      </c>
      <c r="BI40" s="409"/>
      <c r="BJ40" s="239">
        <f t="shared" si="10"/>
        <v>27</v>
      </c>
      <c r="BK40" s="405"/>
      <c r="BL40" s="405"/>
      <c r="BM40" s="48"/>
      <c r="BN40" s="49"/>
      <c r="BO40" s="270"/>
      <c r="BP40" s="43"/>
      <c r="BQ40" s="43"/>
      <c r="BR40" s="43"/>
      <c r="BS40" s="43"/>
      <c r="BT40" s="43"/>
      <c r="BU40" s="43"/>
      <c r="BV40" s="43"/>
      <c r="BW40" s="43"/>
      <c r="BX40" s="49"/>
      <c r="BY40" s="43"/>
      <c r="BZ40" s="49"/>
      <c r="CA40" s="238">
        <f t="shared" si="14"/>
        <v>27</v>
      </c>
      <c r="CB40" s="44"/>
      <c r="CC40" s="829" t="str">
        <f ca="1" t="shared" si="23"/>
        <v/>
      </c>
      <c r="CD40" s="47"/>
      <c r="CE40" s="829" t="str">
        <f ca="1" t="shared" si="23"/>
        <v/>
      </c>
      <c r="CF40" s="47"/>
      <c r="CG40" s="29"/>
      <c r="CH40" s="43"/>
      <c r="CI40" s="34"/>
      <c r="CJ40" s="34"/>
      <c r="CK40" s="29"/>
      <c r="CL40" s="43"/>
      <c r="CM40" s="29"/>
      <c r="CN40" s="44"/>
      <c r="CO40" s="765"/>
      <c r="CP40" s="29"/>
    </row>
    <row r="41" spans="1:94" ht="14.45" customHeight="1">
      <c r="A41" s="212">
        <v>28</v>
      </c>
      <c r="B41" s="211" t="str">
        <f t="shared" si="11"/>
        <v>Sat</v>
      </c>
      <c r="C41" s="43"/>
      <c r="D41" s="44"/>
      <c r="E41" s="44"/>
      <c r="F41" s="45"/>
      <c r="G41" s="46"/>
      <c r="H41" s="47"/>
      <c r="I41" s="43"/>
      <c r="J41" s="44"/>
      <c r="K41" s="48"/>
      <c r="L41" s="270"/>
      <c r="M41" s="43"/>
      <c r="N41" s="39" t="str">
        <f ca="1" t="shared" si="12"/>
        <v/>
      </c>
      <c r="O41" s="43"/>
      <c r="P41" s="39" t="str">
        <f ca="1" t="shared" si="5"/>
        <v/>
      </c>
      <c r="Q41" s="43"/>
      <c r="R41" s="43"/>
      <c r="S41" s="49"/>
      <c r="T41" s="218">
        <f t="shared" si="6"/>
        <v>28</v>
      </c>
      <c r="U41" s="405"/>
      <c r="V41" s="48"/>
      <c r="W41" s="43"/>
      <c r="X41" s="393" t="str">
        <f t="shared" si="7"/>
        <v/>
      </c>
      <c r="Y41" s="270"/>
      <c r="Z41" s="48"/>
      <c r="AA41" s="43"/>
      <c r="AB41" s="393" t="str">
        <f t="shared" si="8"/>
        <v/>
      </c>
      <c r="AC41" s="270"/>
      <c r="AD41" s="48"/>
      <c r="AE41" s="43"/>
      <c r="AF41" s="393" t="str">
        <f t="shared" si="13"/>
        <v/>
      </c>
      <c r="AG41" s="270"/>
      <c r="AH41" s="48"/>
      <c r="AI41" s="43"/>
      <c r="AJ41" s="670"/>
      <c r="AK41" s="47"/>
      <c r="AL41" s="43"/>
      <c r="AM41" t="str">
        <f ca="1" t="shared" si="9"/>
        <v/>
      </c>
      <c r="AN41" s="43"/>
      <c r="AO41" s="44"/>
      <c r="AP41" s="399"/>
      <c r="AQ41" s="212">
        <f t="shared" si="0"/>
        <v>28</v>
      </c>
      <c r="AR41" s="429" t="str">
        <f t="shared" si="1"/>
        <v>Sat</v>
      </c>
      <c r="AS41" s="48"/>
      <c r="AT41" s="40" t="str">
        <f t="shared" si="22"/>
        <v xml:space="preserve"> </v>
      </c>
      <c r="AU41" s="43"/>
      <c r="AV41" s="49"/>
      <c r="AW41" s="48"/>
      <c r="AX41" s="66" t="str">
        <f t="shared" si="16"/>
        <v xml:space="preserve"> </v>
      </c>
      <c r="AY41" s="41" t="str">
        <f ca="1" t="shared" si="2"/>
        <v/>
      </c>
      <c r="AZ41" s="52" t="str">
        <f ca="1" t="shared" si="17"/>
        <v xml:space="preserve"> </v>
      </c>
      <c r="BA41" s="48"/>
      <c r="BB41" s="66" t="str">
        <f t="shared" si="18"/>
        <v xml:space="preserve"> </v>
      </c>
      <c r="BC41" s="41" t="str">
        <f ca="1" t="shared" si="3"/>
        <v/>
      </c>
      <c r="BD41" s="40" t="str">
        <f ca="1" t="shared" si="19"/>
        <v xml:space="preserve"> </v>
      </c>
      <c r="BE41" s="48"/>
      <c r="BF41" s="67" t="str">
        <f t="shared" si="20"/>
        <v xml:space="preserve"> </v>
      </c>
      <c r="BG41" s="42" t="str">
        <f ca="1" t="shared" si="4"/>
        <v/>
      </c>
      <c r="BH41" s="40" t="str">
        <f ca="1" t="shared" si="21"/>
        <v xml:space="preserve"> </v>
      </c>
      <c r="BI41" s="409"/>
      <c r="BJ41" s="239">
        <f t="shared" si="10"/>
        <v>28</v>
      </c>
      <c r="BK41" s="405"/>
      <c r="BL41" s="405"/>
      <c r="BM41" s="48"/>
      <c r="BN41" s="49"/>
      <c r="BO41" s="270"/>
      <c r="BP41" s="43"/>
      <c r="BQ41" s="43"/>
      <c r="BR41" s="43"/>
      <c r="BS41" s="43"/>
      <c r="BT41" s="43"/>
      <c r="BU41" s="43"/>
      <c r="BV41" s="43"/>
      <c r="BW41" s="43"/>
      <c r="BX41" s="49"/>
      <c r="BY41" s="43"/>
      <c r="BZ41" s="49"/>
      <c r="CA41" s="238">
        <f t="shared" si="14"/>
        <v>28</v>
      </c>
      <c r="CB41" s="44"/>
      <c r="CC41" s="829" t="str">
        <f ca="1" t="shared" si="23"/>
        <v/>
      </c>
      <c r="CD41" s="47"/>
      <c r="CE41" s="829" t="str">
        <f ca="1" t="shared" si="23"/>
        <v/>
      </c>
      <c r="CF41" s="47"/>
      <c r="CG41" s="29"/>
      <c r="CH41" s="43"/>
      <c r="CI41" s="34"/>
      <c r="CJ41" s="34"/>
      <c r="CK41" s="29"/>
      <c r="CL41" s="43"/>
      <c r="CM41" s="29"/>
      <c r="CN41" s="44"/>
      <c r="CO41" s="765"/>
      <c r="CP41" s="29"/>
    </row>
    <row r="42" spans="1:94" ht="14.45" customHeight="1">
      <c r="A42" s="212">
        <v>29</v>
      </c>
      <c r="B42" s="211" t="str">
        <f t="shared" si="11"/>
        <v>Sun</v>
      </c>
      <c r="C42" s="43"/>
      <c r="D42" s="44"/>
      <c r="E42" s="44"/>
      <c r="F42" s="45"/>
      <c r="G42" s="46"/>
      <c r="H42" s="47"/>
      <c r="I42" s="43"/>
      <c r="J42" s="44"/>
      <c r="K42" s="48"/>
      <c r="L42" s="270"/>
      <c r="M42" s="43"/>
      <c r="N42" s="39" t="str">
        <f ca="1" t="shared" si="12"/>
        <v/>
      </c>
      <c r="O42" s="43"/>
      <c r="P42" s="39" t="str">
        <f ca="1" t="shared" si="5"/>
        <v/>
      </c>
      <c r="Q42" s="43"/>
      <c r="R42" s="43"/>
      <c r="S42" s="49"/>
      <c r="T42" s="218">
        <f t="shared" si="6"/>
        <v>29</v>
      </c>
      <c r="U42" s="405"/>
      <c r="V42" s="48"/>
      <c r="W42" s="43"/>
      <c r="X42" s="393" t="str">
        <f t="shared" si="7"/>
        <v/>
      </c>
      <c r="Y42" s="270"/>
      <c r="Z42" s="48"/>
      <c r="AA42" s="43"/>
      <c r="AB42" s="393" t="str">
        <f t="shared" si="8"/>
        <v/>
      </c>
      <c r="AC42" s="270"/>
      <c r="AD42" s="48"/>
      <c r="AE42" s="43"/>
      <c r="AF42" s="393" t="str">
        <f t="shared" si="13"/>
        <v/>
      </c>
      <c r="AG42" s="270"/>
      <c r="AH42" s="48"/>
      <c r="AI42" s="43"/>
      <c r="AJ42" s="670"/>
      <c r="AK42" s="47"/>
      <c r="AL42" s="43"/>
      <c r="AM42" t="str">
        <f ca="1" t="shared" si="9"/>
        <v/>
      </c>
      <c r="AN42" s="43"/>
      <c r="AO42" s="44"/>
      <c r="AP42" s="399"/>
      <c r="AQ42" s="212">
        <f t="shared" si="0"/>
        <v>29</v>
      </c>
      <c r="AR42" s="429" t="str">
        <f t="shared" si="1"/>
        <v>Sun</v>
      </c>
      <c r="AS42" s="48"/>
      <c r="AT42" s="40" t="str">
        <f t="shared" si="22"/>
        <v/>
      </c>
      <c r="AU42" s="43"/>
      <c r="AV42" s="49"/>
      <c r="AW42" s="48"/>
      <c r="AX42" s="66" t="str">
        <f t="shared" si="16"/>
        <v/>
      </c>
      <c r="AY42" s="41" t="str">
        <f ca="1" t="shared" si="2"/>
        <v/>
      </c>
      <c r="AZ42" s="52" t="str">
        <f t="shared" si="17"/>
        <v/>
      </c>
      <c r="BA42" s="48"/>
      <c r="BB42" s="66" t="str">
        <f t="shared" si="18"/>
        <v/>
      </c>
      <c r="BC42" s="41" t="str">
        <f ca="1" t="shared" si="3"/>
        <v/>
      </c>
      <c r="BD42" s="40" t="str">
        <f t="shared" si="19"/>
        <v/>
      </c>
      <c r="BE42" s="48"/>
      <c r="BF42" s="67" t="str">
        <f t="shared" si="20"/>
        <v/>
      </c>
      <c r="BG42" s="42" t="str">
        <f ca="1" t="shared" si="4"/>
        <v/>
      </c>
      <c r="BH42" s="40" t="str">
        <f t="shared" si="21"/>
        <v/>
      </c>
      <c r="BI42" s="409"/>
      <c r="BJ42" s="239">
        <f t="shared" si="10"/>
        <v>29</v>
      </c>
      <c r="BK42" s="405"/>
      <c r="BL42" s="405"/>
      <c r="BM42" s="48"/>
      <c r="BN42" s="49"/>
      <c r="BO42" s="270"/>
      <c r="BP42" s="43"/>
      <c r="BQ42" s="43"/>
      <c r="BR42" s="43"/>
      <c r="BS42" s="43"/>
      <c r="BT42" s="43"/>
      <c r="BU42" s="43"/>
      <c r="BV42" s="43"/>
      <c r="BW42" s="43"/>
      <c r="BX42" s="49"/>
      <c r="BY42" s="43"/>
      <c r="BZ42" s="49"/>
      <c r="CA42" s="238">
        <f t="shared" si="14"/>
        <v>29</v>
      </c>
      <c r="CB42" s="44"/>
      <c r="CC42" s="829" t="str">
        <f ca="1" t="shared" si="23"/>
        <v/>
      </c>
      <c r="CD42" s="47"/>
      <c r="CE42" s="829" t="str">
        <f ca="1" t="shared" si="23"/>
        <v/>
      </c>
      <c r="CF42" s="47"/>
      <c r="CG42" s="29"/>
      <c r="CH42" s="43"/>
      <c r="CI42" s="34"/>
      <c r="CJ42" s="34"/>
      <c r="CK42" s="29"/>
      <c r="CL42" s="43"/>
      <c r="CM42" s="29"/>
      <c r="CN42" s="44"/>
      <c r="CO42" s="765"/>
      <c r="CP42" s="29"/>
    </row>
    <row r="43" spans="1:94" ht="14.45" customHeight="1">
      <c r="A43" s="212">
        <v>30</v>
      </c>
      <c r="B43" s="211" t="str">
        <f t="shared" si="11"/>
        <v>Mon</v>
      </c>
      <c r="C43" s="43"/>
      <c r="D43" s="44"/>
      <c r="E43" s="44"/>
      <c r="F43" s="45"/>
      <c r="G43" s="46"/>
      <c r="H43" s="47"/>
      <c r="I43" s="43"/>
      <c r="J43" s="44"/>
      <c r="K43" s="48"/>
      <c r="L43" s="270"/>
      <c r="M43" s="43"/>
      <c r="N43" s="39" t="str">
        <f ca="1" t="shared" si="12"/>
        <v/>
      </c>
      <c r="O43" s="43"/>
      <c r="P43" s="39" t="str">
        <f ca="1" t="shared" si="5"/>
        <v/>
      </c>
      <c r="Q43" s="43"/>
      <c r="R43" s="43"/>
      <c r="S43" s="49"/>
      <c r="T43" s="218">
        <f t="shared" si="6"/>
        <v>30</v>
      </c>
      <c r="U43" s="405"/>
      <c r="V43" s="48"/>
      <c r="W43" s="43"/>
      <c r="X43" s="393" t="str">
        <f t="shared" si="7"/>
        <v/>
      </c>
      <c r="Y43" s="270"/>
      <c r="Z43" s="48"/>
      <c r="AA43" s="43"/>
      <c r="AB43" s="393" t="str">
        <f t="shared" si="8"/>
        <v/>
      </c>
      <c r="AC43" s="270"/>
      <c r="AD43" s="48"/>
      <c r="AE43" s="43"/>
      <c r="AF43" s="393" t="str">
        <f t="shared" si="13"/>
        <v/>
      </c>
      <c r="AG43" s="270"/>
      <c r="AH43" s="48"/>
      <c r="AI43" s="43"/>
      <c r="AJ43" s="670"/>
      <c r="AK43" s="47"/>
      <c r="AL43" s="43"/>
      <c r="AM43" t="str">
        <f ca="1" t="shared" si="9"/>
        <v/>
      </c>
      <c r="AN43" s="43"/>
      <c r="AO43" s="44"/>
      <c r="AP43" s="399"/>
      <c r="AQ43" s="212">
        <f t="shared" si="0"/>
        <v>30</v>
      </c>
      <c r="AR43" s="429" t="str">
        <f t="shared" si="1"/>
        <v>Mon</v>
      </c>
      <c r="AS43" s="48"/>
      <c r="AT43" s="40" t="str">
        <f t="shared" si="22"/>
        <v/>
      </c>
      <c r="AU43" s="43"/>
      <c r="AV43" s="49"/>
      <c r="AW43" s="48"/>
      <c r="AX43" s="66" t="str">
        <f t="shared" si="16"/>
        <v/>
      </c>
      <c r="AY43" s="41" t="str">
        <f ca="1" t="shared" si="2"/>
        <v/>
      </c>
      <c r="AZ43" s="40" t="str">
        <f t="shared" si="17"/>
        <v/>
      </c>
      <c r="BA43" s="48"/>
      <c r="BB43" s="66" t="str">
        <f t="shared" si="18"/>
        <v/>
      </c>
      <c r="BC43" s="41" t="str">
        <f ca="1" t="shared" si="3"/>
        <v/>
      </c>
      <c r="BD43" s="40" t="str">
        <f t="shared" si="19"/>
        <v/>
      </c>
      <c r="BE43" s="48"/>
      <c r="BF43" s="67" t="str">
        <f t="shared" si="20"/>
        <v/>
      </c>
      <c r="BG43" s="42" t="str">
        <f ca="1" t="shared" si="4"/>
        <v/>
      </c>
      <c r="BH43" s="40" t="str">
        <f t="shared" si="21"/>
        <v/>
      </c>
      <c r="BI43" s="409"/>
      <c r="BJ43" s="239">
        <f t="shared" si="10"/>
        <v>30</v>
      </c>
      <c r="BK43" s="405"/>
      <c r="BL43" s="405"/>
      <c r="BM43" s="48"/>
      <c r="BN43" s="49"/>
      <c r="BO43" s="270"/>
      <c r="BP43" s="43"/>
      <c r="BQ43" s="43"/>
      <c r="BR43" s="43"/>
      <c r="BS43" s="43"/>
      <c r="BT43" s="43"/>
      <c r="BU43" s="43"/>
      <c r="BV43" s="43"/>
      <c r="BW43" s="43"/>
      <c r="BX43" s="49"/>
      <c r="BY43" s="43"/>
      <c r="BZ43" s="49"/>
      <c r="CA43" s="238">
        <f t="shared" si="14"/>
        <v>30</v>
      </c>
      <c r="CB43" s="44"/>
      <c r="CC43" s="829" t="str">
        <f ca="1" t="shared" si="23"/>
        <v/>
      </c>
      <c r="CD43" s="47"/>
      <c r="CE43" s="829" t="str">
        <f ca="1" t="shared" si="23"/>
        <v/>
      </c>
      <c r="CF43" s="47"/>
      <c r="CG43" s="29"/>
      <c r="CH43" s="43"/>
      <c r="CI43" s="34"/>
      <c r="CJ43" s="34"/>
      <c r="CK43" s="29"/>
      <c r="CL43" s="43"/>
      <c r="CM43" s="29"/>
      <c r="CN43" s="44"/>
      <c r="CO43" s="765"/>
      <c r="CP43" s="29"/>
    </row>
    <row r="44" spans="1:94" ht="14.45" customHeight="1" thickBot="1">
      <c r="A44" s="213">
        <v>31</v>
      </c>
      <c r="B44" s="214" t="str">
        <f t="shared" si="11"/>
        <v>Tue</v>
      </c>
      <c r="C44" s="53"/>
      <c r="D44" s="54"/>
      <c r="E44" s="54"/>
      <c r="F44" s="55"/>
      <c r="G44" s="56"/>
      <c r="H44" s="57"/>
      <c r="I44" s="53"/>
      <c r="J44" s="54"/>
      <c r="K44" s="58"/>
      <c r="L44" s="271"/>
      <c r="M44" s="53"/>
      <c r="N44" s="61" t="str">
        <f ca="1" t="shared" si="12"/>
        <v/>
      </c>
      <c r="O44" s="53"/>
      <c r="P44" s="61" t="str">
        <f ca="1" t="shared" si="5"/>
        <v/>
      </c>
      <c r="Q44" s="53"/>
      <c r="R44" s="53"/>
      <c r="S44" s="59"/>
      <c r="T44" s="220">
        <f t="shared" si="6"/>
        <v>31</v>
      </c>
      <c r="U44" s="406"/>
      <c r="V44" s="58"/>
      <c r="W44" s="53"/>
      <c r="X44" s="394" t="str">
        <f t="shared" si="7"/>
        <v/>
      </c>
      <c r="Y44" s="271"/>
      <c r="Z44" s="58"/>
      <c r="AA44" s="53"/>
      <c r="AB44" s="394" t="str">
        <f t="shared" si="8"/>
        <v/>
      </c>
      <c r="AC44" s="271"/>
      <c r="AD44" s="58"/>
      <c r="AE44" s="53"/>
      <c r="AF44" s="394" t="str">
        <f t="shared" si="13"/>
        <v/>
      </c>
      <c r="AG44" s="271"/>
      <c r="AH44" s="58"/>
      <c r="AI44" s="53"/>
      <c r="AJ44" s="670"/>
      <c r="AK44" s="57"/>
      <c r="AL44" s="53"/>
      <c r="AM44" t="str">
        <f ca="1" t="shared" si="9"/>
        <v/>
      </c>
      <c r="AN44" s="851"/>
      <c r="AO44" s="53"/>
      <c r="AP44" s="400"/>
      <c r="AQ44" s="213">
        <f t="shared" si="0"/>
        <v>31</v>
      </c>
      <c r="AR44" s="430" t="str">
        <f t="shared" si="1"/>
        <v>Tue</v>
      </c>
      <c r="AS44" s="443"/>
      <c r="AT44" s="63" t="str">
        <f>IF(SUM(AS38:AS44)=0,"",IF(+$B44="Sat",AVERAGE(AS38:AS44),IF(+$B44="Fri",AVERAGE(AS39:AS44,Feb!AS$11),IF(+$B44="Thu",AVERAGE(AS40:AS44,Feb!AS$11:AS$12),IF(+$B44="Wed",AVERAGE(AS41:AS44,Feb!AS$11:AS$13)," ")))))</f>
        <v/>
      </c>
      <c r="AU44" s="53"/>
      <c r="AV44" s="59"/>
      <c r="AW44" s="58"/>
      <c r="AX44" s="61" t="str">
        <f>IF(SUM(AW38:AW44)=0,"",IF(+$B44="Sat",AVERAGE(AW38:AW44),IF(+$B44="Fri",AVERAGE(AW39:AW44,Feb!AW$11),IF(+$B44="Thu",AVERAGE(AW40:AW44,Feb!AW$11:AW$12),IF(+$B44="Wed",AVERAGE(AW41:AW44,Feb!AW$11:AW$13)," ")))))</f>
        <v/>
      </c>
      <c r="AY44" s="84" t="str">
        <f ca="1" t="shared" si="2"/>
        <v/>
      </c>
      <c r="AZ44" s="63" t="str">
        <f ca="1">IF(SUM(AY38:AY44)=0,"",IF(+$B44="Sat",AVERAGE(AY38:AY44),IF(+$B44="Fri",AVERAGE(AY39:AY44,Feb!AY$11),IF(+$B44="Thu",AVERAGE(AY40:AY44,Feb!AY$11:AY$12),IF(+$B44="Wed",AVERAGE(AY41:AY44,Feb!AY$11:AY$13)," ")))))</f>
        <v/>
      </c>
      <c r="BA44" s="58"/>
      <c r="BB44" s="61" t="str">
        <f>IF(SUM(BA38:BA44)=0,"",IF(+$B44="Sat",AVERAGE(BA38:BA44),IF(+$B44="Fri",AVERAGE(BA39:BA44,Feb!BA$11),IF(+$B44="Thu",AVERAGE(BA40:BA44,Feb!BA$11:BA$12),IF(+$B44="Wed",AVERAGE(BA41:BA44,Feb!BA$11:BA$13)," ")))))</f>
        <v/>
      </c>
      <c r="BC44" s="84" t="str">
        <f ca="1" t="shared" si="3"/>
        <v/>
      </c>
      <c r="BD44" s="61" t="str">
        <f ca="1">IF(SUM(BC38:BC44)=0,"",IF(+$B44="Sat",AVERAGE(BC38:BC44),IF(+$B44="Fri",AVERAGE(BC39:BC44,Feb!BC$11),IF(+$B44="Thu",AVERAGE(BC40:BC44,Feb!BC$11:BC$12),IF(+$B44="Wed",AVERAGE(BC41:BC44,Feb!BC$11:BC$13)," ")))))</f>
        <v/>
      </c>
      <c r="BE44" s="58"/>
      <c r="BF44" s="68" t="str">
        <f>IF(SUM(BE38:BE44)=0,"",IF(+$B44="Sat",AVERAGE(BE38:BE44),IF(+$B44="Fri",AVERAGE(BE39:BE44,Feb!BE$11),IF(+$B44="Thu",AVERAGE(BE40:BE44,Feb!BE$11:BE$12),IF(+$B44="Wed",AVERAGE(BE41:BE44,Feb!BE$11:BE$13)," ")))))</f>
        <v/>
      </c>
      <c r="BG44" s="64" t="str">
        <f ca="1" t="shared" si="4"/>
        <v/>
      </c>
      <c r="BH44" s="63" t="str">
        <f ca="1">IF(SUM(BG38:BG44)=0,"",IF(+$B44="Sat",AVERAGE(BG38:BG44),IF(+$B44="Fri",AVERAGE(BG39:BG44,Feb!BG$11),IF(+$B44="Thu",AVERAGE(BG40:BG44,Feb!BG$11:BG$12),IF(+$B44="Wed",AVERAGE(BG41:BG44,Feb!BG$11:BG$13)," ")))))</f>
        <v/>
      </c>
      <c r="BI44" s="410"/>
      <c r="BJ44" s="240">
        <f t="shared" si="10"/>
        <v>31</v>
      </c>
      <c r="BK44" s="406"/>
      <c r="BL44" s="406"/>
      <c r="BM44" s="58"/>
      <c r="BN44" s="59"/>
      <c r="BO44" s="271"/>
      <c r="BP44" s="53"/>
      <c r="BQ44" s="53"/>
      <c r="BR44" s="53"/>
      <c r="BS44" s="53"/>
      <c r="BT44" s="53"/>
      <c r="BU44" s="53"/>
      <c r="BV44" s="53"/>
      <c r="BW44" s="53"/>
      <c r="BX44" s="59"/>
      <c r="BY44" s="53"/>
      <c r="BZ44" s="59"/>
      <c r="CA44" s="240">
        <f t="shared" si="14"/>
        <v>31</v>
      </c>
      <c r="CB44" s="779"/>
      <c r="CC44" s="831" t="str">
        <f ca="1" t="shared" si="23"/>
        <v/>
      </c>
      <c r="CD44" s="57"/>
      <c r="CE44" s="831" t="str">
        <f ca="1" t="shared" si="23"/>
        <v/>
      </c>
      <c r="CF44" s="57"/>
      <c r="CG44" s="766"/>
      <c r="CH44" s="53"/>
      <c r="CI44" s="57"/>
      <c r="CJ44" s="57"/>
      <c r="CK44" s="766"/>
      <c r="CL44" s="53"/>
      <c r="CM44" s="766"/>
      <c r="CN44" s="53"/>
      <c r="CO44" s="766"/>
      <c r="CP44" s="766"/>
    </row>
    <row r="45" spans="1:94" ht="14.45" customHeight="1" thickBot="1" thickTop="1">
      <c r="A45" s="216" t="s">
        <v>36</v>
      </c>
      <c r="B45" s="217"/>
      <c r="C45" s="34"/>
      <c r="D45" s="70"/>
      <c r="E45" s="31"/>
      <c r="F45" s="71"/>
      <c r="G45" s="72"/>
      <c r="H45" s="3" t="str">
        <f>IF(SUM(H14:H44)&gt;0,AVERAGE(H14:H44)," ")</f>
        <v xml:space="preserve"> </v>
      </c>
      <c r="I45" s="39" t="str">
        <f>IF(SUM(I14:I44)&gt;0,AVERAGE(I14:I44)," ")</f>
        <v xml:space="preserve"> </v>
      </c>
      <c r="J45" s="65" t="str">
        <f>IF(SUM(J14:J44)&gt;0,AVERAGE(J14:J44)," ")</f>
        <v xml:space="preserve"> </v>
      </c>
      <c r="K45" s="38" t="str">
        <f>IF(SUM(K14:K44)&gt;0,AVERAGE(K14:K44)," ")</f>
        <v xml:space="preserve"> </v>
      </c>
      <c r="L45" s="272"/>
      <c r="M45" s="306" t="str">
        <f aca="true" t="shared" si="24" ref="M45:X45">IF(SUM(M14:M44)&gt;0,AVERAGE(M14:M44)," ")</f>
        <v xml:space="preserve"> </v>
      </c>
      <c r="N45" s="39" t="str">
        <f ca="1">IF(SUM(N14:N44)&gt;0,AVERAGE(N14:N44)," ")</f>
        <v xml:space="preserve"> </v>
      </c>
      <c r="O45" s="306" t="str">
        <f t="shared" si="24"/>
        <v xml:space="preserve"> </v>
      </c>
      <c r="P45" s="39" t="str">
        <f ca="1">IF(SUM(P14:P44)&gt;0,AVERAGE(P14:P44)," ")</f>
        <v xml:space="preserve"> </v>
      </c>
      <c r="Q45" s="39" t="str">
        <f t="shared" si="24"/>
        <v xml:space="preserve"> </v>
      </c>
      <c r="R45" s="39" t="str">
        <f t="shared" si="24"/>
        <v xml:space="preserve"> </v>
      </c>
      <c r="S45" s="52" t="str">
        <f t="shared" si="24"/>
        <v xml:space="preserve"> </v>
      </c>
      <c r="T45" s="216" t="s">
        <v>37</v>
      </c>
      <c r="U45" s="402" t="str">
        <f t="shared" si="24"/>
        <v xml:space="preserve"> </v>
      </c>
      <c r="V45" s="307" t="str">
        <f t="shared" si="24"/>
        <v xml:space="preserve"> </v>
      </c>
      <c r="W45" s="306" t="str">
        <f t="shared" si="24"/>
        <v xml:space="preserve"> </v>
      </c>
      <c r="X45" s="306" t="str">
        <f t="shared" si="24"/>
        <v xml:space="preserve"> </v>
      </c>
      <c r="Y45" s="52" t="str">
        <f aca="true" t="shared" si="25" ref="Y45:AI45">IF(SUM(Y14:Y44)&gt;0,AVERAGE(Y14:Y44)," ")</f>
        <v xml:space="preserve"> </v>
      </c>
      <c r="Z45" s="307" t="str">
        <f t="shared" si="25"/>
        <v xml:space="preserve"> </v>
      </c>
      <c r="AA45" s="306" t="str">
        <f t="shared" si="25"/>
        <v xml:space="preserve"> </v>
      </c>
      <c r="AB45" s="306" t="str">
        <f t="shared" si="25"/>
        <v xml:space="preserve"> </v>
      </c>
      <c r="AC45" s="52" t="str">
        <f t="shared" si="25"/>
        <v xml:space="preserve"> </v>
      </c>
      <c r="AD45" s="307" t="str">
        <f t="shared" si="25"/>
        <v xml:space="preserve"> </v>
      </c>
      <c r="AE45" s="306" t="str">
        <f t="shared" si="25"/>
        <v xml:space="preserve"> </v>
      </c>
      <c r="AF45" s="306" t="str">
        <f t="shared" si="25"/>
        <v xml:space="preserve"> </v>
      </c>
      <c r="AG45" s="52" t="str">
        <f t="shared" si="25"/>
        <v xml:space="preserve"> </v>
      </c>
      <c r="AH45" s="307" t="str">
        <f t="shared" si="25"/>
        <v xml:space="preserve"> </v>
      </c>
      <c r="AI45" s="52" t="str">
        <f t="shared" si="25"/>
        <v xml:space="preserve"> </v>
      </c>
      <c r="AJ45" s="672"/>
      <c r="AK45" s="667" t="str">
        <f>IF(SUM(AK14:AK44)&gt;0,AVERAGE(AK14:AK44)," ")</f>
        <v xml:space="preserve"> </v>
      </c>
      <c r="AL45" s="704" t="str">
        <f>IF(SUM(AL14:AL44)&gt;0,AVERAGE(AL14:AL44)," ")</f>
        <v xml:space="preserve"> </v>
      </c>
      <c r="AM45" s="65"/>
      <c r="AN45" s="853" t="str">
        <f ca="1">IF(SUM(AM14:AM44)&gt;0,GEOMEAN(AM14:AM44),"")</f>
        <v/>
      </c>
      <c r="AO45" s="598"/>
      <c r="AP45" s="496"/>
      <c r="AQ45" s="965" t="s">
        <v>70</v>
      </c>
      <c r="AR45" s="966"/>
      <c r="AS45" s="708" t="str">
        <f>IF(SUM(AS14:AS44)&gt;0,AVERAGE(AS14:AS44)," ")</f>
        <v xml:space="preserve"> </v>
      </c>
      <c r="AT45" s="709"/>
      <c r="AU45" s="699" t="str">
        <f>IF(SUM(AU14:AU44)&gt;0,AVERAGE(AU14:AU44)," ")</f>
        <v xml:space="preserve"> </v>
      </c>
      <c r="AV45" s="52" t="str">
        <f>IF(SUM(AV14:AV44)&gt;0,AVERAGE(AV14:AV44)," ")</f>
        <v xml:space="preserve"> </v>
      </c>
      <c r="AW45" s="687" t="str">
        <f>IF(SUM(AW14:AW44)&gt;0,AVERAGE(AW14:AW44)," ")</f>
        <v xml:space="preserve"> </v>
      </c>
      <c r="AX45" s="688"/>
      <c r="AY45" s="665" t="str">
        <f ca="1">IF(SUM(AY14:AY44)&gt;0,AVERAGE(AY14:AY44)," ")</f>
        <v xml:space="preserve"> </v>
      </c>
      <c r="AZ45" s="688"/>
      <c r="BA45" s="687" t="str">
        <f>IF(SUM(BA14:BA44)&gt;0,AVERAGE(BA14:BA44)," ")</f>
        <v xml:space="preserve"> </v>
      </c>
      <c r="BB45" s="666"/>
      <c r="BC45" s="665" t="str">
        <f ca="1">IF(SUM(BC14:BC44)&gt;0,AVERAGE(BC14:BC44)," ")</f>
        <v xml:space="preserve"> </v>
      </c>
      <c r="BD45" s="688"/>
      <c r="BE45" s="667" t="str">
        <f>IF(SUM(BE14:BE44)&gt;0,AVERAGE(BE14:BE44)," ")</f>
        <v xml:space="preserve"> </v>
      </c>
      <c r="BF45" s="688"/>
      <c r="BG45" s="665" t="str">
        <f ca="1">IF(SUM(BG14:BG44)&gt;0,AVERAGE(BG14:BG44)," ")</f>
        <v xml:space="preserve"> </v>
      </c>
      <c r="BH45" s="74"/>
      <c r="BI45" s="411" t="str">
        <f>IF(SUM(BI14:BI44)&gt;0,AVERAGE(BI14:BI44)," ")</f>
        <v xml:space="preserve"> </v>
      </c>
      <c r="BJ45" s="216" t="s">
        <v>37</v>
      </c>
      <c r="BK45" s="434" t="str">
        <f>IF(SUM(BK14:BK44)&gt;0,AVERAGE(BK14:BK44)," ")</f>
        <v xml:space="preserve"> </v>
      </c>
      <c r="BL45" s="434" t="str">
        <f>IF(SUM(BL14:BL44)&gt;0,AVERAGE(BL14:BL44)," ")</f>
        <v xml:space="preserve"> </v>
      </c>
      <c r="BM45" s="38" t="str">
        <f>IF(SUM(BM14:BM44)&gt;0,AVERAGE(BM14:BM44)," ")</f>
        <v xml:space="preserve"> </v>
      </c>
      <c r="BN45" s="52" t="str">
        <f>IF(SUM(BN14:BN44)&gt;0,AVERAGE(BN14:BN44)," ")</f>
        <v xml:space="preserve"> </v>
      </c>
      <c r="BO45" s="73"/>
      <c r="BP45" s="39" t="str">
        <f aca="true" t="shared" si="26" ref="BP45:BX45">IF(SUM(BP14:BP44)&gt;0,AVERAGE(BP14:BP44)," ")</f>
        <v xml:space="preserve"> </v>
      </c>
      <c r="BQ45" s="306" t="str">
        <f t="shared" si="26"/>
        <v xml:space="preserve"> </v>
      </c>
      <c r="BR45" s="39" t="str">
        <f t="shared" si="26"/>
        <v xml:space="preserve"> </v>
      </c>
      <c r="BS45" s="39" t="str">
        <f t="shared" si="26"/>
        <v xml:space="preserve"> </v>
      </c>
      <c r="BT45" s="39" t="str">
        <f t="shared" si="26"/>
        <v xml:space="preserve"> </v>
      </c>
      <c r="BU45" s="39" t="str">
        <f t="shared" si="26"/>
        <v xml:space="preserve"> </v>
      </c>
      <c r="BV45" s="39" t="str">
        <f t="shared" si="26"/>
        <v xml:space="preserve"> </v>
      </c>
      <c r="BW45" s="39" t="str">
        <f t="shared" si="26"/>
        <v xml:space="preserve"> </v>
      </c>
      <c r="BX45" s="52" t="str">
        <f t="shared" si="26"/>
        <v xml:space="preserve"> </v>
      </c>
      <c r="BY45" s="39" t="str">
        <f>IF(SUM(BY14:BY44)&gt;0,AVERAGE(BY14:BY44)," ")</f>
        <v xml:space="preserve"> </v>
      </c>
      <c r="BZ45" s="759" t="str">
        <f>IF(SUM(BZ14:BZ44)&gt;0,AVERAGE(BZ14:BZ44)," ")</f>
        <v xml:space="preserve"> </v>
      </c>
      <c r="CA45" s="238" t="s">
        <v>37</v>
      </c>
      <c r="CB45" s="3" t="str">
        <f>IF(SUM(CB14:CB44)&gt;0,AVERAGE(CB14:CB44)," ")</f>
        <v xml:space="preserve"> </v>
      </c>
      <c r="CC45" s="826" t="str">
        <f ca="1">IF(SUM(CC14:CC44)&gt;0,AVERAGE(CC14:CC44)," ")</f>
        <v xml:space="preserve"> </v>
      </c>
      <c r="CD45" s="3" t="str">
        <f>IF(SUM(CD14:CD44)&gt;0,AVERAGE(CD14:CD44)," ")</f>
        <v xml:space="preserve"> </v>
      </c>
      <c r="CE45" s="759" t="str">
        <f ca="1">IF(SUM(CE14:CE44)&gt;0,AVERAGE(CE14:CE44)," ")</f>
        <v xml:space="preserve"> </v>
      </c>
      <c r="CF45" s="786" t="str">
        <f aca="true" t="shared" si="27" ref="CF45:CP45">IF(SUM(CF14:CF44)&gt;0,AVERAGE(CF14:CF44)," ")</f>
        <v xml:space="preserve"> </v>
      </c>
      <c r="CG45" s="41" t="str">
        <f t="shared" si="27"/>
        <v xml:space="preserve"> </v>
      </c>
      <c r="CH45" s="39" t="str">
        <f t="shared" si="27"/>
        <v xml:space="preserve"> </v>
      </c>
      <c r="CI45" s="42" t="str">
        <f>IF(SUM(CI14:CI44)&gt;0,AVERAGE(CI14:CI44)," ")</f>
        <v xml:space="preserve"> </v>
      </c>
      <c r="CJ45" s="39" t="str">
        <f>IF(SUM(CJ14:CJ44)&gt;0,AVERAGE(CJ14:CJ44)," ")</f>
        <v xml:space="preserve"> </v>
      </c>
      <c r="CK45" s="42" t="str">
        <f t="shared" si="27"/>
        <v xml:space="preserve"> </v>
      </c>
      <c r="CL45" s="39" t="str">
        <f t="shared" si="27"/>
        <v xml:space="preserve"> </v>
      </c>
      <c r="CM45" s="41" t="str">
        <f t="shared" si="27"/>
        <v xml:space="preserve"> </v>
      </c>
      <c r="CN45" s="65" t="str">
        <f t="shared" si="27"/>
        <v xml:space="preserve"> </v>
      </c>
      <c r="CO45" s="42" t="str">
        <f t="shared" si="27"/>
        <v xml:space="preserve"> </v>
      </c>
      <c r="CP45" s="41" t="str">
        <f t="shared" si="27"/>
        <v xml:space="preserve"> </v>
      </c>
    </row>
    <row r="46" spans="1:94" ht="14.45" customHeight="1" thickBot="1" thickTop="1">
      <c r="A46" s="218" t="s">
        <v>38</v>
      </c>
      <c r="B46" s="219"/>
      <c r="C46" s="77"/>
      <c r="D46" s="76"/>
      <c r="E46" s="67" t="str">
        <f>IF(SUM(E14:E44)&gt;0,MAX(E14:E44)," ")</f>
        <v xml:space="preserve"> </v>
      </c>
      <c r="F46" s="78"/>
      <c r="G46" s="79"/>
      <c r="H46" s="80" t="str">
        <f aca="true" t="shared" si="28" ref="H46:X46">IF(SUM(H14:H44)&gt;0,MAX(H14:H44)," ")</f>
        <v xml:space="preserve"> </v>
      </c>
      <c r="I46" s="66" t="str">
        <f t="shared" si="28"/>
        <v xml:space="preserve"> </v>
      </c>
      <c r="J46" s="67" t="str">
        <f t="shared" si="28"/>
        <v xml:space="preserve"> </v>
      </c>
      <c r="K46" s="50" t="str">
        <f t="shared" si="28"/>
        <v xml:space="preserve"> </v>
      </c>
      <c r="L46" s="273" t="str">
        <f t="shared" si="28"/>
        <v xml:space="preserve"> </v>
      </c>
      <c r="M46" s="66" t="str">
        <f t="shared" si="28"/>
        <v xml:space="preserve"> </v>
      </c>
      <c r="N46" s="81" t="str">
        <f ca="1">IF(SUM(N14:N44)&gt;0,MAX(N14:N44)," ")</f>
        <v xml:space="preserve"> </v>
      </c>
      <c r="O46" s="66" t="str">
        <f t="shared" si="28"/>
        <v xml:space="preserve"> </v>
      </c>
      <c r="P46" s="81" t="str">
        <f ca="1">IF(SUM(P14:P44)&gt;0,MAX(P14:P44)," ")</f>
        <v xml:space="preserve"> </v>
      </c>
      <c r="Q46" s="66" t="str">
        <f t="shared" si="28"/>
        <v xml:space="preserve"> </v>
      </c>
      <c r="R46" s="66" t="str">
        <f t="shared" si="28"/>
        <v xml:space="preserve"> </v>
      </c>
      <c r="S46" s="40" t="str">
        <f t="shared" si="28"/>
        <v xml:space="preserve"> </v>
      </c>
      <c r="T46" s="218" t="s">
        <v>39</v>
      </c>
      <c r="U46" s="51" t="str">
        <f>IF(SUM(U14:U44)&gt;0,MAX(U14:U44)," ")</f>
        <v xml:space="preserve"> </v>
      </c>
      <c r="V46" s="50" t="str">
        <f t="shared" si="28"/>
        <v xml:space="preserve"> </v>
      </c>
      <c r="W46" s="66" t="str">
        <f t="shared" si="28"/>
        <v xml:space="preserve"> </v>
      </c>
      <c r="X46" s="393" t="str">
        <f t="shared" si="28"/>
        <v xml:space="preserve"> </v>
      </c>
      <c r="Y46" s="40" t="str">
        <f aca="true" t="shared" si="29" ref="Y46:AI46">IF(SUM(Y14:Y44)&gt;0,MAX(Y14:Y44)," ")</f>
        <v xml:space="preserve"> </v>
      </c>
      <c r="Z46" s="50" t="str">
        <f t="shared" si="29"/>
        <v xml:space="preserve"> </v>
      </c>
      <c r="AA46" s="66" t="str">
        <f t="shared" si="29"/>
        <v xml:space="preserve"> </v>
      </c>
      <c r="AB46" s="393" t="str">
        <f t="shared" si="29"/>
        <v xml:space="preserve"> </v>
      </c>
      <c r="AC46" s="40" t="str">
        <f t="shared" si="29"/>
        <v xml:space="preserve"> </v>
      </c>
      <c r="AD46" s="50" t="str">
        <f t="shared" si="29"/>
        <v xml:space="preserve"> </v>
      </c>
      <c r="AE46" s="66" t="str">
        <f t="shared" si="29"/>
        <v xml:space="preserve"> </v>
      </c>
      <c r="AF46" s="393" t="str">
        <f t="shared" si="29"/>
        <v xml:space="preserve"> </v>
      </c>
      <c r="AG46" s="40" t="str">
        <f t="shared" si="29"/>
        <v xml:space="preserve"> </v>
      </c>
      <c r="AH46" s="50" t="str">
        <f t="shared" si="29"/>
        <v xml:space="preserve"> </v>
      </c>
      <c r="AI46" s="40" t="str">
        <f t="shared" si="29"/>
        <v xml:space="preserve"> </v>
      </c>
      <c r="AJ46" s="673"/>
      <c r="AK46" s="705" t="str">
        <f>IF(SUM(AK14:AK44)&gt;0,MAX(AK14:AK44)," ")</f>
        <v xml:space="preserve"> </v>
      </c>
      <c r="AL46" s="667" t="str">
        <f>IF(SUM(AL14:AL44)&gt;0,MAX(AL14:AL44)," ")</f>
        <v xml:space="preserve"> </v>
      </c>
      <c r="AM46" s="66" t="str">
        <f ca="1">IF(AN45&lt;&gt;"",MAX(AM14:AM44),"")</f>
        <v/>
      </c>
      <c r="AN46" s="852" t="str">
        <f ca="1">IF(AM46=63200,"TNTC",AM46)</f>
        <v/>
      </c>
      <c r="AO46" s="885" t="str">
        <f>IF(SUM(AO14:AP44)&gt;0,MAX(AO14:AP44)," ")</f>
        <v xml:space="preserve"> </v>
      </c>
      <c r="AP46" s="886"/>
      <c r="AQ46" s="976" t="s">
        <v>71</v>
      </c>
      <c r="AR46" s="977"/>
      <c r="AS46" s="38" t="str">
        <f aca="true" t="shared" si="30" ref="AS46:AX46">IF(SUM(AS14:AS44)&gt;0,MAX(AS14:AS44)," ")</f>
        <v xml:space="preserve"> </v>
      </c>
      <c r="AT46" s="82" t="str">
        <f t="shared" si="30"/>
        <v xml:space="preserve"> </v>
      </c>
      <c r="AU46" s="700" t="str">
        <f t="shared" si="30"/>
        <v xml:space="preserve"> </v>
      </c>
      <c r="AV46" s="40" t="str">
        <f t="shared" si="30"/>
        <v xml:space="preserve"> </v>
      </c>
      <c r="AW46" s="689" t="str">
        <f t="shared" si="30"/>
        <v xml:space="preserve"> </v>
      </c>
      <c r="AX46" s="667" t="str">
        <f t="shared" si="30"/>
        <v xml:space="preserve"> </v>
      </c>
      <c r="AY46" s="690" t="str">
        <f aca="true" t="shared" si="31" ref="AY46:BI46">IF(SUM(AY14:AY44)&gt;0,MAX(AY14:AY44)," ")</f>
        <v xml:space="preserve"> </v>
      </c>
      <c r="AZ46" s="667" t="str">
        <f ca="1" t="shared" si="31"/>
        <v xml:space="preserve"> </v>
      </c>
      <c r="BA46" s="691" t="str">
        <f t="shared" si="31"/>
        <v xml:space="preserve"> </v>
      </c>
      <c r="BB46" s="667" t="str">
        <f t="shared" si="31"/>
        <v xml:space="preserve"> </v>
      </c>
      <c r="BC46" s="690" t="str">
        <f ca="1" t="shared" si="31"/>
        <v xml:space="preserve"> </v>
      </c>
      <c r="BD46" s="692" t="str">
        <f ca="1" t="shared" si="31"/>
        <v xml:space="preserve"> </v>
      </c>
      <c r="BE46" s="691" t="str">
        <f t="shared" si="31"/>
        <v xml:space="preserve"> </v>
      </c>
      <c r="BF46" s="667" t="str">
        <f t="shared" si="31"/>
        <v xml:space="preserve"> </v>
      </c>
      <c r="BG46" s="690" t="str">
        <f ca="1" t="shared" si="31"/>
        <v xml:space="preserve"> </v>
      </c>
      <c r="BH46" s="667" t="str">
        <f ca="1" t="shared" si="31"/>
        <v xml:space="preserve"> </v>
      </c>
      <c r="BI46" s="412" t="str">
        <f t="shared" si="31"/>
        <v xml:space="preserve"> </v>
      </c>
      <c r="BJ46" s="218" t="s">
        <v>39</v>
      </c>
      <c r="BK46" s="412" t="str">
        <f>IF(SUM(BK14:BK44)&gt;0,MAX(BK14:BK44)," ")</f>
        <v xml:space="preserve"> </v>
      </c>
      <c r="BL46" s="412" t="str">
        <f>IF(SUM(BL14:BL44)&gt;0,MAX(BL14:BL44)," ")</f>
        <v xml:space="preserve"> </v>
      </c>
      <c r="BM46" s="50" t="str">
        <f>IF(SUM(BM14:BM44)&gt;0,MAX(BM14:BM44)," ")</f>
        <v xml:space="preserve"> </v>
      </c>
      <c r="BN46" s="40" t="str">
        <f aca="true" t="shared" si="32" ref="BN46:BX46">IF(SUM(BN14:BN44)&gt;0,MAX(BN14:BN44)," ")</f>
        <v xml:space="preserve"> </v>
      </c>
      <c r="BO46" s="50" t="str">
        <f t="shared" si="32"/>
        <v xml:space="preserve"> </v>
      </c>
      <c r="BP46" s="66" t="str">
        <f t="shared" si="32"/>
        <v xml:space="preserve"> </v>
      </c>
      <c r="BQ46" s="66" t="str">
        <f t="shared" si="32"/>
        <v xml:space="preserve"> </v>
      </c>
      <c r="BR46" s="66" t="str">
        <f t="shared" si="32"/>
        <v xml:space="preserve"> </v>
      </c>
      <c r="BS46" s="66" t="str">
        <f t="shared" si="32"/>
        <v xml:space="preserve"> </v>
      </c>
      <c r="BT46" s="66" t="str">
        <f t="shared" si="32"/>
        <v xml:space="preserve"> </v>
      </c>
      <c r="BU46" s="66" t="str">
        <f t="shared" si="32"/>
        <v xml:space="preserve"> </v>
      </c>
      <c r="BV46" s="66" t="str">
        <f t="shared" si="32"/>
        <v xml:space="preserve"> </v>
      </c>
      <c r="BW46" s="66" t="str">
        <f t="shared" si="32"/>
        <v xml:space="preserve"> </v>
      </c>
      <c r="BX46" s="40" t="str">
        <f t="shared" si="32"/>
        <v xml:space="preserve"> </v>
      </c>
      <c r="BY46" s="66" t="str">
        <f>IF(SUM(BY14:BY44)&gt;0,MAX(BY14:BY44)," ")</f>
        <v xml:space="preserve"> </v>
      </c>
      <c r="BZ46" s="40" t="str">
        <f>IF(SUM(BZ14:BZ44)&gt;0,MAX(BZ14:BZ44)," ")</f>
        <v xml:space="preserve"> </v>
      </c>
      <c r="CA46" s="239" t="s">
        <v>39</v>
      </c>
      <c r="CB46" s="80" t="str">
        <f>IF(SUM(CB14:CB44)&gt;0,MAX(CB14:CB44)," ")</f>
        <v xml:space="preserve"> </v>
      </c>
      <c r="CC46" s="40" t="str">
        <f ca="1">IF(SUM(CC14:CC44)&gt;0,MAX(CC14:CC44)," ")</f>
        <v xml:space="preserve"> </v>
      </c>
      <c r="CD46" s="80" t="str">
        <f>IF(SUM(CD14:CD44)&gt;0,MAX(CD14:CD44)," ")</f>
        <v xml:space="preserve"> </v>
      </c>
      <c r="CE46" s="40" t="str">
        <f ca="1">IF(SUM(CE14:CE44)&gt;0,MAX(CE14:CE44)," ")</f>
        <v xml:space="preserve"> </v>
      </c>
      <c r="CF46" s="561" t="str">
        <f aca="true" t="shared" si="33" ref="CF46:CP46">IF(SUM(CF14:CF44)&gt;0,MAX(CF14:CF44)," ")</f>
        <v xml:space="preserve"> </v>
      </c>
      <c r="CG46" s="768" t="str">
        <f t="shared" si="33"/>
        <v xml:space="preserve"> </v>
      </c>
      <c r="CH46" s="81" t="str">
        <f t="shared" si="33"/>
        <v xml:space="preserve"> </v>
      </c>
      <c r="CI46" s="769" t="str">
        <f>IF(SUM(CI14:CI44)&gt;0,MAX(CI14:CI44)," ")</f>
        <v xml:space="preserve"> </v>
      </c>
      <c r="CJ46" s="81" t="str">
        <f>IF(SUM(CJ14:CJ44)&gt;0,MAX(CJ14:CJ44)," ")</f>
        <v xml:space="preserve"> </v>
      </c>
      <c r="CK46" s="769" t="str">
        <f t="shared" si="33"/>
        <v xml:space="preserve"> </v>
      </c>
      <c r="CL46" s="81" t="str">
        <f t="shared" si="33"/>
        <v xml:space="preserve"> </v>
      </c>
      <c r="CM46" s="768" t="str">
        <f t="shared" si="33"/>
        <v xml:space="preserve"> </v>
      </c>
      <c r="CN46" s="83" t="str">
        <f t="shared" si="33"/>
        <v xml:space="preserve"> </v>
      </c>
      <c r="CO46" s="769" t="str">
        <f t="shared" si="33"/>
        <v xml:space="preserve"> </v>
      </c>
      <c r="CP46" s="768" t="str">
        <f t="shared" si="33"/>
        <v xml:space="preserve"> </v>
      </c>
    </row>
    <row r="47" spans="1:94" ht="14.45" customHeight="1" thickBot="1" thickTop="1">
      <c r="A47" s="218" t="s">
        <v>40</v>
      </c>
      <c r="B47" s="219"/>
      <c r="C47" s="77"/>
      <c r="D47" s="76"/>
      <c r="E47" s="550"/>
      <c r="F47" s="551"/>
      <c r="G47" s="552"/>
      <c r="H47" s="553" t="str">
        <f>IF(SUM(H14:H44)&gt;0,MIN(H14:H44),"")</f>
        <v/>
      </c>
      <c r="I47" s="81" t="str">
        <f aca="true" t="shared" si="34" ref="I47:X47">IF(SUM(I14:I44)&gt;0,MIN(I14:I44),"")</f>
        <v/>
      </c>
      <c r="J47" s="561" t="str">
        <f t="shared" si="34"/>
        <v/>
      </c>
      <c r="K47" s="445" t="str">
        <f t="shared" si="34"/>
        <v/>
      </c>
      <c r="L47" s="555" t="str">
        <f t="shared" si="34"/>
        <v/>
      </c>
      <c r="M47" s="81" t="str">
        <f t="shared" si="34"/>
        <v/>
      </c>
      <c r="N47" s="81" t="str">
        <f ca="1" t="shared" si="34"/>
        <v/>
      </c>
      <c r="O47" s="81" t="str">
        <f t="shared" si="34"/>
        <v/>
      </c>
      <c r="P47" s="81" t="str">
        <f ca="1" t="shared" si="34"/>
        <v/>
      </c>
      <c r="Q47" s="81" t="str">
        <f t="shared" si="34"/>
        <v/>
      </c>
      <c r="R47" s="81" t="str">
        <f t="shared" si="34"/>
        <v/>
      </c>
      <c r="S47" s="82" t="str">
        <f t="shared" si="34"/>
        <v/>
      </c>
      <c r="T47" s="441" t="s">
        <v>41</v>
      </c>
      <c r="U47" s="553" t="str">
        <f>IF(SUM(U14:U44)&gt;0,MIN(U14:U44),"")</f>
        <v/>
      </c>
      <c r="V47" s="445" t="str">
        <f t="shared" si="34"/>
        <v/>
      </c>
      <c r="W47" s="81" t="str">
        <f t="shared" si="34"/>
        <v/>
      </c>
      <c r="X47" s="556" t="str">
        <f t="shared" si="34"/>
        <v/>
      </c>
      <c r="Y47" s="82" t="str">
        <f aca="true" t="shared" si="35" ref="Y47:AI47">IF(SUM(Y14:Y44)&gt;0,MIN(Y14:Y44),"")</f>
        <v/>
      </c>
      <c r="Z47" s="445" t="str">
        <f t="shared" si="35"/>
        <v/>
      </c>
      <c r="AA47" s="81" t="str">
        <f t="shared" si="35"/>
        <v/>
      </c>
      <c r="AB47" s="556" t="str">
        <f t="shared" si="35"/>
        <v/>
      </c>
      <c r="AC47" s="82" t="str">
        <f t="shared" si="35"/>
        <v/>
      </c>
      <c r="AD47" s="445" t="str">
        <f t="shared" si="35"/>
        <v/>
      </c>
      <c r="AE47" s="81" t="str">
        <f t="shared" si="35"/>
        <v/>
      </c>
      <c r="AF47" s="556" t="str">
        <f t="shared" si="35"/>
        <v/>
      </c>
      <c r="AG47" s="82" t="str">
        <f t="shared" si="35"/>
        <v/>
      </c>
      <c r="AH47" s="445" t="str">
        <f t="shared" si="35"/>
        <v/>
      </c>
      <c r="AI47" s="82" t="str">
        <f t="shared" si="35"/>
        <v/>
      </c>
      <c r="AJ47" s="674"/>
      <c r="AK47" s="706" t="str">
        <f>IF(SUM(AK14:AK44)&gt;0,MIN(AK14:AK44),"")</f>
        <v/>
      </c>
      <c r="AL47" s="707" t="str">
        <f>IF(SUM(AL14:AL44)&gt;0,MIN(AL14:AL44),"")</f>
        <v/>
      </c>
      <c r="AM47" s="67"/>
      <c r="AN47" s="668" t="str">
        <f>IF(SUM(AN14:AN44)&gt;0,MIN(AN14:AN44),"")</f>
        <v/>
      </c>
      <c r="AO47" s="885" t="str">
        <f>IF(SUM(AO14:AP44)&gt;0,MIN(AO14:AP44),"")</f>
        <v/>
      </c>
      <c r="AP47" s="886"/>
      <c r="AQ47" s="887" t="s">
        <v>72</v>
      </c>
      <c r="AR47" s="888"/>
      <c r="AS47" s="674" t="str">
        <f aca="true" t="shared" si="36" ref="AS47:BH47">IF(SUM(AS14:AS44)&gt;0,MIN(AS14:AS44),"")</f>
        <v/>
      </c>
      <c r="AT47" s="703" t="str">
        <f t="shared" si="36"/>
        <v/>
      </c>
      <c r="AU47" s="667" t="str">
        <f>IF(SUM(AU14:AU44)&gt;0,MIN(AU14:AU44),"")</f>
        <v/>
      </c>
      <c r="AV47" s="701" t="str">
        <f t="shared" si="36"/>
        <v/>
      </c>
      <c r="AW47" s="674" t="str">
        <f t="shared" si="36"/>
        <v/>
      </c>
      <c r="AX47" s="693" t="str">
        <f t="shared" si="36"/>
        <v/>
      </c>
      <c r="AY47" s="694" t="str">
        <f ca="1">IF(SUM(AY14:AY44)&gt;0,MIN(AY14:AY44),"")</f>
        <v/>
      </c>
      <c r="AZ47" s="695" t="str">
        <f ca="1" t="shared" si="36"/>
        <v/>
      </c>
      <c r="BA47" s="674" t="str">
        <f t="shared" si="36"/>
        <v/>
      </c>
      <c r="BB47" s="693" t="str">
        <f t="shared" si="36"/>
        <v/>
      </c>
      <c r="BC47" s="694" t="str">
        <f ca="1" t="shared" si="36"/>
        <v/>
      </c>
      <c r="BD47" s="695" t="str">
        <f ca="1" t="shared" si="36"/>
        <v/>
      </c>
      <c r="BE47" s="674" t="str">
        <f t="shared" si="36"/>
        <v/>
      </c>
      <c r="BF47" s="696" t="str">
        <f t="shared" si="36"/>
        <v/>
      </c>
      <c r="BG47" s="697" t="str">
        <f ca="1" t="shared" si="36"/>
        <v/>
      </c>
      <c r="BH47" s="695" t="str">
        <f ca="1" t="shared" si="36"/>
        <v/>
      </c>
      <c r="BI47" s="559" t="str">
        <f>IF(SUM(BI14:BI44)&gt;0,MIN(BI14:BI44),"")</f>
        <v/>
      </c>
      <c r="BJ47" s="441" t="s">
        <v>41</v>
      </c>
      <c r="BK47" s="559" t="str">
        <f>IF(SUM(BK14:BK44)&gt;0,MIN(BK14:BK44),"")</f>
        <v/>
      </c>
      <c r="BL47" s="597" t="str">
        <f>IF(SUM(BL14:BL44)&gt;0,MIN(BL14:BL44),"")</f>
        <v/>
      </c>
      <c r="BM47" s="674" t="str">
        <f aca="true" t="shared" si="37" ref="BM47:BX47">IF(SUM(BM14:BM44)&gt;0,MIN(BM14:BM44),"")</f>
        <v/>
      </c>
      <c r="BN47" s="698" t="str">
        <f t="shared" si="37"/>
        <v/>
      </c>
      <c r="BO47" s="674" t="str">
        <f t="shared" si="37"/>
        <v/>
      </c>
      <c r="BP47" s="697" t="str">
        <f t="shared" si="37"/>
        <v/>
      </c>
      <c r="BQ47" s="697" t="str">
        <f t="shared" si="37"/>
        <v/>
      </c>
      <c r="BR47" s="697" t="str">
        <f t="shared" si="37"/>
        <v/>
      </c>
      <c r="BS47" s="697" t="str">
        <f t="shared" si="37"/>
        <v/>
      </c>
      <c r="BT47" s="697" t="str">
        <f t="shared" si="37"/>
        <v/>
      </c>
      <c r="BU47" s="697" t="str">
        <f t="shared" si="37"/>
        <v/>
      </c>
      <c r="BV47" s="697" t="str">
        <f t="shared" si="37"/>
        <v/>
      </c>
      <c r="BW47" s="697" t="str">
        <f t="shared" si="37"/>
        <v/>
      </c>
      <c r="BX47" s="698" t="str">
        <f t="shared" si="37"/>
        <v/>
      </c>
      <c r="BY47" s="81" t="str">
        <f>IF(SUM(BY14:BY44)&gt;0,MIN(BY14:BY44),"")</f>
        <v/>
      </c>
      <c r="BZ47" s="82" t="str">
        <f>IF(SUM(BZ14:BZ44)&gt;0,MIN(BZ14:BZ44),"")</f>
        <v/>
      </c>
      <c r="CA47" s="239" t="s">
        <v>41</v>
      </c>
      <c r="CB47" s="677" t="str">
        <f>IF(SUM(CB14:CB44)&gt;0,MIN(CB14:CB44),"")</f>
        <v/>
      </c>
      <c r="CC47" s="63" t="str">
        <f ca="1">IF(SUM(CC14:CC44)&gt;0,MIN(CC14:CC44),"")</f>
        <v/>
      </c>
      <c r="CD47" s="677" t="str">
        <f>IF(SUM(CD14:CD44)&gt;0,MIN(CD14:CD44),"")</f>
        <v/>
      </c>
      <c r="CE47" s="63" t="str">
        <f ca="1">IF(SUM(CE14:CE44)&gt;0,MIN(CE14:CE44),"")</f>
        <v/>
      </c>
      <c r="CF47" s="776" t="str">
        <f aca="true" t="shared" si="38" ref="CF47:CP47">IF(SUM(CF14:CF44)&gt;0,MIN(CF14:CF44),"")</f>
        <v/>
      </c>
      <c r="CG47" s="694" t="str">
        <f t="shared" si="38"/>
        <v/>
      </c>
      <c r="CH47" s="697" t="str">
        <f t="shared" si="38"/>
        <v/>
      </c>
      <c r="CI47" s="694" t="str">
        <f>IF(SUM(CI14:CI44)&gt;0,MIN(CI14:CI44),"")</f>
        <v/>
      </c>
      <c r="CJ47" s="697" t="str">
        <f>IF(SUM(CJ14:CJ44)&gt;0,MIN(CJ14:CJ44),"")</f>
        <v/>
      </c>
      <c r="CK47" s="694" t="str">
        <f t="shared" si="38"/>
        <v/>
      </c>
      <c r="CL47" s="697" t="str">
        <f t="shared" si="38"/>
        <v/>
      </c>
      <c r="CM47" s="694" t="str">
        <f t="shared" si="38"/>
        <v/>
      </c>
      <c r="CN47" s="694" t="str">
        <f t="shared" si="38"/>
        <v/>
      </c>
      <c r="CO47" s="697" t="str">
        <f t="shared" si="38"/>
        <v/>
      </c>
      <c r="CP47" s="694" t="str">
        <f t="shared" si="38"/>
        <v/>
      </c>
    </row>
    <row r="48" spans="1:94" ht="14.45" customHeight="1" thickBot="1" thickTop="1">
      <c r="A48" s="582"/>
      <c r="B48" s="560"/>
      <c r="C48" s="560"/>
      <c r="D48" s="560"/>
      <c r="E48" s="583"/>
      <c r="F48" s="584"/>
      <c r="G48" s="567"/>
      <c r="H48" s="582"/>
      <c r="I48" s="560"/>
      <c r="J48" s="585"/>
      <c r="K48" s="560"/>
      <c r="L48" s="568"/>
      <c r="M48" s="560"/>
      <c r="N48" s="560"/>
      <c r="O48" s="560"/>
      <c r="P48" s="560"/>
      <c r="Q48" s="560"/>
      <c r="R48" s="560"/>
      <c r="S48" s="585"/>
      <c r="T48" s="967" t="s">
        <v>150</v>
      </c>
      <c r="U48" s="968"/>
      <c r="V48" s="969"/>
      <c r="W48" s="560"/>
      <c r="X48" s="560"/>
      <c r="Y48" s="590"/>
      <c r="Z48" s="560"/>
      <c r="AA48" s="569"/>
      <c r="AB48" s="560"/>
      <c r="AC48" s="585"/>
      <c r="AD48" s="560"/>
      <c r="AE48" s="560"/>
      <c r="AF48" s="560"/>
      <c r="AG48" s="585"/>
      <c r="AH48" s="560"/>
      <c r="AI48" s="585"/>
      <c r="AJ48" s="560"/>
      <c r="AK48" s="560"/>
      <c r="AL48" s="856"/>
      <c r="AM48" s="554"/>
      <c r="AN48" s="853" t="str">
        <f ca="1">'E.coli Standalone Calculation'!H38</f>
        <v/>
      </c>
      <c r="AO48" s="855"/>
      <c r="AP48" s="592"/>
      <c r="AQ48" s="560"/>
      <c r="AR48" s="585"/>
      <c r="AS48" s="560"/>
      <c r="AT48" s="585"/>
      <c r="AU48" s="702"/>
      <c r="AV48" s="585"/>
      <c r="AW48" s="560"/>
      <c r="AX48" s="560"/>
      <c r="AY48" s="579"/>
      <c r="AZ48" s="585"/>
      <c r="BA48" s="560"/>
      <c r="BB48" s="560"/>
      <c r="BC48" s="579"/>
      <c r="BD48" s="585"/>
      <c r="BE48" s="560"/>
      <c r="BF48" s="579"/>
      <c r="BG48" s="560"/>
      <c r="BH48" s="585"/>
      <c r="BI48" s="595"/>
      <c r="BJ48" s="595"/>
      <c r="BK48" s="595"/>
      <c r="BL48" s="595"/>
      <c r="BM48" s="560"/>
      <c r="BN48" s="585"/>
      <c r="BO48" s="560"/>
      <c r="BP48" s="560"/>
      <c r="BQ48" s="560"/>
      <c r="BR48" s="560"/>
      <c r="BS48" s="560"/>
      <c r="BT48" s="560"/>
      <c r="BU48" s="560"/>
      <c r="BV48" s="560"/>
      <c r="BW48" s="560"/>
      <c r="BX48" s="585"/>
      <c r="BY48" s="560"/>
      <c r="BZ48" s="585"/>
      <c r="CA48" s="595"/>
      <c r="CB48" s="774"/>
      <c r="CC48" s="668"/>
      <c r="CD48" s="668"/>
      <c r="CE48" s="775"/>
      <c r="CF48" s="668"/>
      <c r="CG48" s="770"/>
      <c r="CH48" s="770"/>
      <c r="CI48" s="770"/>
      <c r="CJ48" s="770"/>
      <c r="CK48" s="770"/>
      <c r="CL48" s="770"/>
      <c r="CM48" s="770"/>
      <c r="CN48" s="770"/>
      <c r="CO48" s="770"/>
      <c r="CP48" s="770"/>
    </row>
    <row r="49" spans="1:94" ht="14.45" customHeight="1" thickBot="1" thickTop="1">
      <c r="A49" s="586"/>
      <c r="B49" s="572"/>
      <c r="C49" s="572"/>
      <c r="D49" s="572"/>
      <c r="E49" s="587"/>
      <c r="F49" s="571"/>
      <c r="G49" s="587"/>
      <c r="H49" s="572"/>
      <c r="I49" s="572"/>
      <c r="J49" s="588"/>
      <c r="K49" s="572"/>
      <c r="L49" s="573"/>
      <c r="M49" s="572"/>
      <c r="N49" s="572"/>
      <c r="O49" s="572"/>
      <c r="P49" s="572"/>
      <c r="Q49" s="572"/>
      <c r="R49" s="572"/>
      <c r="S49" s="588"/>
      <c r="T49" s="970" t="s">
        <v>174</v>
      </c>
      <c r="U49" s="971"/>
      <c r="V49" s="972"/>
      <c r="W49" s="572"/>
      <c r="X49" s="572"/>
      <c r="Y49" s="591"/>
      <c r="Z49" s="572"/>
      <c r="AA49" s="574"/>
      <c r="AB49" s="572"/>
      <c r="AC49" s="588"/>
      <c r="AD49" s="572"/>
      <c r="AE49" s="572"/>
      <c r="AF49" s="572"/>
      <c r="AG49" s="588"/>
      <c r="AH49" s="572"/>
      <c r="AI49" s="588"/>
      <c r="AJ49" s="572"/>
      <c r="AK49" s="572"/>
      <c r="AL49" s="575"/>
      <c r="AM49" s="554"/>
      <c r="AN49" s="854" t="str">
        <f ca="1">'E.coli Standalone Calculation'!H41</f>
        <v/>
      </c>
      <c r="AO49" s="580"/>
      <c r="AP49" s="593"/>
      <c r="AQ49" s="572"/>
      <c r="AR49" s="588"/>
      <c r="AS49" s="572"/>
      <c r="AT49" s="588"/>
      <c r="AU49" s="572"/>
      <c r="AV49" s="588"/>
      <c r="AW49" s="572"/>
      <c r="AX49" s="572"/>
      <c r="AY49" s="581"/>
      <c r="AZ49" s="588"/>
      <c r="BA49" s="572"/>
      <c r="BB49" s="572"/>
      <c r="BC49" s="581"/>
      <c r="BD49" s="588"/>
      <c r="BE49" s="572"/>
      <c r="BF49" s="581"/>
      <c r="BG49" s="572"/>
      <c r="BH49" s="588"/>
      <c r="BI49" s="596"/>
      <c r="BJ49" s="596"/>
      <c r="BK49" s="596"/>
      <c r="BL49" s="596"/>
      <c r="BM49" s="572"/>
      <c r="BN49" s="588"/>
      <c r="BO49" s="572"/>
      <c r="BP49" s="572"/>
      <c r="BQ49" s="572"/>
      <c r="BR49" s="572"/>
      <c r="BS49" s="572"/>
      <c r="BT49" s="572"/>
      <c r="BU49" s="572"/>
      <c r="BV49" s="572"/>
      <c r="BW49" s="572"/>
      <c r="BX49" s="588"/>
      <c r="BY49" s="572"/>
      <c r="BZ49" s="588"/>
      <c r="CA49" s="596"/>
      <c r="CB49" s="777"/>
      <c r="CC49" s="771"/>
      <c r="CD49" s="771"/>
      <c r="CE49" s="778"/>
      <c r="CF49" s="771"/>
      <c r="CG49" s="771"/>
      <c r="CH49" s="771"/>
      <c r="CI49" s="771"/>
      <c r="CJ49" s="771"/>
      <c r="CK49" s="771"/>
      <c r="CL49" s="771"/>
      <c r="CM49" s="771"/>
      <c r="CN49" s="771"/>
      <c r="CO49" s="771"/>
      <c r="CP49" s="771"/>
    </row>
    <row r="50" spans="1:94" ht="14.45" customHeight="1" thickBot="1">
      <c r="A50" s="441" t="s">
        <v>42</v>
      </c>
      <c r="B50" s="222"/>
      <c r="C50" s="442"/>
      <c r="D50" s="119"/>
      <c r="E50" s="562">
        <f>COUNT(E14:E44)</f>
        <v>0</v>
      </c>
      <c r="F50" s="361">
        <f>COUNTA(F14:F44)</f>
        <v>0</v>
      </c>
      <c r="G50" s="340">
        <f>COUNTA(G14:G44)</f>
        <v>0</v>
      </c>
      <c r="H50" s="563">
        <f aca="true" t="shared" si="39" ref="H50:S50">COUNT(H14:H44)</f>
        <v>0</v>
      </c>
      <c r="I50" s="558">
        <f t="shared" si="39"/>
        <v>0</v>
      </c>
      <c r="J50" s="557">
        <f t="shared" si="39"/>
        <v>0</v>
      </c>
      <c r="K50" s="563">
        <f t="shared" si="39"/>
        <v>0</v>
      </c>
      <c r="L50" s="558">
        <f t="shared" si="39"/>
        <v>0</v>
      </c>
      <c r="M50" s="558">
        <f t="shared" si="39"/>
        <v>0</v>
      </c>
      <c r="N50" s="558">
        <f ca="1" t="shared" si="39"/>
        <v>0</v>
      </c>
      <c r="O50" s="558">
        <f t="shared" si="39"/>
        <v>0</v>
      </c>
      <c r="P50" s="558">
        <f ca="1" t="shared" si="39"/>
        <v>0</v>
      </c>
      <c r="Q50" s="558">
        <f t="shared" si="39"/>
        <v>0</v>
      </c>
      <c r="R50" s="558">
        <f t="shared" si="39"/>
        <v>0</v>
      </c>
      <c r="S50" s="557">
        <f t="shared" si="39"/>
        <v>0</v>
      </c>
      <c r="T50" s="235" t="s">
        <v>66</v>
      </c>
      <c r="U50" s="564">
        <f>COUNT(U14:U44)</f>
        <v>0</v>
      </c>
      <c r="V50" s="565">
        <f aca="true" t="shared" si="40" ref="V50:AL50">COUNT(V14:V44)</f>
        <v>0</v>
      </c>
      <c r="W50" s="69">
        <f t="shared" si="40"/>
        <v>0</v>
      </c>
      <c r="X50" s="566">
        <f t="shared" si="40"/>
        <v>0</v>
      </c>
      <c r="Y50" s="112">
        <f t="shared" si="40"/>
        <v>0</v>
      </c>
      <c r="Z50" s="589">
        <f t="shared" si="40"/>
        <v>0</v>
      </c>
      <c r="AA50" s="69">
        <f t="shared" si="40"/>
        <v>0</v>
      </c>
      <c r="AB50" s="566">
        <f t="shared" si="40"/>
        <v>0</v>
      </c>
      <c r="AC50" s="112">
        <f t="shared" si="40"/>
        <v>0</v>
      </c>
      <c r="AD50" s="565">
        <f t="shared" si="40"/>
        <v>0</v>
      </c>
      <c r="AE50" s="69">
        <f t="shared" si="40"/>
        <v>0</v>
      </c>
      <c r="AF50" s="566">
        <f t="shared" si="40"/>
        <v>0</v>
      </c>
      <c r="AG50" s="112">
        <f t="shared" si="40"/>
        <v>0</v>
      </c>
      <c r="AH50" s="565">
        <f t="shared" si="40"/>
        <v>0</v>
      </c>
      <c r="AI50" s="112">
        <f t="shared" si="40"/>
        <v>0</v>
      </c>
      <c r="AJ50" s="675"/>
      <c r="AK50" s="589"/>
      <c r="AL50" s="69">
        <f t="shared" si="40"/>
        <v>0</v>
      </c>
      <c r="AM50" s="68"/>
      <c r="AN50" s="61">
        <f ca="1">COUNT(AM14:AM44)</f>
        <v>0</v>
      </c>
      <c r="AO50" s="961">
        <f>COUNT(AO14:AP44)</f>
        <v>0</v>
      </c>
      <c r="AP50" s="962"/>
      <c r="AQ50" s="963" t="s">
        <v>66</v>
      </c>
      <c r="AR50" s="964"/>
      <c r="AS50" s="565">
        <f aca="true" t="shared" si="41" ref="AS50:BG50">COUNT(AS14:AS44)</f>
        <v>0</v>
      </c>
      <c r="AT50" s="112">
        <f t="shared" si="41"/>
        <v>0</v>
      </c>
      <c r="AU50" s="69">
        <f t="shared" si="41"/>
        <v>0</v>
      </c>
      <c r="AV50" s="112">
        <f t="shared" si="41"/>
        <v>0</v>
      </c>
      <c r="AW50" s="565">
        <f t="shared" si="41"/>
        <v>0</v>
      </c>
      <c r="AX50" s="69">
        <f t="shared" si="41"/>
        <v>0</v>
      </c>
      <c r="AY50" s="69">
        <f ca="1" t="shared" si="41"/>
        <v>0</v>
      </c>
      <c r="AZ50" s="112">
        <f ca="1" t="shared" si="41"/>
        <v>0</v>
      </c>
      <c r="BA50" s="565">
        <f t="shared" si="41"/>
        <v>0</v>
      </c>
      <c r="BB50" s="69">
        <f t="shared" si="41"/>
        <v>0</v>
      </c>
      <c r="BC50" s="69">
        <f ca="1" t="shared" si="41"/>
        <v>0</v>
      </c>
      <c r="BD50" s="112">
        <f ca="1" t="shared" si="41"/>
        <v>0</v>
      </c>
      <c r="BE50" s="565">
        <f t="shared" si="41"/>
        <v>0</v>
      </c>
      <c r="BF50" s="69">
        <f t="shared" si="41"/>
        <v>0</v>
      </c>
      <c r="BG50" s="69">
        <f ca="1" t="shared" si="41"/>
        <v>0</v>
      </c>
      <c r="BH50" s="112">
        <f ca="1">COUNT(BH14:BH44)</f>
        <v>0</v>
      </c>
      <c r="BI50" s="594">
        <f>COUNT(BI14:BI44)</f>
        <v>0</v>
      </c>
      <c r="BJ50" s="577" t="s">
        <v>66</v>
      </c>
      <c r="BK50" s="578">
        <f>COUNT(BK14:BK44)</f>
        <v>0</v>
      </c>
      <c r="BL50" s="578">
        <f>COUNT(BL14:BL44)</f>
        <v>0</v>
      </c>
      <c r="BM50" s="564">
        <f>COUNT(BM14:BM44)</f>
        <v>0</v>
      </c>
      <c r="BN50" s="112">
        <f aca="true" t="shared" si="42" ref="BN50:BX50">COUNT(BN14:BN44)</f>
        <v>0</v>
      </c>
      <c r="BO50" s="565">
        <f t="shared" si="42"/>
        <v>0</v>
      </c>
      <c r="BP50" s="69">
        <f t="shared" si="42"/>
        <v>0</v>
      </c>
      <c r="BQ50" s="69">
        <f t="shared" si="42"/>
        <v>0</v>
      </c>
      <c r="BR50" s="69">
        <f t="shared" si="42"/>
        <v>0</v>
      </c>
      <c r="BS50" s="69">
        <f t="shared" si="42"/>
        <v>0</v>
      </c>
      <c r="BT50" s="69">
        <f t="shared" si="42"/>
        <v>0</v>
      </c>
      <c r="BU50" s="69">
        <f t="shared" si="42"/>
        <v>0</v>
      </c>
      <c r="BV50" s="69">
        <f t="shared" si="42"/>
        <v>0</v>
      </c>
      <c r="BW50" s="69">
        <f t="shared" si="42"/>
        <v>0</v>
      </c>
      <c r="BX50" s="112">
        <f t="shared" si="42"/>
        <v>0</v>
      </c>
      <c r="BY50" s="69">
        <f>COUNT(BY14:BY44)</f>
        <v>0</v>
      </c>
      <c r="BZ50" s="112">
        <f>COUNT(BZ14:BZ44)</f>
        <v>0</v>
      </c>
      <c r="CA50" s="577" t="s">
        <v>66</v>
      </c>
      <c r="CB50" s="780">
        <f>COUNT(CB14:CB44)</f>
        <v>0</v>
      </c>
      <c r="CC50" s="69">
        <f ca="1">COUNT(CC14:CC44)</f>
        <v>0</v>
      </c>
      <c r="CD50" s="69">
        <f>COUNT(CD14:CD44)</f>
        <v>0</v>
      </c>
      <c r="CE50" s="112">
        <f ca="1">COUNT(CE14:CE44)</f>
        <v>0</v>
      </c>
      <c r="CF50" s="69">
        <f aca="true" t="shared" si="43" ref="CF50:CP50">COUNT(CF14:CF44)</f>
        <v>0</v>
      </c>
      <c r="CG50" s="69">
        <f t="shared" si="43"/>
        <v>0</v>
      </c>
      <c r="CH50" s="69">
        <f t="shared" si="43"/>
        <v>0</v>
      </c>
      <c r="CI50" s="69">
        <f>COUNT(CI14:CI44)</f>
        <v>0</v>
      </c>
      <c r="CJ50" s="69">
        <f>COUNT(CJ14:CJ44)</f>
        <v>0</v>
      </c>
      <c r="CK50" s="69">
        <f t="shared" si="43"/>
        <v>0</v>
      </c>
      <c r="CL50" s="69">
        <f t="shared" si="43"/>
        <v>0</v>
      </c>
      <c r="CM50" s="69">
        <f t="shared" si="43"/>
        <v>0</v>
      </c>
      <c r="CN50" s="69">
        <f t="shared" si="43"/>
        <v>0</v>
      </c>
      <c r="CO50" s="69">
        <f t="shared" si="43"/>
        <v>0</v>
      </c>
      <c r="CP50" s="69">
        <f t="shared" si="43"/>
        <v>0</v>
      </c>
    </row>
    <row r="51" spans="1:140" ht="13.5" customHeight="1" thickBot="1">
      <c r="A51" s="989" t="s">
        <v>124</v>
      </c>
      <c r="B51" s="990"/>
      <c r="C51" s="990"/>
      <c r="D51" s="990"/>
      <c r="E51" s="990"/>
      <c r="F51" s="990"/>
      <c r="G51" s="990"/>
      <c r="H51" s="990"/>
      <c r="I51" s="990"/>
      <c r="J51" s="990"/>
      <c r="K51" s="457" t="s">
        <v>190</v>
      </c>
      <c r="L51" s="205"/>
      <c r="M51" s="205"/>
      <c r="N51" s="205"/>
      <c r="O51" s="205"/>
      <c r="P51" s="458"/>
      <c r="Q51" s="459" t="s">
        <v>129</v>
      </c>
      <c r="R51" s="205"/>
      <c r="S51" s="230"/>
      <c r="T51" s="300" t="s">
        <v>43</v>
      </c>
      <c r="U51" s="401"/>
      <c r="V51" s="205"/>
      <c r="W51" s="205"/>
      <c r="X51" s="205"/>
      <c r="Y51" s="205"/>
      <c r="Z51" s="205"/>
      <c r="AA51" s="205"/>
      <c r="AB51" s="205"/>
      <c r="AC51" s="205"/>
      <c r="AD51" s="205"/>
      <c r="AE51" s="205"/>
      <c r="AF51" s="205"/>
      <c r="AG51" s="205"/>
      <c r="AH51" s="205"/>
      <c r="AI51" s="205"/>
      <c r="AJ51" s="205"/>
      <c r="AK51" s="205"/>
      <c r="AL51" s="205"/>
      <c r="AM51" s="205"/>
      <c r="AN51" s="205"/>
      <c r="AO51" s="205"/>
      <c r="AP51" s="230"/>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EB51" s="88"/>
      <c r="EJ51" s="1"/>
    </row>
    <row r="52" spans="1:79" ht="12.75">
      <c r="A52" s="991"/>
      <c r="B52" s="992"/>
      <c r="C52" s="992"/>
      <c r="D52" s="992"/>
      <c r="E52" s="992"/>
      <c r="F52" s="992"/>
      <c r="G52" s="992"/>
      <c r="H52" s="992"/>
      <c r="I52" s="992"/>
      <c r="J52" s="992"/>
      <c r="K52" s="1002"/>
      <c r="L52" s="1003"/>
      <c r="M52" s="1003"/>
      <c r="N52" s="1003"/>
      <c r="O52" s="1003"/>
      <c r="P52" s="1004"/>
      <c r="Q52" s="1006"/>
      <c r="R52" s="1007"/>
      <c r="S52" s="1008"/>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89" t="s">
        <v>44</v>
      </c>
      <c r="AT52" s="90"/>
      <c r="AU52" s="90"/>
      <c r="AV52" s="90"/>
      <c r="AW52" s="90"/>
      <c r="AX52" s="90"/>
      <c r="AY52" s="90"/>
      <c r="AZ52" s="90"/>
      <c r="BA52" s="90"/>
      <c r="BB52" s="90"/>
      <c r="BC52" s="91"/>
      <c r="BD52" s="303" t="s">
        <v>45</v>
      </c>
      <c r="BE52" s="205"/>
      <c r="BF52" s="230"/>
      <c r="BG52" s="198"/>
      <c r="BH52" s="198"/>
      <c r="BI52" s="198"/>
      <c r="BJ52" s="198"/>
      <c r="BK52" s="198"/>
      <c r="BL52" s="198"/>
      <c r="BM52" s="908" t="s">
        <v>175</v>
      </c>
      <c r="BN52" s="909"/>
      <c r="BO52" s="909"/>
      <c r="BP52" s="909"/>
      <c r="BQ52" s="909"/>
      <c r="BR52" s="909"/>
      <c r="BS52" s="909"/>
      <c r="BT52" s="909"/>
      <c r="BU52" s="910"/>
      <c r="BV52" s="198"/>
      <c r="BW52" s="198"/>
      <c r="BX52" s="198"/>
      <c r="BY52" s="198"/>
      <c r="BZ52" s="198"/>
      <c r="CA52" s="198"/>
    </row>
    <row r="53" spans="1:79" ht="12.75">
      <c r="A53" s="991"/>
      <c r="B53" s="992"/>
      <c r="C53" s="992"/>
      <c r="D53" s="992"/>
      <c r="E53" s="992"/>
      <c r="F53" s="992"/>
      <c r="G53" s="992"/>
      <c r="H53" s="992"/>
      <c r="I53" s="992"/>
      <c r="J53" s="992"/>
      <c r="K53" s="1005"/>
      <c r="L53" s="1003"/>
      <c r="M53" s="1003"/>
      <c r="N53" s="1003"/>
      <c r="O53" s="1003"/>
      <c r="P53" s="1004"/>
      <c r="Q53" s="1009"/>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245"/>
      <c r="AT53" s="219"/>
      <c r="AU53" s="246"/>
      <c r="AV53" s="249" t="s">
        <v>47</v>
      </c>
      <c r="AW53" s="250"/>
      <c r="AX53" s="249" t="s">
        <v>48</v>
      </c>
      <c r="AY53" s="250"/>
      <c r="AZ53" s="251" t="s">
        <v>49</v>
      </c>
      <c r="BA53" s="252"/>
      <c r="BB53" s="251" t="s">
        <v>50</v>
      </c>
      <c r="BC53" s="253"/>
      <c r="BD53" s="304" t="s">
        <v>51</v>
      </c>
      <c r="BE53" s="198"/>
      <c r="BF53" s="98">
        <f>IF(SUM(AS14:AS44)&gt;0,SUM(AS14:AS44),SUM(K14:K44))</f>
        <v>0</v>
      </c>
      <c r="BG53" s="198"/>
      <c r="BH53" s="198"/>
      <c r="BI53" s="198"/>
      <c r="BJ53" s="198"/>
      <c r="BK53" s="198"/>
      <c r="BL53" s="198"/>
      <c r="BM53" s="911"/>
      <c r="BN53" s="912"/>
      <c r="BO53" s="912"/>
      <c r="BP53" s="912"/>
      <c r="BQ53" s="912"/>
      <c r="BR53" s="912"/>
      <c r="BS53" s="912"/>
      <c r="BT53" s="912"/>
      <c r="BU53" s="913"/>
      <c r="BV53" s="198"/>
      <c r="BW53" s="198"/>
      <c r="BX53" s="198"/>
      <c r="BY53" s="198"/>
      <c r="BZ53" s="198"/>
      <c r="CA53" s="198"/>
    </row>
    <row r="54" spans="1:79" ht="14.25" thickBot="1">
      <c r="A54" s="991"/>
      <c r="B54" s="992"/>
      <c r="C54" s="992"/>
      <c r="D54" s="992"/>
      <c r="E54" s="992"/>
      <c r="F54" s="992"/>
      <c r="G54" s="992"/>
      <c r="H54" s="992"/>
      <c r="I54" s="992"/>
      <c r="J54" s="992"/>
      <c r="K54" s="1010"/>
      <c r="L54" s="1011"/>
      <c r="M54" s="1011"/>
      <c r="N54" s="1011"/>
      <c r="O54" s="1011"/>
      <c r="P54" s="1012"/>
      <c r="Q54" s="460"/>
      <c r="R54" s="233"/>
      <c r="S54" s="234"/>
      <c r="T54" s="996"/>
      <c r="U54" s="997"/>
      <c r="V54" s="997"/>
      <c r="W54" s="997"/>
      <c r="X54" s="997"/>
      <c r="Y54" s="997"/>
      <c r="Z54" s="997"/>
      <c r="AA54" s="997"/>
      <c r="AB54" s="997"/>
      <c r="AC54" s="997"/>
      <c r="AD54" s="997"/>
      <c r="AE54" s="997"/>
      <c r="AF54" s="997"/>
      <c r="AG54" s="997"/>
      <c r="AH54" s="997"/>
      <c r="AI54" s="997"/>
      <c r="AJ54" s="997"/>
      <c r="AK54" s="997"/>
      <c r="AL54" s="997"/>
      <c r="AM54" s="997"/>
      <c r="AN54" s="997"/>
      <c r="AO54" s="997"/>
      <c r="AP54" s="998"/>
      <c r="AQ54" s="198"/>
      <c r="AR54" s="198"/>
      <c r="AS54" s="241" t="s">
        <v>46</v>
      </c>
      <c r="AT54" s="247"/>
      <c r="AU54" s="248"/>
      <c r="AV54" s="329" t="str">
        <f>IF(M45=" "," NA",(+M45-AW45)/M45*100)</f>
        <v xml:space="preserve"> NA</v>
      </c>
      <c r="AW54" s="330"/>
      <c r="AX54" s="329" t="str">
        <f>IF(O45=" "," NA",(+O45-BA45)/O45*100)</f>
        <v xml:space="preserve"> NA</v>
      </c>
      <c r="AY54" s="330"/>
      <c r="AZ54" s="329" t="str">
        <f>IF(R45=" "," NA",(+R45-BE45)/R45*100)</f>
        <v xml:space="preserve"> NA</v>
      </c>
      <c r="BA54" s="330"/>
      <c r="BB54" s="327" t="str">
        <f>IF(Q45=" "," NA",(+Q45-AV45)/Q45*100)</f>
        <v xml:space="preserve"> NA</v>
      </c>
      <c r="BC54" s="103"/>
      <c r="BD54" s="216"/>
      <c r="BE54" s="217"/>
      <c r="BF54" s="231"/>
      <c r="BG54" s="198"/>
      <c r="BH54" s="198"/>
      <c r="BI54" s="198"/>
      <c r="BJ54" s="198"/>
      <c r="BK54" s="198"/>
      <c r="BL54" s="198"/>
      <c r="BM54" s="911"/>
      <c r="BN54" s="912"/>
      <c r="BO54" s="912"/>
      <c r="BP54" s="912"/>
      <c r="BQ54" s="912"/>
      <c r="BR54" s="912"/>
      <c r="BS54" s="912"/>
      <c r="BT54" s="912"/>
      <c r="BU54" s="913"/>
      <c r="BV54" s="198"/>
      <c r="BW54" s="198"/>
      <c r="BX54" s="198"/>
      <c r="BY54" s="198"/>
      <c r="BZ54" s="198"/>
      <c r="CA54" s="198"/>
    </row>
    <row r="55" spans="1:79" ht="13.5">
      <c r="A55" s="991"/>
      <c r="B55" s="992"/>
      <c r="C55" s="992"/>
      <c r="D55" s="992"/>
      <c r="E55" s="992"/>
      <c r="F55" s="992"/>
      <c r="G55" s="992"/>
      <c r="H55" s="992"/>
      <c r="I55" s="992"/>
      <c r="J55" s="992"/>
      <c r="K55" s="457" t="s">
        <v>191</v>
      </c>
      <c r="L55" s="461"/>
      <c r="M55" s="205"/>
      <c r="N55" s="205"/>
      <c r="O55" s="205"/>
      <c r="P55" s="462"/>
      <c r="Q55" s="459" t="s">
        <v>129</v>
      </c>
      <c r="R55" s="205"/>
      <c r="S55" s="230"/>
      <c r="T55" s="996"/>
      <c r="U55" s="997"/>
      <c r="V55" s="997"/>
      <c r="W55" s="997"/>
      <c r="X55" s="997"/>
      <c r="Y55" s="997"/>
      <c r="Z55" s="997"/>
      <c r="AA55" s="997"/>
      <c r="AB55" s="997"/>
      <c r="AC55" s="997"/>
      <c r="AD55" s="997"/>
      <c r="AE55" s="997"/>
      <c r="AF55" s="997"/>
      <c r="AG55" s="997"/>
      <c r="AH55" s="997"/>
      <c r="AI55" s="997"/>
      <c r="AJ55" s="997"/>
      <c r="AK55" s="997"/>
      <c r="AL55" s="997"/>
      <c r="AM55" s="997"/>
      <c r="AN55" s="997"/>
      <c r="AO55" s="997"/>
      <c r="AP55" s="998"/>
      <c r="AQ55" s="198"/>
      <c r="AR55" s="198"/>
      <c r="AS55" s="198"/>
      <c r="AT55" s="198"/>
      <c r="AU55" s="198"/>
      <c r="AV55" s="198"/>
      <c r="AW55" s="198"/>
      <c r="AX55" s="198"/>
      <c r="AY55" s="198"/>
      <c r="AZ55" s="198"/>
      <c r="BA55" s="198"/>
      <c r="BB55" s="198"/>
      <c r="BC55" s="198"/>
      <c r="BD55" s="932" t="s">
        <v>52</v>
      </c>
      <c r="BE55" s="933"/>
      <c r="BF55" s="888"/>
      <c r="BG55" s="198"/>
      <c r="BH55" s="198"/>
      <c r="BI55" s="198"/>
      <c r="BJ55" s="198"/>
      <c r="BK55" s="198"/>
      <c r="BL55" s="198"/>
      <c r="BM55" s="911"/>
      <c r="BN55" s="912"/>
      <c r="BO55" s="912"/>
      <c r="BP55" s="912"/>
      <c r="BQ55" s="912"/>
      <c r="BR55" s="912"/>
      <c r="BS55" s="912"/>
      <c r="BT55" s="912"/>
      <c r="BU55" s="913"/>
      <c r="BV55" s="198"/>
      <c r="BW55" s="198"/>
      <c r="BX55" s="198"/>
      <c r="BY55" s="198"/>
      <c r="BZ55" s="198"/>
      <c r="CA55" s="198"/>
    </row>
    <row r="56" spans="1:79" ht="15.75">
      <c r="A56" s="991"/>
      <c r="B56" s="992"/>
      <c r="C56" s="992"/>
      <c r="D56" s="992"/>
      <c r="E56" s="992"/>
      <c r="F56" s="992"/>
      <c r="G56" s="992"/>
      <c r="H56" s="992"/>
      <c r="I56" s="992"/>
      <c r="J56" s="992"/>
      <c r="K56" s="463" t="s">
        <v>192</v>
      </c>
      <c r="L56" s="209"/>
      <c r="M56" s="209"/>
      <c r="N56" s="209"/>
      <c r="O56" s="209"/>
      <c r="P56" s="209"/>
      <c r="Q56" s="1006"/>
      <c r="R56" s="1007"/>
      <c r="S56" s="1008"/>
      <c r="T56" s="996"/>
      <c r="U56" s="997"/>
      <c r="V56" s="997"/>
      <c r="W56" s="997"/>
      <c r="X56" s="997"/>
      <c r="Y56" s="997"/>
      <c r="Z56" s="997"/>
      <c r="AA56" s="997"/>
      <c r="AB56" s="997"/>
      <c r="AC56" s="997"/>
      <c r="AD56" s="997"/>
      <c r="AE56" s="997"/>
      <c r="AF56" s="997"/>
      <c r="AG56" s="997"/>
      <c r="AH56" s="997"/>
      <c r="AI56" s="997"/>
      <c r="AJ56" s="997"/>
      <c r="AK56" s="997"/>
      <c r="AL56" s="997"/>
      <c r="AM56" s="997"/>
      <c r="AN56" s="997"/>
      <c r="AO56" s="997"/>
      <c r="AP56" s="998"/>
      <c r="AQ56" s="198"/>
      <c r="AR56" s="198"/>
      <c r="AS56" s="200" t="str">
        <f>IF(OR(Q45=" ",AV45=" ",LEFT(Q10,4)&lt;&gt;"Phos",LEFT(AV10,4)&lt;&gt;"Phos"),"","Phosphorus limit would be")</f>
        <v/>
      </c>
      <c r="AT56" s="200"/>
      <c r="AU56" s="200"/>
      <c r="AV56" s="200"/>
      <c r="AW56" s="200" t="str">
        <f>IF(OR(Q45=" ",+AV45=" ",LEFT(Q10,4)&lt;&gt;"Phos",LEFT(AV10,4)&lt;&gt;"Phos"),"",IF(+Q45&gt;=5,1,IF(+Q45&gt;=4,80,IF(+Q45&gt;=3,75,IF(Q45&gt;=2,70,IF(Q45&gt;=1,65,60))))))</f>
        <v/>
      </c>
      <c r="AX56" s="200" t="str">
        <f>IF(OR(Q45=" ",+AV45=" ",LEFT(Q10,4)&lt;&gt;"Phos",LEFT(AV10,4)&lt;&gt;"Phos"),"",IF(+Q45&gt;=5,"mg/l.","% removal."))</f>
        <v/>
      </c>
      <c r="AY56" s="200"/>
      <c r="AZ56" s="200" t="str">
        <f>IF(OR(Q45=" ",+AV45=" ",LEFT(Q10,4)&lt;&gt;"Phos",LEFT(AV10,4)&lt;&gt;"Phos"),"",IF(OR(AND(+Q45&gt;=5,AV45&gt;1),AND(+Q45&gt;=4,+Q45&lt;5,BB54&lt;80),AND(+Q45&gt;=3,+Q45&lt;4,BB54&lt;75),AND(+Q45&gt;=2,+Q45&lt;3,BB54&lt;70),AND(+Q45&gt;=1,+Q45&lt;2,BB54&lt;65),AND(+Q45&lt;1,BB54&lt;60)),"(compliance not achieved)","(compliance achieved)"))</f>
        <v/>
      </c>
      <c r="BA56" s="200"/>
      <c r="BB56" s="200"/>
      <c r="BC56" s="198"/>
      <c r="BD56" s="305" t="s">
        <v>53</v>
      </c>
      <c r="BE56" s="198"/>
      <c r="BF56" s="99" t="str">
        <f>IF(AS50+K50=0,"",IF(AS50&gt;0,+AS45/O4,K45/O4))</f>
        <v/>
      </c>
      <c r="BG56" s="198"/>
      <c r="BH56" s="198"/>
      <c r="BI56" s="198"/>
      <c r="BJ56" s="198"/>
      <c r="BK56" s="198"/>
      <c r="BL56" s="198"/>
      <c r="BM56" s="911"/>
      <c r="BN56" s="912"/>
      <c r="BO56" s="912"/>
      <c r="BP56" s="912"/>
      <c r="BQ56" s="912"/>
      <c r="BR56" s="912"/>
      <c r="BS56" s="912"/>
      <c r="BT56" s="912"/>
      <c r="BU56" s="913"/>
      <c r="BV56" s="198"/>
      <c r="BW56" s="198"/>
      <c r="BX56" s="198"/>
      <c r="BY56" s="198"/>
      <c r="BZ56" s="198"/>
      <c r="CA56" s="198"/>
    </row>
    <row r="57" spans="1:79" ht="13.5" thickBot="1">
      <c r="A57" s="991"/>
      <c r="B57" s="992"/>
      <c r="C57" s="992"/>
      <c r="D57" s="992"/>
      <c r="E57" s="992"/>
      <c r="F57" s="992"/>
      <c r="G57" s="992"/>
      <c r="H57" s="992"/>
      <c r="I57" s="992"/>
      <c r="J57" s="992"/>
      <c r="K57" s="1002"/>
      <c r="L57" s="1003"/>
      <c r="M57" s="1003"/>
      <c r="N57" s="1003"/>
      <c r="O57" s="1003"/>
      <c r="P57" s="1013"/>
      <c r="Q57" s="1009"/>
      <c r="R57" s="1007"/>
      <c r="S57" s="1008"/>
      <c r="T57" s="996"/>
      <c r="U57" s="997"/>
      <c r="V57" s="997"/>
      <c r="W57" s="997"/>
      <c r="X57" s="997"/>
      <c r="Y57" s="997"/>
      <c r="Z57" s="997"/>
      <c r="AA57" s="997"/>
      <c r="AB57" s="997"/>
      <c r="AC57" s="997"/>
      <c r="AD57" s="997"/>
      <c r="AE57" s="997"/>
      <c r="AF57" s="997"/>
      <c r="AG57" s="997"/>
      <c r="AH57" s="997"/>
      <c r="AI57" s="997"/>
      <c r="AJ57" s="997"/>
      <c r="AK57" s="997"/>
      <c r="AL57" s="997"/>
      <c r="AM57" s="997"/>
      <c r="AN57" s="997"/>
      <c r="AO57" s="997"/>
      <c r="AP57" s="998"/>
      <c r="AQ57" s="198"/>
      <c r="AR57" s="198"/>
      <c r="AS57" s="198"/>
      <c r="AT57" s="198"/>
      <c r="AU57" s="198"/>
      <c r="AV57" s="198"/>
      <c r="AW57" s="198"/>
      <c r="AX57" s="198"/>
      <c r="AY57" s="198"/>
      <c r="AZ57" s="198"/>
      <c r="BA57" s="198"/>
      <c r="BB57" s="198"/>
      <c r="BC57" s="198"/>
      <c r="BD57" s="235"/>
      <c r="BE57" s="229"/>
      <c r="BF57" s="237"/>
      <c r="BG57" s="198"/>
      <c r="BH57" s="198"/>
      <c r="BI57" s="198"/>
      <c r="BJ57" s="198"/>
      <c r="BK57" s="198"/>
      <c r="BL57" s="198"/>
      <c r="BM57" s="914"/>
      <c r="BN57" s="915"/>
      <c r="BO57" s="915"/>
      <c r="BP57" s="915"/>
      <c r="BQ57" s="915"/>
      <c r="BR57" s="915"/>
      <c r="BS57" s="915"/>
      <c r="BT57" s="915"/>
      <c r="BU57" s="916"/>
      <c r="BV57" s="198"/>
      <c r="BW57" s="198"/>
      <c r="BX57" s="198"/>
      <c r="BY57" s="198"/>
      <c r="BZ57" s="198"/>
      <c r="CA57" s="198"/>
    </row>
    <row r="58" spans="1:79" ht="16.5" customHeight="1" thickBot="1">
      <c r="A58" s="993"/>
      <c r="B58" s="994"/>
      <c r="C58" s="994"/>
      <c r="D58" s="994"/>
      <c r="E58" s="994"/>
      <c r="F58" s="994"/>
      <c r="G58" s="994"/>
      <c r="H58" s="994"/>
      <c r="I58" s="994"/>
      <c r="J58" s="994"/>
      <c r="K58" s="1014"/>
      <c r="L58" s="1015"/>
      <c r="M58" s="1015"/>
      <c r="N58" s="1015"/>
      <c r="O58" s="1015"/>
      <c r="P58" s="1016"/>
      <c r="Q58" s="464"/>
      <c r="R58" s="229"/>
      <c r="S58" s="237"/>
      <c r="T58" s="999"/>
      <c r="U58" s="1000"/>
      <c r="V58" s="1000"/>
      <c r="W58" s="1000"/>
      <c r="X58" s="1000"/>
      <c r="Y58" s="1000"/>
      <c r="Z58" s="1000"/>
      <c r="AA58" s="1000"/>
      <c r="AB58" s="1000"/>
      <c r="AC58" s="1000"/>
      <c r="AD58" s="1000"/>
      <c r="AE58" s="1000"/>
      <c r="AF58" s="1000"/>
      <c r="AG58" s="1000"/>
      <c r="AH58" s="1000"/>
      <c r="AI58" s="1000"/>
      <c r="AJ58" s="1000"/>
      <c r="AK58" s="1000"/>
      <c r="AL58" s="1000"/>
      <c r="AM58" s="1000"/>
      <c r="AN58" s="1000"/>
      <c r="AO58" s="1000"/>
      <c r="AP58" s="1001"/>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row>
    <row r="59" spans="1:99" ht="12.75">
      <c r="A59" s="882" t="s">
        <v>201</v>
      </c>
      <c r="B59" s="882"/>
      <c r="C59" s="882"/>
      <c r="D59" s="882"/>
      <c r="E59" s="882"/>
      <c r="F59" s="882"/>
      <c r="G59" s="882"/>
      <c r="H59" s="882"/>
      <c r="I59" s="882"/>
      <c r="J59" s="882"/>
      <c r="K59" s="882"/>
      <c r="L59" s="882"/>
      <c r="M59" s="882"/>
      <c r="N59" s="882"/>
      <c r="O59" s="882"/>
      <c r="P59" s="882"/>
      <c r="Q59" s="882"/>
      <c r="R59" s="882"/>
      <c r="S59" s="882"/>
      <c r="T59" s="995" t="s">
        <v>202</v>
      </c>
      <c r="U59" s="995"/>
      <c r="V59" s="995"/>
      <c r="W59" s="995"/>
      <c r="X59" s="995"/>
      <c r="Y59" s="995"/>
      <c r="Z59" s="995"/>
      <c r="AA59" s="995"/>
      <c r="AB59" s="995"/>
      <c r="AC59" s="995"/>
      <c r="AD59" s="995"/>
      <c r="AE59" s="995"/>
      <c r="AF59" s="995"/>
      <c r="AG59" s="995"/>
      <c r="AH59" s="995"/>
      <c r="AI59" s="995"/>
      <c r="AJ59" s="995"/>
      <c r="AK59" s="995"/>
      <c r="AL59" s="995"/>
      <c r="AM59" s="995"/>
      <c r="AN59" s="995"/>
      <c r="AO59" s="995"/>
      <c r="AP59" s="995"/>
      <c r="AQ59" s="882" t="s">
        <v>203</v>
      </c>
      <c r="AR59" s="882"/>
      <c r="AS59" s="882"/>
      <c r="AT59" s="882"/>
      <c r="AU59" s="882"/>
      <c r="AV59" s="882"/>
      <c r="AW59" s="882"/>
      <c r="AX59" s="882"/>
      <c r="AY59" s="882"/>
      <c r="AZ59" s="882"/>
      <c r="BA59" s="882"/>
      <c r="BB59" s="882"/>
      <c r="BC59" s="882"/>
      <c r="BD59" s="882"/>
      <c r="BE59" s="882"/>
      <c r="BF59" s="882"/>
      <c r="BG59" s="882"/>
      <c r="BH59" s="882"/>
      <c r="BI59" s="882"/>
      <c r="BJ59" s="882" t="s">
        <v>204</v>
      </c>
      <c r="BK59" s="882"/>
      <c r="BL59" s="882"/>
      <c r="BM59" s="882"/>
      <c r="BN59" s="882"/>
      <c r="BO59" s="882"/>
      <c r="BP59" s="882"/>
      <c r="BQ59" s="882"/>
      <c r="BR59" s="882"/>
      <c r="BS59" s="882"/>
      <c r="BT59" s="882"/>
      <c r="BU59" s="882"/>
      <c r="BV59" s="882"/>
      <c r="BW59" s="882"/>
      <c r="BX59" s="882"/>
      <c r="BY59" s="882"/>
      <c r="BZ59" s="882"/>
      <c r="CA59" s="882"/>
      <c r="CB59" s="882"/>
      <c r="CC59" s="882" t="s">
        <v>205</v>
      </c>
      <c r="CD59" s="882"/>
      <c r="CE59" s="882"/>
      <c r="CF59" s="882"/>
      <c r="CG59" s="882"/>
      <c r="CH59" s="882"/>
      <c r="CI59" s="882"/>
      <c r="CJ59" s="882"/>
      <c r="CK59" s="882"/>
      <c r="CL59" s="882"/>
      <c r="CM59" s="882"/>
      <c r="CN59" s="882"/>
      <c r="CO59" s="882"/>
      <c r="CP59" s="882"/>
      <c r="CQ59" s="882"/>
      <c r="CR59" s="882"/>
      <c r="CS59" s="882"/>
      <c r="CT59" s="882"/>
      <c r="CU59" s="882"/>
    </row>
  </sheetData>
  <sheetProtection algorithmName="SHA-512" hashValue="fk55SBX/OSRgO7cADWf2YpEZ9wzMv7u2YiK/hqnEWssmWAA0ePdQCcNUdLRCBv/k46JifIAYhHwESv/Rw82dug==" saltValue="IFbIB5EsArdPwgITn3t28g==" spinCount="100000" sheet="1" selectLockedCells="1"/>
  <mergeCells count="72">
    <mergeCell ref="CL8:CL10"/>
    <mergeCell ref="CM8:CM10"/>
    <mergeCell ref="CN8:CN10"/>
    <mergeCell ref="CO8:CO10"/>
    <mergeCell ref="CP8:CP10"/>
    <mergeCell ref="CG8:CG10"/>
    <mergeCell ref="CH8:CH10"/>
    <mergeCell ref="CI8:CI10"/>
    <mergeCell ref="CJ8:CJ10"/>
    <mergeCell ref="CK8:CK10"/>
    <mergeCell ref="A51:J58"/>
    <mergeCell ref="A59:S59"/>
    <mergeCell ref="T59:AP59"/>
    <mergeCell ref="AQ59:BI59"/>
    <mergeCell ref="T52:AP58"/>
    <mergeCell ref="K52:P53"/>
    <mergeCell ref="Q52:S53"/>
    <mergeCell ref="K54:P54"/>
    <mergeCell ref="Q56:S57"/>
    <mergeCell ref="K57:P58"/>
    <mergeCell ref="C11:J13"/>
    <mergeCell ref="U9:U10"/>
    <mergeCell ref="BI9:BI10"/>
    <mergeCell ref="AO50:AP50"/>
    <mergeCell ref="AQ50:AR50"/>
    <mergeCell ref="AO46:AP46"/>
    <mergeCell ref="AQ45:AR45"/>
    <mergeCell ref="T48:V48"/>
    <mergeCell ref="T49:V49"/>
    <mergeCell ref="C8:C10"/>
    <mergeCell ref="AQ46:AR46"/>
    <mergeCell ref="AS8:BF8"/>
    <mergeCell ref="F8:F10"/>
    <mergeCell ref="G8:G10"/>
    <mergeCell ref="D8:D10"/>
    <mergeCell ref="K2:O2"/>
    <mergeCell ref="Q4:S4"/>
    <mergeCell ref="P6:Q6"/>
    <mergeCell ref="R6:S6"/>
    <mergeCell ref="M4:N4"/>
    <mergeCell ref="K7:N7"/>
    <mergeCell ref="P7:Q7"/>
    <mergeCell ref="R1:S1"/>
    <mergeCell ref="P2:Q2"/>
    <mergeCell ref="BM52:BU57"/>
    <mergeCell ref="AQ6:AU6"/>
    <mergeCell ref="BS6:BX7"/>
    <mergeCell ref="AE6:AL7"/>
    <mergeCell ref="BV9:BV10"/>
    <mergeCell ref="BR9:BR10"/>
    <mergeCell ref="BW9:BW10"/>
    <mergeCell ref="BU9:BU10"/>
    <mergeCell ref="BX9:BX10"/>
    <mergeCell ref="BK8:BK10"/>
    <mergeCell ref="BL8:BL10"/>
    <mergeCell ref="BD55:BF55"/>
    <mergeCell ref="R7:S7"/>
    <mergeCell ref="BA6:BG7"/>
    <mergeCell ref="K5:L5"/>
    <mergeCell ref="M5:S5"/>
    <mergeCell ref="CC59:CU59"/>
    <mergeCell ref="AH8:AI8"/>
    <mergeCell ref="AO47:AP47"/>
    <mergeCell ref="AQ47:AR47"/>
    <mergeCell ref="BS9:BS10"/>
    <mergeCell ref="BT9:BT10"/>
    <mergeCell ref="BJ59:CB59"/>
    <mergeCell ref="BY9:BY10"/>
    <mergeCell ref="BZ9:BZ10"/>
    <mergeCell ref="CB8:CE8"/>
    <mergeCell ref="CD9:CE9"/>
    <mergeCell ref="CF8:CF10"/>
  </mergeCells>
  <dataValidations count="1">
    <dataValidation type="list" allowBlank="1" showInputMessage="1" showErrorMessage="1" errorTitle="Error Code 570" error="This is an invalid input. press CANCEL and see instructions._x000a__x000a_RETRY and HELP, will not assist in this error" sqref="AJ14:AJ44">
      <formula1>$AG$4:$AG$5</formula1>
    </dataValidation>
  </dataValidations>
  <printOptions horizontalCentered="1" verticalCentered="1"/>
  <pageMargins left="0.25" right="0.25" top="0.2" bottom="0.2" header="0.5" footer="0.5"/>
  <pageSetup fitToWidth="4" horizontalDpi="600" verticalDpi="600" orientation="portrait" scale="74" r:id="rId4"/>
  <colBreaks count="4" manualBreakCount="4">
    <brk id="19" max="16383" man="1"/>
    <brk id="42" max="16383" man="1"/>
    <brk id="61" max="16383" man="1"/>
    <brk id="78" max="16383" man="1"/>
  </col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63"/>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1" width="4.7109375" style="0" customWidth="1"/>
    <col min="22" max="22" width="10.140625" style="0" customWidth="1"/>
    <col min="24" max="24" width="6.57421875" style="0" customWidth="1"/>
    <col min="25" max="26" width="5.7109375" style="0" customWidth="1"/>
    <col min="28" max="28" width="6.7109375" style="0" customWidth="1"/>
    <col min="29" max="30" width="5.7109375" style="0" customWidth="1"/>
    <col min="32" max="32" width="6.7109375" style="0" customWidth="1"/>
    <col min="33" max="34" width="5.7109375" style="0" customWidth="1"/>
    <col min="36" max="36" width="3.7109375" style="0" customWidth="1"/>
    <col min="37" max="38" width="5.7109375" style="0" customWidth="1"/>
    <col min="39" max="39" width="1.421875" style="0" hidden="1" customWidth="1"/>
    <col min="41" max="42" width="5.7109375" style="0" customWidth="1"/>
    <col min="43" max="44" width="3.7109375" style="0" customWidth="1"/>
    <col min="45" max="48" width="7.7109375" style="0" customWidth="1"/>
    <col min="50" max="50" width="7.00390625" style="0" bestFit="1" customWidth="1"/>
    <col min="61" max="61" width="5.7109375" style="0" customWidth="1"/>
    <col min="62" max="62" width="4.7109375" style="0" customWidth="1"/>
    <col min="79" max="79" width="5.57421875" style="0" customWidth="1"/>
    <col min="82" max="82" width="7.8515625" style="0" customWidth="1"/>
    <col min="83" max="83" width="7.710937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Jan!K2</f>
        <v>Exampleville</v>
      </c>
      <c r="L2" s="1044">
        <f>Jan!L2</f>
        <v>0</v>
      </c>
      <c r="M2" s="1044">
        <f>Jan!M2</f>
        <v>0</v>
      </c>
      <c r="N2" s="1044">
        <f>Jan!N2</f>
        <v>0</v>
      </c>
      <c r="O2" s="1045">
        <f>Jan!O2</f>
        <v>0</v>
      </c>
      <c r="P2" s="1046" t="str">
        <f>Jan!P2</f>
        <v>IN0000000</v>
      </c>
      <c r="Q2" s="1044">
        <f>Jan!Q2</f>
        <v>0</v>
      </c>
      <c r="R2" s="1044" t="str">
        <f>Jan!R2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55</v>
      </c>
      <c r="L4" s="289"/>
      <c r="M4" s="290">
        <f>Jan!M4</f>
        <v>2023</v>
      </c>
      <c r="N4" s="291"/>
      <c r="O4" s="748">
        <f>Jan!O4</f>
        <v>0.002</v>
      </c>
      <c r="P4" s="292" t="s">
        <v>86</v>
      </c>
      <c r="Q4" s="1049" t="str">
        <f>Jan!Q4</f>
        <v>555/555-1234</v>
      </c>
      <c r="R4" s="1050">
        <f>Jan!R4</f>
        <v>0</v>
      </c>
      <c r="S4" s="1051">
        <f>Jan!S4</f>
        <v>0</v>
      </c>
      <c r="T4" s="229" t="str">
        <f>+$D$5</f>
        <v>State Form 53341 (R6 / 2-23)</v>
      </c>
      <c r="U4" s="469"/>
      <c r="V4" s="236"/>
      <c r="W4" s="236"/>
      <c r="X4" s="229"/>
      <c r="Y4" s="229"/>
      <c r="Z4" s="229"/>
      <c r="AA4" s="229"/>
      <c r="AB4" s="229"/>
      <c r="AC4" s="229"/>
      <c r="AD4" s="198"/>
      <c r="AE4" s="198"/>
      <c r="AF4" s="198"/>
      <c r="AG4" s="200" t="s">
        <v>193</v>
      </c>
      <c r="AH4" s="198"/>
      <c r="AI4" s="198"/>
      <c r="AJ4" s="198"/>
      <c r="AK4" s="198"/>
      <c r="AL4" s="198"/>
      <c r="AM4" s="209"/>
      <c r="AN4" s="209"/>
      <c r="AO4" s="198"/>
      <c r="AP4" s="198"/>
      <c r="AQ4" s="229" t="str">
        <f>+$D$5</f>
        <v>State Form 53341 (R6 / 2-23)</v>
      </c>
      <c r="AR4" s="469"/>
      <c r="AS4" s="229"/>
      <c r="AT4" s="229"/>
      <c r="AU4" s="229"/>
      <c r="AV4" s="229"/>
      <c r="AW4" s="229"/>
      <c r="AX4" s="229"/>
      <c r="AY4" s="381"/>
      <c r="AZ4" s="381"/>
      <c r="BA4" s="198"/>
      <c r="BB4" s="198"/>
      <c r="BC4" s="198"/>
      <c r="BD4" s="209"/>
      <c r="BE4" s="209"/>
      <c r="BF4" s="198"/>
      <c r="BG4" s="198"/>
      <c r="BH4" s="198"/>
      <c r="BI4" s="198"/>
      <c r="BJ4" s="229" t="str">
        <f>+$D$5</f>
        <v>State Form 53341 (R6 / 2-23)</v>
      </c>
      <c r="BK4" s="469"/>
      <c r="BL4" s="469"/>
      <c r="BM4" s="229"/>
      <c r="BN4" s="229"/>
      <c r="BO4" s="229"/>
      <c r="BP4" s="229"/>
      <c r="BQ4" s="229"/>
      <c r="BR4" s="229"/>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CONCATENATE("2/1/",M4)</f>
        <v>2/1/2023</v>
      </c>
      <c r="K5" s="1026" t="s">
        <v>128</v>
      </c>
      <c r="L5" s="1027"/>
      <c r="M5" s="1022" t="str">
        <f>+Jan!M5</f>
        <v>wwtp@city.org</v>
      </c>
      <c r="N5" s="1022"/>
      <c r="O5" s="1022"/>
      <c r="P5" s="1022"/>
      <c r="Q5" s="1023"/>
      <c r="R5" s="745" t="str">
        <f>Jan!R2</f>
        <v>001</v>
      </c>
      <c r="S5" s="745" t="str">
        <f>Jan!S2</f>
        <v>A</v>
      </c>
      <c r="T5" s="466" t="s">
        <v>0</v>
      </c>
      <c r="U5" s="466"/>
      <c r="V5" s="209"/>
      <c r="W5" s="471"/>
      <c r="X5" s="467" t="s">
        <v>1</v>
      </c>
      <c r="Y5" s="254"/>
      <c r="Z5" s="467" t="s">
        <v>3</v>
      </c>
      <c r="AA5" s="471"/>
      <c r="AB5" s="467" t="s">
        <v>4</v>
      </c>
      <c r="AC5" s="234"/>
      <c r="AD5" s="198"/>
      <c r="AE5" s="198"/>
      <c r="AF5" s="198"/>
      <c r="AG5" s="200"/>
      <c r="AH5" s="198"/>
      <c r="AI5" s="198"/>
      <c r="AJ5" s="198"/>
      <c r="AK5" s="198"/>
      <c r="AL5" s="198"/>
      <c r="AM5" s="198"/>
      <c r="AN5" s="198"/>
      <c r="AO5" s="198"/>
      <c r="AP5" s="198"/>
      <c r="AQ5" s="465" t="s">
        <v>0</v>
      </c>
      <c r="AR5" s="466"/>
      <c r="AS5" s="198"/>
      <c r="AU5" s="470"/>
      <c r="AV5" s="467" t="s">
        <v>1</v>
      </c>
      <c r="AW5" s="209"/>
      <c r="AX5" s="467" t="s">
        <v>3</v>
      </c>
      <c r="AY5" s="209"/>
      <c r="AZ5" s="468" t="s">
        <v>4</v>
      </c>
      <c r="BA5" s="198"/>
      <c r="BB5" s="198"/>
      <c r="BC5" s="198"/>
      <c r="BD5" s="198"/>
      <c r="BE5" s="198"/>
      <c r="BF5" s="198"/>
      <c r="BG5" s="198"/>
      <c r="BH5" s="198"/>
      <c r="BI5" s="198"/>
      <c r="BJ5" s="465" t="s">
        <v>0</v>
      </c>
      <c r="BK5" s="466"/>
      <c r="BL5" s="466"/>
      <c r="BM5" s="198"/>
      <c r="BN5" s="467" t="s">
        <v>1</v>
      </c>
      <c r="BO5" s="209"/>
      <c r="BP5" s="467" t="s">
        <v>3</v>
      </c>
      <c r="BQ5" s="209"/>
      <c r="BR5" s="468"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024" t="s">
        <v>102</v>
      </c>
      <c r="S6" s="1037"/>
      <c r="T6" s="316" t="str">
        <f>+K2</f>
        <v>Exampleville</v>
      </c>
      <c r="U6" s="316"/>
      <c r="V6" s="223"/>
      <c r="W6" s="224"/>
      <c r="X6" s="225" t="str">
        <f>+P2</f>
        <v>IN0000000</v>
      </c>
      <c r="Y6" s="226"/>
      <c r="Z6" s="227" t="str">
        <f>+K4</f>
        <v>February</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February</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February</v>
      </c>
      <c r="BQ6" s="223"/>
      <c r="BR6" s="446">
        <f>+M4</f>
        <v>2023</v>
      </c>
      <c r="BS6" s="1032"/>
      <c r="BT6" s="875"/>
      <c r="BU6" s="875"/>
      <c r="BV6" s="875"/>
      <c r="BW6" s="875"/>
      <c r="BX6" s="875"/>
      <c r="BY6" s="209"/>
      <c r="BZ6" s="198"/>
      <c r="CA6" s="435" t="str">
        <f>T6</f>
        <v>Exampleville</v>
      </c>
      <c r="CB6" s="423"/>
      <c r="CC6" s="423"/>
      <c r="CD6" s="226"/>
      <c r="CE6" s="223" t="str">
        <f>X6</f>
        <v>IN0000000</v>
      </c>
      <c r="CF6" s="223"/>
      <c r="CG6" s="227" t="str">
        <f>Z6</f>
        <v>February</v>
      </c>
      <c r="CH6" s="224"/>
      <c r="CI6" s="208">
        <f>AB6</f>
        <v>2023</v>
      </c>
    </row>
    <row r="7" spans="1:87" ht="13.5" thickBot="1">
      <c r="A7" s="203"/>
      <c r="B7" s="198"/>
      <c r="C7" s="198"/>
      <c r="D7" s="198"/>
      <c r="E7" s="198"/>
      <c r="F7" s="198"/>
      <c r="G7" s="198"/>
      <c r="H7" s="198"/>
      <c r="I7" s="198"/>
      <c r="J7" s="198"/>
      <c r="K7" s="1052" t="str">
        <f>Jan!K7</f>
        <v>Chris A. Operator</v>
      </c>
      <c r="L7" s="1053">
        <f>Jan!L7</f>
        <v>0</v>
      </c>
      <c r="M7" s="1053">
        <f>Jan!M7</f>
        <v>0</v>
      </c>
      <c r="N7" s="1053">
        <f>Jan!N7</f>
        <v>0</v>
      </c>
      <c r="O7" s="293" t="str">
        <f>Jan!O7</f>
        <v>V</v>
      </c>
      <c r="P7" s="1041">
        <f>Jan!P7</f>
        <v>9999</v>
      </c>
      <c r="Q7" s="1042">
        <f>Jan!Q7</f>
        <v>0</v>
      </c>
      <c r="R7" s="1038">
        <f>Jan!R7</f>
        <v>39263</v>
      </c>
      <c r="S7" s="1039">
        <f>Jan!S7</f>
        <v>0</v>
      </c>
      <c r="T7" s="431"/>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1033"/>
      <c r="BT7" s="1034"/>
      <c r="BU7" s="1034"/>
      <c r="BV7" s="1034"/>
      <c r="BW7" s="1034"/>
      <c r="BX7" s="1034"/>
      <c r="BY7" s="236"/>
      <c r="BZ7" s="229"/>
      <c r="CA7" s="414"/>
      <c r="CB7" s="431"/>
      <c r="CC7" s="431"/>
      <c r="CD7" s="229"/>
      <c r="CE7" s="415"/>
      <c r="CF7" s="229"/>
      <c r="CG7" s="229"/>
      <c r="CH7" s="229"/>
      <c r="CI7" s="416"/>
    </row>
    <row r="8" spans="1:94" ht="12.75" customHeight="1" thickBot="1">
      <c r="A8" s="603"/>
      <c r="B8" s="604"/>
      <c r="C8" s="1055" t="str">
        <f>+Jan!C8</f>
        <v>Man-Hours at Plant
(Plants less than 1 MGD only)</v>
      </c>
      <c r="D8" s="986" t="str">
        <f>+Jan!D8</f>
        <v>Air Temperature (optional)</v>
      </c>
      <c r="E8" s="255" t="s">
        <v>73</v>
      </c>
      <c r="F8" s="980" t="str">
        <f>+Jan!F8</f>
        <v>Bypass At Plant Site
("x" If Occurred)</v>
      </c>
      <c r="G8" s="983" t="str">
        <f>+Jan!G8</f>
        <v>Sanitary Sewer Overflow
("x" If Occurred)</v>
      </c>
      <c r="H8" s="605" t="s">
        <v>7</v>
      </c>
      <c r="I8" s="605"/>
      <c r="J8" s="605"/>
      <c r="K8" s="606" t="s">
        <v>8</v>
      </c>
      <c r="L8" s="605"/>
      <c r="M8" s="605"/>
      <c r="N8" s="605"/>
      <c r="O8" s="605"/>
      <c r="P8" s="605"/>
      <c r="Q8" s="605"/>
      <c r="R8" s="605"/>
      <c r="S8" s="607"/>
      <c r="T8" s="608" t="s">
        <v>9</v>
      </c>
      <c r="U8" s="1035" t="str">
        <f>+Jan!U9</f>
        <v>Temperature in Reactors</v>
      </c>
      <c r="V8" s="606" t="str">
        <f>+Jan!V8</f>
        <v>REACTOR # 1</v>
      </c>
      <c r="W8" s="605"/>
      <c r="X8" s="605"/>
      <c r="Y8" s="607"/>
      <c r="Z8" s="606" t="str">
        <f>+Jan!Z8</f>
        <v>REACTOR # 2</v>
      </c>
      <c r="AA8" s="605"/>
      <c r="AB8" s="605"/>
      <c r="AC8" s="607"/>
      <c r="AD8" s="609" t="str">
        <f>+Jan!AD8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1047"/>
      <c r="BH8" s="1047"/>
      <c r="BI8" s="1048"/>
      <c r="BJ8" s="242" t="s">
        <v>9</v>
      </c>
      <c r="BK8" s="1035" t="str">
        <f>+Jan!BK8</f>
        <v xml:space="preserve"> </v>
      </c>
      <c r="BL8" s="1035" t="str">
        <f>+Jan!BL8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SUM(E11:E39)</f>
        <v>0</v>
      </c>
      <c r="F9" s="981">
        <f>+Jan!F9</f>
        <v>0</v>
      </c>
      <c r="G9" s="984">
        <f>+Jan!G9</f>
        <v>0</v>
      </c>
      <c r="H9" s="617" t="s">
        <v>13</v>
      </c>
      <c r="I9" s="617"/>
      <c r="J9" s="617"/>
      <c r="K9" s="621" t="s">
        <v>9</v>
      </c>
      <c r="L9" s="617"/>
      <c r="M9" s="617"/>
      <c r="N9" s="617"/>
      <c r="O9" s="617"/>
      <c r="P9" s="617"/>
      <c r="Q9" s="617"/>
      <c r="R9" s="617"/>
      <c r="S9" s="618"/>
      <c r="T9" s="622" t="s">
        <v>9</v>
      </c>
      <c r="U9" s="1036"/>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+Jan!BI9</f>
        <v xml:space="preserve"> </v>
      </c>
      <c r="BJ9" s="632"/>
      <c r="BK9" s="1036">
        <f>+Jan!BK9</f>
        <v>0</v>
      </c>
      <c r="BL9" s="1036">
        <f>+Jan!BL9</f>
        <v>0</v>
      </c>
      <c r="BM9" s="621" t="s">
        <v>14</v>
      </c>
      <c r="BN9" s="618"/>
      <c r="BO9" s="621" t="s">
        <v>15</v>
      </c>
      <c r="BP9" s="617"/>
      <c r="BQ9" s="633"/>
      <c r="BR9" s="1040" t="str">
        <f>+Jan!BR9</f>
        <v>Supernatant Withdrawn 
hrs. or Gal. x 1000</v>
      </c>
      <c r="BS9" s="1040" t="str">
        <f>+Jan!BS9</f>
        <v>Supernatant BOD5 mg/l 
or  NH3-N mg/l</v>
      </c>
      <c r="BT9" s="1040" t="str">
        <f>+Jan!BT9</f>
        <v>Total Solids in Incoming Sludge - %</v>
      </c>
      <c r="BU9" s="1060" t="str">
        <f>+Jan!BU9</f>
        <v>Total Solids in Digested Sludge - %</v>
      </c>
      <c r="BV9" s="1061" t="str">
        <f>+Jan!BV9</f>
        <v>Volatile Solids in Incoming Sludge - %</v>
      </c>
      <c r="BW9" s="1061" t="str">
        <f>+Jan!BW9</f>
        <v>Volatile Solids in Digested Sludge - %</v>
      </c>
      <c r="BX9" s="1058" t="str">
        <f>+Jan!BX9</f>
        <v>Digested Sludge Withdrawn 
hrs. or Gal. x 1000</v>
      </c>
      <c r="BY9" s="1061" t="str">
        <f>+Jan!BY9</f>
        <v xml:space="preserve"> </v>
      </c>
      <c r="BZ9" s="1058" t="str">
        <f>+Jan!BZ9</f>
        <v xml:space="preserve"> </v>
      </c>
      <c r="CA9" s="632"/>
      <c r="CB9" s="750" t="str">
        <f>Jan!CB9</f>
        <v>Phosphorus</v>
      </c>
      <c r="CC9" s="751"/>
      <c r="CD9" s="1067" t="str">
        <f>Jan!CD9</f>
        <v>Total Nitrogen</v>
      </c>
      <c r="CE9" s="1068"/>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+Jan!E10</f>
        <v>Precipitation - Inches</v>
      </c>
      <c r="F10" s="982">
        <f>+Jan!F10</f>
        <v>0</v>
      </c>
      <c r="G10" s="985">
        <f>+Jan!G10</f>
        <v>0</v>
      </c>
      <c r="H10" s="637" t="str">
        <f>+Jan!H10</f>
        <v>Chlorine - Lbs</v>
      </c>
      <c r="I10" s="638" t="str">
        <f>+Jan!I10</f>
        <v>Lbs or Gal</v>
      </c>
      <c r="J10" s="638" t="str">
        <f>+Jan!J10</f>
        <v>Lbs or Gal</v>
      </c>
      <c r="K10" s="639" t="str">
        <f>+Jan!K10</f>
        <v>Influent Flow Rate 
(if metered) MGD</v>
      </c>
      <c r="L10" s="640" t="str">
        <f>+Jan!L10</f>
        <v>pH</v>
      </c>
      <c r="M10" s="640" t="str">
        <f>+Jan!M10</f>
        <v>CBOD5 - mg/l</v>
      </c>
      <c r="N10" s="641" t="str">
        <f>+Jan!N10</f>
        <v>CBOD5 - lbs</v>
      </c>
      <c r="O10" s="640" t="str">
        <f>+Jan!O10</f>
        <v>Susp. Solids - mg/l</v>
      </c>
      <c r="P10" s="640" t="str">
        <f>+Jan!P10</f>
        <v>Susp. Solids - lbs</v>
      </c>
      <c r="Q10" s="640" t="str">
        <f>+Jan!Q10</f>
        <v xml:space="preserve">Phosphorus - mg/l </v>
      </c>
      <c r="R10" s="640" t="str">
        <f>+Jan!R10</f>
        <v>Ammonia - mg/l</v>
      </c>
      <c r="S10" s="642" t="str">
        <f>IF(+Jan!S10&lt;&gt;"",+Jan!S10,"")</f>
        <v/>
      </c>
      <c r="T10" s="643" t="s">
        <v>20</v>
      </c>
      <c r="U10" s="958"/>
      <c r="V10" s="644" t="str">
        <f>+Jan!V10</f>
        <v>Settleable Solids % in 30 minutes</v>
      </c>
      <c r="W10" s="640" t="str">
        <f>+Jan!W10</f>
        <v>Susp. Solids - mg/l</v>
      </c>
      <c r="X10" s="645" t="str">
        <f>+Jan!X10</f>
        <v>Sludge Vol. Index - ml/gm</v>
      </c>
      <c r="Y10" s="642" t="str">
        <f>+Jan!Y10</f>
        <v>Dissolved Oxygen - mg/l</v>
      </c>
      <c r="Z10" s="644" t="str">
        <f>+Jan!Z10</f>
        <v>Settleable Solids % in 30 minutes</v>
      </c>
      <c r="AA10" s="640" t="str">
        <f>+Jan!AA10</f>
        <v>Susp. Solids - mg/l</v>
      </c>
      <c r="AB10" s="645" t="str">
        <f>+Jan!AB10</f>
        <v>Sludge Vol. Index - ml/gm</v>
      </c>
      <c r="AC10" s="642" t="str">
        <f>+Jan!AC10</f>
        <v>Dissolved Oxygen - mg/l</v>
      </c>
      <c r="AD10" s="644" t="str">
        <f>+Jan!AD10</f>
        <v>Settleable Solids % in 30 minutes</v>
      </c>
      <c r="AE10" s="640" t="str">
        <f>+Jan!AE10</f>
        <v>Susp. Solids - mg/l</v>
      </c>
      <c r="AF10" s="645" t="str">
        <f>+Jan!AF10</f>
        <v>Sludge Vol. Index - ml/gm</v>
      </c>
      <c r="AG10" s="642" t="str">
        <f>+Jan!AG10</f>
        <v>Dissolved Oxygen - mg/l</v>
      </c>
      <c r="AH10" s="646" t="str">
        <f>+Jan!AH10</f>
        <v>Volume - MG</v>
      </c>
      <c r="AI10" s="642" t="str">
        <f>+Jan!AI10</f>
        <v>Susp. Solids - mg/l</v>
      </c>
      <c r="AJ10" s="679"/>
      <c r="AK10" s="676" t="str">
        <f>+Jan!AK10</f>
        <v>Residual Chlorine - Final</v>
      </c>
      <c r="AL10" s="641" t="str">
        <f>+Jan!AL10</f>
        <v>Residual Chlorine - Contact Tank</v>
      </c>
      <c r="AM10" s="647"/>
      <c r="AN10" s="640" t="str">
        <f>+Jan!AN10</f>
        <v>E. Coli - colony/100 ml</v>
      </c>
      <c r="AO10" s="640" t="str">
        <f>+Jan!AO10</f>
        <v>pH - daily low 
(or single sample)</v>
      </c>
      <c r="AP10" s="642" t="str">
        <f>+Jan!AP10</f>
        <v>pH - daily high  
(if multiple samples)</v>
      </c>
      <c r="AQ10" s="648" t="s">
        <v>20</v>
      </c>
      <c r="AR10" s="649" t="s">
        <v>21</v>
      </c>
      <c r="AS10" s="646" t="str">
        <f>+Jan!AS10</f>
        <v>Effluent Flow Rate (MGD)</v>
      </c>
      <c r="AT10" s="642" t="str">
        <f>+Jan!AT10</f>
        <v>Effluent Flow
Weekly Average</v>
      </c>
      <c r="AU10" s="646" t="str">
        <f>+Jan!AU10</f>
        <v>Dissolved Oxygen - mg/l</v>
      </c>
      <c r="AV10" s="650" t="str">
        <f>+Jan!AV10</f>
        <v xml:space="preserve">Phosphorus - mg/l </v>
      </c>
      <c r="AW10" s="646" t="str">
        <f>+Jan!AW10</f>
        <v>CBOD5 - mg/l</v>
      </c>
      <c r="AX10" s="640" t="str">
        <f>+Jan!AX10</f>
        <v>CBOD5 - mg/l
Weekly Average</v>
      </c>
      <c r="AY10" s="651" t="str">
        <f>+Jan!AY10</f>
        <v>CBOD5 - lbs</v>
      </c>
      <c r="AZ10" s="642" t="str">
        <f>+Jan!AZ10</f>
        <v>CBOD5 - lbs/day
Weekly Average</v>
      </c>
      <c r="BA10" s="646" t="str">
        <f>+Jan!BA10</f>
        <v>Susp. Solids - mg/l</v>
      </c>
      <c r="BB10" s="640" t="str">
        <f>+Jan!BB10</f>
        <v>Susp. Solids - mg/l
Weekly Average</v>
      </c>
      <c r="BC10" s="652" t="str">
        <f>+Jan!BC10</f>
        <v>Susp. Solids - lbs</v>
      </c>
      <c r="BD10" s="642" t="str">
        <f>+Jan!BD10</f>
        <v>Susp. Solids - lbs/day
Weekly Average</v>
      </c>
      <c r="BE10" s="646" t="str">
        <f>+Jan!BE10</f>
        <v>Ammonia - mg/l</v>
      </c>
      <c r="BF10" s="653" t="str">
        <f>+Jan!BF10</f>
        <v>Ammonia - mg/l
Weekly Average</v>
      </c>
      <c r="BG10" s="652" t="str">
        <f>+Jan!BG10</f>
        <v>Ammonia - lbs</v>
      </c>
      <c r="BH10" s="642" t="str">
        <f>+Jan!BH10</f>
        <v>Ammonia - lbs/day
Weekly Average</v>
      </c>
      <c r="BI10" s="1064">
        <f>+Jan!BI10</f>
        <v>0</v>
      </c>
      <c r="BJ10" s="654" t="s">
        <v>20</v>
      </c>
      <c r="BK10" s="958">
        <f>+Jan!BK10</f>
        <v>0</v>
      </c>
      <c r="BL10" s="958">
        <f>+Jan!BL10</f>
        <v>0</v>
      </c>
      <c r="BM10" s="639" t="str">
        <f>+Jan!BM10</f>
        <v xml:space="preserve"> </v>
      </c>
      <c r="BN10" s="642" t="str">
        <f>+Jan!BN10</f>
        <v>Waste Act. Sludge
Gal. x 1000</v>
      </c>
      <c r="BO10" s="639" t="str">
        <f>+Jan!BO10</f>
        <v>pH</v>
      </c>
      <c r="BP10" s="640" t="str">
        <f>+Jan!BP10</f>
        <v>Gas Production  
Cubic Ft. x 1000</v>
      </c>
      <c r="BQ10" s="640" t="str">
        <f>+Jan!BQ10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Wed</v>
      </c>
      <c r="C11" s="29"/>
      <c r="D11" s="30"/>
      <c r="E11" s="31"/>
      <c r="F11" s="32"/>
      <c r="G11" s="33"/>
      <c r="H11" s="34"/>
      <c r="I11" s="35"/>
      <c r="J11" s="31"/>
      <c r="K11" s="36"/>
      <c r="L11" s="269"/>
      <c r="M11" s="35"/>
      <c r="N11" s="39" t="str">
        <f ca="1">IF(CELL("type",M11)="L","",IF(M11*($K11+$AS11)=0,"",IF($K11&gt;0,+$K11*M11*8.34,$AS11*M11*8.34)))</f>
        <v/>
      </c>
      <c r="O11" s="35"/>
      <c r="P11" s="39" t="str">
        <f aca="true" t="shared" si="0" ref="P11:P39">IF(CELL("type",O11)="L","",IF(O11*($K11+$AS11)=0,"",IF($K11&gt;0,+$K11*O11*8.34,$AS11*O11*8.34)))</f>
        <v/>
      </c>
      <c r="Q11" s="35"/>
      <c r="R11" s="35"/>
      <c r="S11" s="37"/>
      <c r="T11" s="216">
        <f aca="true" t="shared" si="1" ref="T11:T39">+A11</f>
        <v>1</v>
      </c>
      <c r="U11" s="404"/>
      <c r="V11" s="36"/>
      <c r="W11" s="35"/>
      <c r="X11" s="306" t="str">
        <f aca="true" t="shared" si="2" ref="X11:X39">IF(V11*W11=0,"",IF(V11&lt;100,V11*10000/W11,V11*1000/W11))</f>
        <v/>
      </c>
      <c r="Y11" s="269"/>
      <c r="Z11" s="36"/>
      <c r="AA11" s="35"/>
      <c r="AB11" s="306" t="str">
        <f aca="true" t="shared" si="3" ref="AB11:AB39">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39">+A11</f>
        <v>1</v>
      </c>
      <c r="AR11" s="429" t="str">
        <f aca="true" t="shared" si="5" ref="AR11:AR39">+B11</f>
        <v>Wed</v>
      </c>
      <c r="AS11" s="36"/>
      <c r="AT11" s="52"/>
      <c r="AU11" s="35"/>
      <c r="AV11" s="37"/>
      <c r="AW11" s="36"/>
      <c r="AX11" s="39"/>
      <c r="AY11" s="39" t="str">
        <f aca="true" t="shared" si="6" ref="AY11:AY39">IF(CELL("type",AW11)="L","",IF(AW11*($K11+$AS11)=0,"",IF($AS11&gt;0,+$AS11*AW11*8.345,$K11*AW11*8.345)))</f>
        <v/>
      </c>
      <c r="AZ11" s="52"/>
      <c r="BA11" s="36"/>
      <c r="BB11" s="39"/>
      <c r="BC11" s="39" t="str">
        <f aca="true" t="shared" si="7" ref="BC11:BC39">IF(CELL("type",BA11)="L","",IF(BA11*($K11+$AS11)=0,"",IF($AS11&gt;0,+$AS11*BA11*8.345,$K11*BA11*8.345)))</f>
        <v/>
      </c>
      <c r="BD11" s="52"/>
      <c r="BE11" s="36"/>
      <c r="BF11" s="39"/>
      <c r="BG11" s="39" t="str">
        <f aca="true" t="shared" si="8" ref="BG11:BG39">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38">TEXT(J$5+A12-1,"DDD")</f>
        <v>Thu</v>
      </c>
      <c r="C12" s="43"/>
      <c r="D12" s="44"/>
      <c r="E12" s="44"/>
      <c r="F12" s="45"/>
      <c r="G12" s="46"/>
      <c r="H12" s="47"/>
      <c r="I12" s="43"/>
      <c r="J12" s="44"/>
      <c r="K12" s="48"/>
      <c r="L12" s="270"/>
      <c r="M12" s="43"/>
      <c r="N12" s="39" t="str">
        <f aca="true" t="shared" si="10" ref="N12:N39">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39">IF(AD12*AE12=0,"",IF(AD12&lt;100,AD12*10000/AE12,AD12*1000/AE12))</f>
        <v/>
      </c>
      <c r="AG12" s="270"/>
      <c r="AH12" s="48"/>
      <c r="AI12" s="43"/>
      <c r="AJ12" s="670"/>
      <c r="AK12" s="47"/>
      <c r="AL12" s="43"/>
      <c r="AM12" t="str">
        <f aca="true" t="shared" si="12" ref="AM12:AM39">IF(CELL("type",AN12)="b","",IF(AN12="tntc",63200,IF(AN12=0,1,AN12)))</f>
        <v/>
      </c>
      <c r="AN12" s="43"/>
      <c r="AO12" s="426"/>
      <c r="AP12" s="399"/>
      <c r="AQ12" s="212">
        <f t="shared" si="4"/>
        <v>2</v>
      </c>
      <c r="AR12" s="429" t="str">
        <f t="shared" si="5"/>
        <v>Thu</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39">+A12</f>
        <v>2</v>
      </c>
      <c r="BK12" s="405"/>
      <c r="BL12" s="405"/>
      <c r="BM12" s="48"/>
      <c r="BN12" s="49"/>
      <c r="BO12" s="270"/>
      <c r="BP12" s="43"/>
      <c r="BQ12" s="43"/>
      <c r="BR12" s="43"/>
      <c r="BS12" s="43"/>
      <c r="BT12" s="43"/>
      <c r="BU12" s="43"/>
      <c r="BV12" s="43"/>
      <c r="BW12" s="43"/>
      <c r="BX12" s="49"/>
      <c r="BY12" s="43"/>
      <c r="BZ12" s="49"/>
      <c r="CA12" s="238">
        <f aca="true" t="shared" si="14" ref="CA12:CA39">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Fri</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Fri</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Sat</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Sat</v>
      </c>
      <c r="AS14" s="48"/>
      <c r="AT14" s="40" t="str">
        <f>IF(+$B14="Sat",IF(SUM(AS$11:AS14)&gt;0,AVERAGE(AS$11:AS14,Jan!AS42:AS$44)," "),"")</f>
        <v xml:space="preserve"> </v>
      </c>
      <c r="AU14" s="43"/>
      <c r="AV14" s="49"/>
      <c r="AW14" s="48"/>
      <c r="AX14" s="66" t="str">
        <f>IF(+$B14="Sat",IF(SUM(AW$11:AW14)&gt;0,AVERAGE(AW$11:AW14,Jan!AW42:AW$44)," "),"")</f>
        <v xml:space="preserve"> </v>
      </c>
      <c r="AY14" s="128" t="str">
        <f ca="1" t="shared" si="6"/>
        <v/>
      </c>
      <c r="AZ14" s="52" t="str">
        <f ca="1">IF(+$B14="Sat",IF(SUM(AY$11:AY14)&gt;0,AVERAGE(AY$11:AY14,Jan!AY42:AY$44)," "),"")</f>
        <v xml:space="preserve"> </v>
      </c>
      <c r="BA14" s="48"/>
      <c r="BB14" s="66" t="str">
        <f>IF(+$B14="Sat",IF(SUM(BA$11:BA14)&gt;0,AVERAGE(BA$11:BA14,Jan!BA42:BA$44)," "),"")</f>
        <v xml:space="preserve"> </v>
      </c>
      <c r="BC14" s="128" t="str">
        <f ca="1" t="shared" si="7"/>
        <v/>
      </c>
      <c r="BD14" s="52" t="str">
        <f ca="1">IF(+$B14="Sat",IF(SUM(BC$11:BC14)&gt;0,AVERAGE(BC$11:BC14,Jan!BC42:BC$44)," "),"")</f>
        <v xml:space="preserve"> </v>
      </c>
      <c r="BE14" s="48"/>
      <c r="BF14" s="66" t="str">
        <f>IF(+$B14="Sat",IF(SUM(BE$11:BE14)&gt;0,AVERAGE(BE$11:BE14,Jan!BE42:BE$44)," "),"")</f>
        <v xml:space="preserve"> </v>
      </c>
      <c r="BG14" s="128" t="str">
        <f ca="1" t="shared" si="8"/>
        <v/>
      </c>
      <c r="BH14" s="52" t="str">
        <f ca="1">IF(+$B14="Sat",IF(SUM(BG$11:BG14)&gt;0,AVERAGE(BG$11:BG14,Jan!BG42:BG$44)," "),"")</f>
        <v xml:space="preserve">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Sun</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Sun</v>
      </c>
      <c r="AS15" s="58"/>
      <c r="AT15" s="63" t="str">
        <f>IF(+$B15="Sat",IF(SUM(AS$11:AS15)&gt;0,AVERAGE(AS$11:AS15,Jan!AS43:AS$44)," "),"")</f>
        <v/>
      </c>
      <c r="AU15" s="53"/>
      <c r="AV15" s="59"/>
      <c r="AW15" s="58"/>
      <c r="AX15" s="61" t="str">
        <f>IF(+$B15="Sat",IF(SUM(AW$11:AW15)&gt;0,AVERAGE(AW$11:AW15,Jan!AW43:AW$44)," "),"")</f>
        <v/>
      </c>
      <c r="AY15" s="64" t="str">
        <f ca="1" t="shared" si="6"/>
        <v/>
      </c>
      <c r="AZ15" s="63" t="str">
        <f>IF(+$B15="Sat",IF(SUM(AY$11:AY15)&gt;0,AVERAGE(AY$11:AY15,Jan!AY43:AY$44)," "),"")</f>
        <v/>
      </c>
      <c r="BA15" s="58"/>
      <c r="BB15" s="61" t="str">
        <f>IF(+$B15="Sat",IF(SUM(BA$11:BA15)&gt;0,AVERAGE(BA$11:BA15,Jan!BA43:BA$44)," "),"")</f>
        <v/>
      </c>
      <c r="BC15" s="64" t="str">
        <f ca="1" t="shared" si="7"/>
        <v/>
      </c>
      <c r="BD15" s="63" t="str">
        <f>IF(+$B15="Sat",IF(SUM(BC$11:BC15)&gt;0,AVERAGE(BC$11:BC15,Jan!BC43:BC$44)," "),"")</f>
        <v/>
      </c>
      <c r="BE15" s="58"/>
      <c r="BF15" s="61" t="str">
        <f>IF(+$B15="Sat",IF(SUM(BE$11:BE15)&gt;0,AVERAGE(BE$11:BE15,Jan!BE43:BE$44)," "),"")</f>
        <v/>
      </c>
      <c r="BG15" s="64" t="str">
        <f ca="1" t="shared" si="8"/>
        <v/>
      </c>
      <c r="BH15" s="63" t="str">
        <f>IF(+$B15="Sat",IF(SUM(BG$11:BG15)&gt;0,AVERAGE(BG$11:BG15,Jan!BG43:BG$44),"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Mon</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Mon</v>
      </c>
      <c r="AS16" s="36"/>
      <c r="AT16" s="52" t="str">
        <f>IF(+$B16="Sat",IF(SUM(AS$11:AS16)&gt;0,AVERAGE(AS$11:AS16,Jan!AS44:AS$44)," "),"")</f>
        <v/>
      </c>
      <c r="AU16" s="35"/>
      <c r="AV16" s="37"/>
      <c r="AW16" s="36"/>
      <c r="AX16" s="39" t="str">
        <f>IF(+$B16="Sat",IF(SUM(AW$11:AW16)&gt;0,AVERAGE(AW$11:AW16,Jan!AW44:AW$44)," "),"")</f>
        <v/>
      </c>
      <c r="AY16" s="41" t="str">
        <f ca="1" t="shared" si="6"/>
        <v/>
      </c>
      <c r="AZ16" s="52" t="str">
        <f>IF(+$B16="Sat",IF(SUM(AY$11:AY16)&gt;0,AVERAGE(AY$11:AY16,Jan!AY44:AY$44)," "),"")</f>
        <v/>
      </c>
      <c r="BA16" s="36"/>
      <c r="BB16" s="39" t="str">
        <f>IF(+$B16="Sat",IF(SUM(BA$11:BA16)&gt;0,AVERAGE(BA$11:BA16,Jan!BA44:BA$44)," "),"")</f>
        <v/>
      </c>
      <c r="BC16" s="41" t="str">
        <f ca="1" t="shared" si="7"/>
        <v/>
      </c>
      <c r="BD16" s="52" t="str">
        <f>IF(+$B16="Sat",IF(SUM(BC$11:BC16)&gt;0,AVERAGE(BC$11:BC16,Jan!BC44:BC$44)," "),"")</f>
        <v/>
      </c>
      <c r="BE16" s="36"/>
      <c r="BF16" s="65" t="str">
        <f>IF(+$B16="Sat",IF(SUM(BE$11:BE16)&gt;0,AVERAGE(BE$11:BE16,Jan!BE44:BE$44)," "),"")</f>
        <v/>
      </c>
      <c r="BG16" s="129" t="str">
        <f ca="1" t="shared" si="8"/>
        <v/>
      </c>
      <c r="BH16" s="52" t="str">
        <f>IF(+$B16="Sat",IF(SUM(BG$11:BG16)&gt;0,AVERAGE(BG$11:BG16,Jan!BG44:BG$44),"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Tue</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Tue</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37">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Wed</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Wed</v>
      </c>
      <c r="AS18" s="48"/>
      <c r="AT18" s="40" t="str">
        <f aca="true" t="shared" si="17" ref="AT18:AT37">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37">IF(+$B18="Sat",IF(SUM(BA12:BA18)&gt;0,AVERAGE(BA12:BA18)," "),"")</f>
        <v/>
      </c>
      <c r="BC18" s="41" t="str">
        <f ca="1" t="shared" si="7"/>
        <v/>
      </c>
      <c r="BD18" s="40" t="str">
        <f aca="true" t="shared" si="20" ref="BD18:BD37">IF(+$B18="Sat",IF(SUM(BC12:BC18)&gt;0,AVERAGE(BC12:BC18)," "),"")</f>
        <v/>
      </c>
      <c r="BE18" s="48"/>
      <c r="BF18" s="67" t="str">
        <f aca="true" t="shared" si="21" ref="BF18:BF37">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Thu</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Thu</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Fri</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Fri</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Sat</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Sat</v>
      </c>
      <c r="AS21" s="36"/>
      <c r="AT21" s="52" t="str">
        <f t="shared" si="17"/>
        <v xml:space="preserve"> </v>
      </c>
      <c r="AU21" s="35"/>
      <c r="AV21" s="37"/>
      <c r="AW21" s="36"/>
      <c r="AX21" s="39" t="str">
        <f t="shared" si="18"/>
        <v xml:space="preserve"> </v>
      </c>
      <c r="AY21" s="41" t="str">
        <f ca="1" t="shared" si="6"/>
        <v/>
      </c>
      <c r="AZ21" s="52" t="str">
        <f ca="1" t="shared" si="18"/>
        <v xml:space="preserve"> </v>
      </c>
      <c r="BA21" s="36"/>
      <c r="BB21" s="39" t="str">
        <f t="shared" si="19"/>
        <v xml:space="preserve"> </v>
      </c>
      <c r="BC21" s="41" t="str">
        <f ca="1" t="shared" si="7"/>
        <v/>
      </c>
      <c r="BD21" s="52" t="str">
        <f ca="1" t="shared" si="20"/>
        <v xml:space="preserve"> </v>
      </c>
      <c r="BE21" s="36"/>
      <c r="BF21" s="65" t="str">
        <f t="shared" si="21"/>
        <v xml:space="preserve"> </v>
      </c>
      <c r="BG21" s="129" t="str">
        <f ca="1" t="shared" si="8"/>
        <v/>
      </c>
      <c r="BH21" s="52" t="str">
        <f ca="1" t="shared" si="16"/>
        <v xml:space="preserve">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Sun</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Sun</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Mon</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Mon</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Tue</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Tue</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Wed</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671"/>
      <c r="AK25" s="57"/>
      <c r="AL25" s="53"/>
      <c r="AM25" t="str">
        <f ca="1" t="shared" si="12"/>
        <v/>
      </c>
      <c r="AN25" s="53"/>
      <c r="AO25" s="427"/>
      <c r="AP25" s="400"/>
      <c r="AQ25" s="213">
        <f t="shared" si="4"/>
        <v>15</v>
      </c>
      <c r="AR25" s="430" t="str">
        <f t="shared" si="5"/>
        <v>Wed</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Thu</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670"/>
      <c r="AK26" s="34"/>
      <c r="AL26" s="35"/>
      <c r="AM26" t="str">
        <f ca="1" t="shared" si="12"/>
        <v/>
      </c>
      <c r="AN26" s="35"/>
      <c r="AO26" s="425"/>
      <c r="AP26" s="398"/>
      <c r="AQ26" s="210">
        <f t="shared" si="4"/>
        <v>16</v>
      </c>
      <c r="AR26" s="429" t="str">
        <f t="shared" si="5"/>
        <v>Thu</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Fri</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Fri</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Sat</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Sat</v>
      </c>
      <c r="AS28" s="48"/>
      <c r="AT28" s="40" t="str">
        <f t="shared" si="17"/>
        <v xml:space="preserve"> </v>
      </c>
      <c r="AU28" s="43"/>
      <c r="AV28" s="49"/>
      <c r="AW28" s="48"/>
      <c r="AX28" s="66" t="str">
        <f t="shared" si="18"/>
        <v xml:space="preserve"> </v>
      </c>
      <c r="AY28" s="41" t="str">
        <f ca="1" t="shared" si="6"/>
        <v/>
      </c>
      <c r="AZ28" s="52" t="str">
        <f ca="1" t="shared" si="18"/>
        <v xml:space="preserve"> </v>
      </c>
      <c r="BA28" s="48"/>
      <c r="BB28" s="66" t="str">
        <f t="shared" si="19"/>
        <v xml:space="preserve"> </v>
      </c>
      <c r="BC28" s="41" t="str">
        <f ca="1" t="shared" si="7"/>
        <v/>
      </c>
      <c r="BD28" s="40" t="str">
        <f ca="1" t="shared" si="20"/>
        <v xml:space="preserve"> </v>
      </c>
      <c r="BE28" s="48"/>
      <c r="BF28" s="67" t="str">
        <f t="shared" si="21"/>
        <v xml:space="preserve"> </v>
      </c>
      <c r="BG28" s="42" t="str">
        <f ca="1" t="shared" si="8"/>
        <v/>
      </c>
      <c r="BH28" s="40" t="str">
        <f ca="1" t="shared" si="16"/>
        <v xml:space="preserve">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39">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Sun</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Sun</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Mon</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736"/>
      <c r="AK30" s="57"/>
      <c r="AL30" s="53"/>
      <c r="AM30" t="str">
        <f ca="1" t="shared" si="12"/>
        <v/>
      </c>
      <c r="AN30" s="53"/>
      <c r="AO30" s="427"/>
      <c r="AP30" s="400"/>
      <c r="AQ30" s="213">
        <f t="shared" si="4"/>
        <v>20</v>
      </c>
      <c r="AR30" s="430" t="str">
        <f t="shared" si="5"/>
        <v>Mon</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Tue</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737"/>
      <c r="AK31" s="34"/>
      <c r="AL31" s="35"/>
      <c r="AM31" t="str">
        <f ca="1" t="shared" si="12"/>
        <v/>
      </c>
      <c r="AN31" s="35"/>
      <c r="AO31" s="425"/>
      <c r="AP31" s="398"/>
      <c r="AQ31" s="210">
        <f t="shared" si="4"/>
        <v>21</v>
      </c>
      <c r="AR31" s="429" t="str">
        <f t="shared" si="5"/>
        <v>Tue</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Wed</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Wed</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Thu</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Thu</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Fri</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Fri</v>
      </c>
      <c r="AS34" s="48"/>
      <c r="AT34" s="40" t="str">
        <f t="shared" si="17"/>
        <v/>
      </c>
      <c r="AU34" s="43"/>
      <c r="AV34" s="49"/>
      <c r="AW34" s="48"/>
      <c r="AX34" s="66" t="str">
        <f aca="true" t="shared" si="23" ref="AX34:AZ37">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Sat</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736"/>
      <c r="AK35" s="57"/>
      <c r="AL35" s="53"/>
      <c r="AM35" t="str">
        <f ca="1" t="shared" si="12"/>
        <v/>
      </c>
      <c r="AN35" s="53"/>
      <c r="AO35" s="427"/>
      <c r="AP35" s="400"/>
      <c r="AQ35" s="213">
        <f t="shared" si="4"/>
        <v>25</v>
      </c>
      <c r="AR35" s="430" t="str">
        <f t="shared" si="5"/>
        <v>Sat</v>
      </c>
      <c r="AS35" s="58"/>
      <c r="AT35" s="63" t="str">
        <f t="shared" si="17"/>
        <v xml:space="preserve"> </v>
      </c>
      <c r="AU35" s="53"/>
      <c r="AV35" s="59"/>
      <c r="AW35" s="58"/>
      <c r="AX35" s="61" t="str">
        <f t="shared" si="23"/>
        <v xml:space="preserve"> </v>
      </c>
      <c r="AY35" s="84" t="str">
        <f ca="1" t="shared" si="6"/>
        <v/>
      </c>
      <c r="AZ35" s="63" t="str">
        <f ca="1" t="shared" si="23"/>
        <v xml:space="preserve"> </v>
      </c>
      <c r="BA35" s="58"/>
      <c r="BB35" s="61" t="str">
        <f t="shared" si="19"/>
        <v xml:space="preserve"> </v>
      </c>
      <c r="BC35" s="84" t="str">
        <f ca="1" t="shared" si="7"/>
        <v/>
      </c>
      <c r="BD35" s="63" t="str">
        <f ca="1" t="shared" si="20"/>
        <v xml:space="preserve"> </v>
      </c>
      <c r="BE35" s="58"/>
      <c r="BF35" s="68" t="str">
        <f t="shared" si="21"/>
        <v xml:space="preserve"> </v>
      </c>
      <c r="BG35" s="64" t="str">
        <f ca="1" t="shared" si="8"/>
        <v/>
      </c>
      <c r="BH35" s="63" t="str">
        <f ca="1" t="shared" si="16"/>
        <v xml:space="preserve">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Sun</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Sun</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Mon</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Mon</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Tue</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Tue</v>
      </c>
      <c r="AS38" s="48"/>
      <c r="AT38" s="40" t="str">
        <f>IF(AND(+$B38="Sat",SUM(AS32:AS38)&gt;0),AVERAGE(AS32:AS38),IF($A$39=29,"",IF(AND(+$B38="Fri",SUM(AS33:AS38,Mar!AS$11)&gt;0),AVERAGE(AS33:AS38,Mar!AS$11),IF(AND(+$B38="Thu",SUM(AS34:AS38,Mar!AS$11:AS$12)&gt;0),AVERAGE(AS34:AS38,Mar!AS$11:AS$12),IF(AND(+$B38="Wed",SUM(AS35:AS38,Mar!AS$11:AS$13)&gt;0),AVERAGE(AS35:AS38,Mar!AS$11:AS$13),"")))))</f>
        <v/>
      </c>
      <c r="AU38" s="43"/>
      <c r="AV38" s="49"/>
      <c r="AW38" s="48"/>
      <c r="AX38" s="66" t="str">
        <f>IF(AND(+$B38="Sat",SUM(AW32:AW38)&gt;0),AVERAGE(AW32:AW38),IF($A$39=29,"",IF(AND(+$B38="Fri",SUM(AW33:AW38,Mar!AW$11)&gt;0),AVERAGE(AW33:AW38,Mar!AW$11),IF(AND(+$B38="Thu",SUM(AW34:AW38,Mar!AW$11:AW$12)&gt;0),AVERAGE(AW34:AW38,Mar!AW$11:AW$12),IF(AND(+$B38="Wed",SUM(AW35:AW38,Mar!AW$11:AW$13)&gt;0),AVERAGE(AW35:AW38,Mar!AW$11:AW$13),"")))))</f>
        <v/>
      </c>
      <c r="AY38" s="41" t="str">
        <f ca="1" t="shared" si="6"/>
        <v/>
      </c>
      <c r="AZ38" s="52" t="str">
        <f ca="1">IF(AND(+$B38="Sat",SUM(AY32:AY38)&gt;0),AVERAGE(AY32:AY38),IF($A$39=29,"",IF(AND(+$B38="Fri",SUM(AY33:AY38,Mar!AY$11)&gt;0),AVERAGE(AY33:AY38,Mar!AY$11),IF(AND(+$B38="Thu",SUM(AY34:AY38,Mar!AY$11:AY$12)&gt;0),AVERAGE(AY34:AY38,Mar!AY$11:AY$12),IF(AND(+$B38="Wed",SUM(AY35:AY38,Mar!AY$11:AY$13)&gt;0),AVERAGE(AY35:AY38,Mar!AY$11:AY$13),"")))))</f>
        <v/>
      </c>
      <c r="BA38" s="48"/>
      <c r="BB38" s="66" t="str">
        <f>IF(AND(+$B38="Sat",SUM(BA32:BA38)&gt;0),AVERAGE(BA32:BA38),IF($A$39=29,"",IF(AND(+$B38="Fri",SUM(BA33:BA38,Mar!BA$11)&gt;0),AVERAGE(BA33:BA38,Mar!BA$11),IF(AND(+$B38="Thu",SUM(BA34:BA38,Mar!BA$11:BA$12)&gt;0),AVERAGE(BA34:BA38,Mar!BA$11:BA$12),IF(AND(+$B38="Wed",SUM(BA35:BA38,Mar!BA$11:BA$13)&gt;0),AVERAGE(BA35:BA38,Mar!BA$11:BA$13),"")))))</f>
        <v/>
      </c>
      <c r="BC38" s="41" t="str">
        <f ca="1" t="shared" si="7"/>
        <v/>
      </c>
      <c r="BD38" s="40" t="str">
        <f ca="1">IF(AND(+$B38="Sat",SUM(BC32:BC38)&gt;0),AVERAGE(BC32:BC38),IF($A$39=29,"",IF(AND(+$B38="Fri",SUM(BC33:BC38,Mar!BC$11)&gt;0),AVERAGE(BC33:BC38,Mar!BC$11),IF(AND(+$B38="Thu",SUM(BC34:BC38,Mar!BC$11:BC$12)&gt;0),AVERAGE(BC34:BC38,Mar!BC$11:BC$12),IF(AND(+$B38="Wed",SUM(BC35:BC38,Mar!BC$11:BC$13)&gt;0),AVERAGE(BC35:BC38,Mar!BC$11:BC$13),"")))))</f>
        <v/>
      </c>
      <c r="BE38" s="48"/>
      <c r="BF38" s="67" t="str">
        <f>IF(AND(+$B38="Sat",SUM(BE32:BE38)&gt;0),AVERAGE(BE32:BE38),IF($A$39=29,"",IF(AND(+$B38="Fri",SUM(BE33:BE38,Mar!BE$11)&gt;0),AVERAGE(BE33:BE38,Mar!BE$11),IF(AND(+$B38="Thu",SUM(BE34:BE38,Mar!BE$11:BE$12)&gt;0),AVERAGE(BE34:BE38,Mar!BE$11:BE$12),IF(AND(+$B38="Wed",SUM(BE35:BE38,Mar!BE$11:BE$13)&gt;0),AVERAGE(BE35:BE38,Mar!BE$11:BE$13),"")))))</f>
        <v/>
      </c>
      <c r="BG38" s="42" t="str">
        <f ca="1" t="shared" si="8"/>
        <v/>
      </c>
      <c r="BH38" s="40" t="str">
        <f ca="1">IF(AND(+$B38="Sat",SUM(BG32:BG38)&gt;0),AVERAGE(BG32:BG38),IF($A$39=29,"",IF(AND(+$B38="Fri",SUM(BG33:BG38,Mar!BG$11)&gt;0),AVERAGE(BG33:BG38,Mar!BG$11),IF(AND(+$B38="Thu",SUM(BG34:BG38,Mar!BG$11:BG$12)&gt;0),AVERAGE(BG34:BG38,Mar!BG$11:BG$12),IF(AND(+$B38="Wed",SUM(BG35:BG38,Mar!BG$11:BG$13)&gt;0),AVERAGE(BG35:BG38,Mar!BG$11:BG$13),"")))))</f>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thickBot="1">
      <c r="A39" s="212" t="str">
        <f>IF(INT(M4/4)=+M4/4,29,"")</f>
        <v/>
      </c>
      <c r="B39" s="211" t="str">
        <f>IF(A39=29,TEXT(J$5+A39-1,"DDD"),"")</f>
        <v/>
      </c>
      <c r="C39" s="43"/>
      <c r="D39" s="44"/>
      <c r="E39" s="44"/>
      <c r="F39" s="45"/>
      <c r="G39" s="46"/>
      <c r="H39" s="47"/>
      <c r="I39" s="43"/>
      <c r="J39" s="44"/>
      <c r="K39" s="48"/>
      <c r="L39" s="270"/>
      <c r="M39" s="43"/>
      <c r="N39" s="39" t="str">
        <f ca="1" t="shared" si="10"/>
        <v/>
      </c>
      <c r="O39" s="43"/>
      <c r="P39" s="39" t="str">
        <f ca="1" t="shared" si="0"/>
        <v/>
      </c>
      <c r="Q39" s="43"/>
      <c r="R39" s="43"/>
      <c r="S39" s="49"/>
      <c r="T39" s="218" t="str">
        <f t="shared" si="1"/>
        <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t="str">
        <f t="shared" si="4"/>
        <v/>
      </c>
      <c r="AR39" s="429" t="str">
        <f t="shared" si="5"/>
        <v/>
      </c>
      <c r="AS39" s="48"/>
      <c r="AT39" s="40" t="str">
        <f>IF(AND(+$B39="Sat",SUM(AS33:AS39)&gt;0),AVERAGE(AS33:AS39),IF(AND(+$B39="Fri",SUM(AS34:AS39,Mar!AS$11)&gt;0),AVERAGE(AS34:AS39,Mar!AS$11),IF(AND(+$B39="Thu",SUM(AS35:AS39,Mar!AS$11:AS$12)&gt;0),AVERAGE(AS35:AS39,Mar!AS$11:AS$12),IF(AND(+$B39="Wed",SUM(AS36:AS39,Mar!AS$11:AS$13)&gt;0),AVERAGE(AS36:AS39,Mar!AS$11:AS$13),""))))</f>
        <v/>
      </c>
      <c r="AU39" s="43"/>
      <c r="AV39" s="49"/>
      <c r="AW39" s="48"/>
      <c r="AX39" s="66" t="str">
        <f>IF(AND(+$B39="Sat",SUM(AW33:AW39)&gt;0),AVERAGE(AW33:AW39),IF(AND(+$B39="Fri",SUM(AW34:AW39,Mar!AW$11)&gt;0),AVERAGE(AW34:AW39,Mar!AW$11),IF(AND(+$B39="Thu",SUM(AW35:AW39,Mar!AW$11:AW$12)&gt;0),AVERAGE(AW35:AW39,Mar!AW$11:AW$12),IF(AND(+$B39="Wed",SUM(AW36:AW39,Mar!AW$11:AW$13)&gt;0),AVERAGE(AW36:AW39,Mar!AW$11:AW$13),""))))</f>
        <v/>
      </c>
      <c r="AY39" s="41" t="str">
        <f ca="1" t="shared" si="6"/>
        <v/>
      </c>
      <c r="AZ39" s="52" t="str">
        <f ca="1">IF(AND(+$B39="Sat",SUM(AY33:AY39)&gt;0),AVERAGE(AY33:AY39),IF(AND(+$B39="Fri",SUM(AY34:AY39,Mar!AY$11)&gt;0),AVERAGE(AY34:AY39,Mar!AY$11),IF(AND(+$B39="Thu",SUM(AY35:AY39,Mar!AY$11:AY$12)&gt;0),AVERAGE(AY35:AY39,Mar!AY$11:AY$12),IF(AND(+$B39="Wed",SUM(AY36:AY39,Mar!AY$11:AY$13)&gt;0),AVERAGE(AY36:AY39,Mar!AY$11:AY$13),""))))</f>
        <v/>
      </c>
      <c r="BA39" s="48"/>
      <c r="BB39" s="66" t="str">
        <f>IF(AND(+$B39="Sat",SUM(BA33:BA39)&gt;0),AVERAGE(BA33:BA39),IF(AND(+$B39="Fri",SUM(BA34:BA39,Mar!BA$11)&gt;0),AVERAGE(BA34:BA39,Mar!BA$11),IF(AND(+$B39="Thu",SUM(BA35:BA39,Mar!BA$11:BA$12)&gt;0),AVERAGE(BA35:BA39,Mar!BA$11:BA$12),IF(AND(+$B39="Wed",SUM(BA36:BA39,Mar!BA$11:BA$13)&gt;0),AVERAGE(BA36:BA39,Mar!BA$11:BA$13),""))))</f>
        <v/>
      </c>
      <c r="BC39" s="41" t="str">
        <f ca="1" t="shared" si="7"/>
        <v/>
      </c>
      <c r="BD39" s="40" t="str">
        <f ca="1">IF(AND(+$B39="Sat",SUM(BC33:BC39)&gt;0),AVERAGE(BC33:BC39),IF(AND(+$B39="Fri",SUM(BC34:BC39,Mar!BC$11)&gt;0),AVERAGE(BC34:BC39,Mar!BC$11),IF(AND(+$B39="Thu",SUM(BC35:BC39,Mar!BC$11:BC$12)&gt;0),AVERAGE(BC35:BC39,Mar!BC$11:BC$12),IF(AND(+$B39="Wed",SUM(BC36:BC39,Mar!BC$11:BC$13)&gt;0),AVERAGE(BC36:BC39,Mar!BC$11:BC$13),""))))</f>
        <v/>
      </c>
      <c r="BE39" s="48"/>
      <c r="BF39" s="67" t="str">
        <f>IF(AND(+$B39="Sat",SUM(BE33:BE39)&gt;0),AVERAGE(BE33:BE39),IF(AND(+$B39="Fri",SUM(BE34:BE39,Mar!BE$11)&gt;0),AVERAGE(BE34:BE39,Mar!BE$11),IF(AND(+$B39="Thu",SUM(BE35:BE39,Mar!BE$11:BE$12)&gt;0),AVERAGE(BE35:BE39,Mar!BE$11:BE$12),IF(AND(+$B39="Wed",SUM(BE36:BE39,Mar!BE$11:BE$13)&gt;0),AVERAGE(BE36:BE39,Mar!BE$11:BE$13),""))))</f>
        <v/>
      </c>
      <c r="BG39" s="42" t="str">
        <f ca="1" t="shared" si="8"/>
        <v/>
      </c>
      <c r="BH39" s="40" t="str">
        <f ca="1">IF(AND(+$B39="Sat",SUM(BG33:BG39)&gt;0),AVERAGE(BG33:BG39),IF(AND(+$B39="Fri",SUM(BG34:BG39,Mar!BG$11)&gt;0),AVERAGE(BG34:BG39,Mar!BG$11),IF(AND(+$B39="Thu",SUM(BG35:BG39,Mar!BG$11:BG$12)&gt;0),AVERAGE(BG35:BG39,Mar!BG$11:BG$12),IF(AND(+$B39="Wed",SUM(BG36:BG39,Mar!BG$11:BG$13)&gt;0),AVERAGE(BG36:BG39,Mar!BG$11:BG$13),""))))</f>
        <v/>
      </c>
      <c r="BI39" s="409"/>
      <c r="BJ39" s="239" t="str">
        <f t="shared" si="13"/>
        <v/>
      </c>
      <c r="BK39" s="405"/>
      <c r="BL39" s="405"/>
      <c r="BM39" s="48"/>
      <c r="BN39" s="49"/>
      <c r="BO39" s="270"/>
      <c r="BP39" s="43"/>
      <c r="BQ39" s="43"/>
      <c r="BR39" s="43"/>
      <c r="BS39" s="43"/>
      <c r="BT39" s="43"/>
      <c r="BU39" s="43"/>
      <c r="BV39" s="43"/>
      <c r="BW39" s="43"/>
      <c r="BX39" s="49"/>
      <c r="BY39" s="43"/>
      <c r="BZ39" s="49"/>
      <c r="CA39" s="238" t="str">
        <f t="shared" si="14"/>
        <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thickBot="1" thickTop="1">
      <c r="A40" s="216" t="s">
        <v>36</v>
      </c>
      <c r="B40" s="217"/>
      <c r="C40" s="34"/>
      <c r="D40" s="70"/>
      <c r="E40" s="31"/>
      <c r="F40" s="71"/>
      <c r="G40" s="72"/>
      <c r="H40" s="3" t="str">
        <f>IF(SUM(H11:H39)&gt;0,AVERAGE(H11:H39)," ")</f>
        <v xml:space="preserve"> </v>
      </c>
      <c r="I40" s="39" t="str">
        <f>IF(SUM(I11:I39)&gt;0,AVERAGE(I11:I39)," ")</f>
        <v xml:space="preserve"> </v>
      </c>
      <c r="J40" s="65" t="str">
        <f>IF(SUM(J11:J39)&gt;0,AVERAGE(J11:J39)," ")</f>
        <v xml:space="preserve"> </v>
      </c>
      <c r="K40" s="38" t="str">
        <f>IF(SUM(K11:K39)&gt;0,AVERAGE(K11:K39)," ")</f>
        <v xml:space="preserve"> </v>
      </c>
      <c r="L40" s="272"/>
      <c r="M40" s="306" t="str">
        <f aca="true" t="shared" si="24" ref="M40:S40">IF(SUM(M11:M39)&gt;0,AVERAGE(M11:M39)," ")</f>
        <v xml:space="preserve"> </v>
      </c>
      <c r="N40" s="39" t="str">
        <f ca="1" t="shared" si="24"/>
        <v xml:space="preserve"> </v>
      </c>
      <c r="O40" s="306" t="str">
        <f t="shared" si="24"/>
        <v xml:space="preserve"> </v>
      </c>
      <c r="P40" s="39" t="str">
        <f ca="1" t="shared" si="24"/>
        <v xml:space="preserve"> </v>
      </c>
      <c r="Q40" s="39" t="str">
        <f t="shared" si="24"/>
        <v xml:space="preserve"> </v>
      </c>
      <c r="R40" s="39" t="str">
        <f t="shared" si="24"/>
        <v xml:space="preserve"> </v>
      </c>
      <c r="S40" s="52" t="str">
        <f t="shared" si="24"/>
        <v xml:space="preserve"> </v>
      </c>
      <c r="T40" s="216" t="s">
        <v>37</v>
      </c>
      <c r="U40" s="402" t="str">
        <f aca="true" t="shared" si="25" ref="U40:AI40">IF(SUM(U11:U39)&gt;0,AVERAGE(U11:U39)," ")</f>
        <v xml:space="preserve"> </v>
      </c>
      <c r="V40" s="307" t="str">
        <f t="shared" si="25"/>
        <v xml:space="preserve"> </v>
      </c>
      <c r="W40" s="306" t="str">
        <f t="shared" si="25"/>
        <v xml:space="preserve"> </v>
      </c>
      <c r="X40" s="306" t="str">
        <f t="shared" si="25"/>
        <v xml:space="preserve"> </v>
      </c>
      <c r="Y40" s="52" t="str">
        <f t="shared" si="25"/>
        <v xml:space="preserve"> </v>
      </c>
      <c r="Z40" s="307" t="str">
        <f t="shared" si="25"/>
        <v xml:space="preserve"> </v>
      </c>
      <c r="AA40" s="306" t="str">
        <f t="shared" si="25"/>
        <v xml:space="preserve"> </v>
      </c>
      <c r="AB40" s="306" t="str">
        <f t="shared" si="25"/>
        <v xml:space="preserve"> </v>
      </c>
      <c r="AC40" s="52" t="str">
        <f t="shared" si="25"/>
        <v xml:space="preserve"> </v>
      </c>
      <c r="AD40" s="307" t="str">
        <f t="shared" si="25"/>
        <v xml:space="preserve"> </v>
      </c>
      <c r="AE40" s="306" t="str">
        <f t="shared" si="25"/>
        <v xml:space="preserve"> </v>
      </c>
      <c r="AF40" s="306" t="str">
        <f t="shared" si="25"/>
        <v xml:space="preserve"> </v>
      </c>
      <c r="AG40" s="52" t="str">
        <f t="shared" si="25"/>
        <v xml:space="preserve"> </v>
      </c>
      <c r="AH40" s="307" t="str">
        <f t="shared" si="25"/>
        <v xml:space="preserve"> </v>
      </c>
      <c r="AI40" s="52" t="str">
        <f t="shared" si="25"/>
        <v xml:space="preserve"> </v>
      </c>
      <c r="AJ40" s="672"/>
      <c r="AK40" s="667" t="str">
        <f>IF(SUM(AK11:AK39)&gt;0,AVERAGE(AK11:AK39)," ")</f>
        <v xml:space="preserve"> </v>
      </c>
      <c r="AL40" s="704" t="str">
        <f>IF(SUM(AL11:AL39)&gt;0,AVERAGE(AL11:AL39)," ")</f>
        <v xml:space="preserve"> </v>
      </c>
      <c r="AM40" s="39"/>
      <c r="AN40" s="853" t="str">
        <f ca="1">IF(SUM(AM11:AM39)&gt;0,GEOMEAN(AM11:AM39),"")</f>
        <v/>
      </c>
      <c r="AO40" s="272"/>
      <c r="AP40" s="272"/>
      <c r="AQ40" s="965" t="s">
        <v>70</v>
      </c>
      <c r="AR40" s="1031"/>
      <c r="AS40" s="708" t="str">
        <f>IF(SUM(AS11:AS39)&gt;0,AVERAGE(AS11:AS39)," ")</f>
        <v xml:space="preserve"> </v>
      </c>
      <c r="AT40" s="74"/>
      <c r="AU40" s="699" t="str">
        <f>IF(SUM(AU11:AU39)&gt;0,AVERAGE(AU11:AU39)," ")</f>
        <v xml:space="preserve"> </v>
      </c>
      <c r="AV40" s="52" t="str">
        <f>IF(SUM(AV11:AV39)&gt;0,AVERAGE(AV11:AV39)," ")</f>
        <v xml:space="preserve"> </v>
      </c>
      <c r="AW40" s="687" t="str">
        <f>IF(SUM(AW11:AW39)&gt;0,AVERAGE(AW11:AW39)," ")</f>
        <v xml:space="preserve"> </v>
      </c>
      <c r="AX40" s="688"/>
      <c r="AY40" s="665" t="str">
        <f ca="1">IF(SUM(AY11:AY39)&gt;0,AVERAGE(AY11:AY39)," ")</f>
        <v xml:space="preserve"> </v>
      </c>
      <c r="AZ40" s="688"/>
      <c r="BA40" s="687" t="str">
        <f>IF(SUM(BA11:BA39)&gt;0,AVERAGE(BA11:BA39)," ")</f>
        <v xml:space="preserve"> </v>
      </c>
      <c r="BB40" s="666"/>
      <c r="BC40" s="665" t="str">
        <f ca="1">IF(SUM(BC11:BC39)&gt;0,AVERAGE(BC11:BC39)," ")</f>
        <v xml:space="preserve"> </v>
      </c>
      <c r="BD40" s="688"/>
      <c r="BE40" s="667" t="str">
        <f>IF(SUM(BE11:BE39)&gt;0,AVERAGE(BE11:BE39)," ")</f>
        <v xml:space="preserve"> </v>
      </c>
      <c r="BF40" s="688"/>
      <c r="BG40" s="665" t="str">
        <f ca="1">IF(SUM(BG11:BG39)&gt;0,AVERAGE(BG11:BG39)," ")</f>
        <v xml:space="preserve"> </v>
      </c>
      <c r="BH40" s="74"/>
      <c r="BI40" s="411" t="str">
        <f>IF(SUM(BI11:BI39)&gt;0,AVERAGE(BI11:BI39)," ")</f>
        <v xml:space="preserve"> </v>
      </c>
      <c r="BJ40" s="216" t="s">
        <v>37</v>
      </c>
      <c r="BK40" s="434" t="str">
        <f>IF(SUM(BK11:BK39)&gt;0,AVERAGE(BK11:BK39)," ")</f>
        <v xml:space="preserve"> </v>
      </c>
      <c r="BL40" s="434" t="str">
        <f>IF(SUM(BL11:BL39)&gt;0,AVERAGE(BL11:BL39)," ")</f>
        <v xml:space="preserve"> </v>
      </c>
      <c r="BM40" s="38" t="str">
        <f>IF(SUM(BM11:BM39)&gt;0,AVERAGE(BM11:BM39)," ")</f>
        <v xml:space="preserve"> </v>
      </c>
      <c r="BN40" s="52" t="str">
        <f>IF(SUM(BN11:BN39)&gt;0,AVERAGE(BN11:BN39)," ")</f>
        <v xml:space="preserve"> </v>
      </c>
      <c r="BO40" s="73"/>
      <c r="BP40" s="39" t="str">
        <f aca="true" t="shared" si="26" ref="BP40:BZ40">IF(SUM(BP11:BP39)&gt;0,AVERAGE(BP11:BP39)," ")</f>
        <v xml:space="preserve"> </v>
      </c>
      <c r="BQ40" s="306" t="str">
        <f t="shared" si="26"/>
        <v xml:space="preserve"> </v>
      </c>
      <c r="BR40" s="39" t="str">
        <f t="shared" si="26"/>
        <v xml:space="preserve"> </v>
      </c>
      <c r="BS40" s="39" t="str">
        <f t="shared" si="26"/>
        <v xml:space="preserve"> </v>
      </c>
      <c r="BT40" s="39" t="str">
        <f t="shared" si="26"/>
        <v xml:space="preserve"> </v>
      </c>
      <c r="BU40" s="39" t="str">
        <f t="shared" si="26"/>
        <v xml:space="preserve"> </v>
      </c>
      <c r="BV40" s="39" t="str">
        <f t="shared" si="26"/>
        <v xml:space="preserve"> </v>
      </c>
      <c r="BW40" s="39" t="str">
        <f t="shared" si="26"/>
        <v xml:space="preserve"> </v>
      </c>
      <c r="BX40" s="52" t="str">
        <f t="shared" si="26"/>
        <v xml:space="preserve"> </v>
      </c>
      <c r="BY40" s="39" t="str">
        <f t="shared" si="26"/>
        <v xml:space="preserve"> </v>
      </c>
      <c r="BZ40" s="52" t="str">
        <f t="shared" si="26"/>
        <v xml:space="preserve"> </v>
      </c>
      <c r="CA40" s="782" t="s">
        <v>37</v>
      </c>
      <c r="CB40" s="3" t="str">
        <f aca="true" t="shared" si="27" ref="CB40:CP40">IF(SUM(CB11:CB39)&gt;0,AVERAGE(CB11:CB39)," ")</f>
        <v xml:space="preserve"> </v>
      </c>
      <c r="CC40" s="52" t="str">
        <f ca="1" t="shared" si="27"/>
        <v xml:space="preserve"> </v>
      </c>
      <c r="CD40" s="3" t="str">
        <f t="shared" si="27"/>
        <v xml:space="preserve"> </v>
      </c>
      <c r="CE40" s="759" t="str">
        <f ca="1" t="shared" si="27"/>
        <v xml:space="preserve"> </v>
      </c>
      <c r="CF40" s="786" t="str">
        <f t="shared" si="27"/>
        <v xml:space="preserve"> </v>
      </c>
      <c r="CG40" s="41" t="str">
        <f t="shared" si="27"/>
        <v xml:space="preserve"> </v>
      </c>
      <c r="CH40" s="39" t="str">
        <f t="shared" si="27"/>
        <v xml:space="preserve"> </v>
      </c>
      <c r="CI40" s="42" t="str">
        <f t="shared" si="27"/>
        <v xml:space="preserve"> </v>
      </c>
      <c r="CJ40" s="39" t="str">
        <f t="shared" si="27"/>
        <v xml:space="preserve"> </v>
      </c>
      <c r="CK40" s="42" t="str">
        <f t="shared" si="27"/>
        <v xml:space="preserve"> </v>
      </c>
      <c r="CL40" s="39" t="str">
        <f t="shared" si="27"/>
        <v xml:space="preserve"> </v>
      </c>
      <c r="CM40" s="41" t="str">
        <f t="shared" si="27"/>
        <v xml:space="preserve"> </v>
      </c>
      <c r="CN40" s="65" t="str">
        <f t="shared" si="27"/>
        <v xml:space="preserve"> </v>
      </c>
      <c r="CO40" s="42" t="str">
        <f t="shared" si="27"/>
        <v xml:space="preserve"> </v>
      </c>
      <c r="CP40" s="794" t="str">
        <f t="shared" si="27"/>
        <v xml:space="preserve"> </v>
      </c>
    </row>
    <row r="41" spans="1:94" ht="15" customHeight="1" thickBot="1" thickTop="1">
      <c r="A41" s="218" t="s">
        <v>38</v>
      </c>
      <c r="B41" s="219"/>
      <c r="C41" s="77"/>
      <c r="D41" s="76"/>
      <c r="E41" s="67" t="str">
        <f>IF(SUM(E11:E39)&gt;0,MAX(E11:E39)," ")</f>
        <v xml:space="preserve"> </v>
      </c>
      <c r="F41" s="78"/>
      <c r="G41" s="79"/>
      <c r="H41" s="80" t="str">
        <f aca="true" t="shared" si="28" ref="H41:S41">IF(SUM(H11:H39)&gt;0,MAX(H11:H39)," ")</f>
        <v xml:space="preserve"> </v>
      </c>
      <c r="I41" s="66" t="str">
        <f t="shared" si="28"/>
        <v xml:space="preserve"> </v>
      </c>
      <c r="J41" s="67" t="str">
        <f t="shared" si="28"/>
        <v xml:space="preserve"> </v>
      </c>
      <c r="K41" s="50" t="str">
        <f t="shared" si="28"/>
        <v xml:space="preserve"> </v>
      </c>
      <c r="L41" s="273" t="str">
        <f t="shared" si="28"/>
        <v xml:space="preserve"> </v>
      </c>
      <c r="M41" s="66" t="str">
        <f t="shared" si="28"/>
        <v xml:space="preserve"> </v>
      </c>
      <c r="N41" s="81" t="str">
        <f ca="1" t="shared" si="28"/>
        <v xml:space="preserve"> </v>
      </c>
      <c r="O41" s="66" t="str">
        <f t="shared" si="28"/>
        <v xml:space="preserve"> </v>
      </c>
      <c r="P41" s="81" t="str">
        <f ca="1" t="shared" si="28"/>
        <v xml:space="preserve"> </v>
      </c>
      <c r="Q41" s="66" t="str">
        <f t="shared" si="28"/>
        <v xml:space="preserve"> </v>
      </c>
      <c r="R41" s="66" t="str">
        <f t="shared" si="28"/>
        <v xml:space="preserve"> </v>
      </c>
      <c r="S41" s="40" t="str">
        <f t="shared" si="28"/>
        <v xml:space="preserve"> </v>
      </c>
      <c r="T41" s="218" t="s">
        <v>39</v>
      </c>
      <c r="U41" s="51" t="str">
        <f aca="true" t="shared" si="29" ref="U41:AI41">IF(SUM(U11:U39)&gt;0,MAX(U11:U39)," ")</f>
        <v xml:space="preserve"> </v>
      </c>
      <c r="V41" s="50" t="str">
        <f t="shared" si="29"/>
        <v xml:space="preserve"> </v>
      </c>
      <c r="W41" s="66" t="str">
        <f t="shared" si="29"/>
        <v xml:space="preserve"> </v>
      </c>
      <c r="X41" s="393" t="str">
        <f t="shared" si="29"/>
        <v xml:space="preserve"> </v>
      </c>
      <c r="Y41" s="40" t="str">
        <f t="shared" si="29"/>
        <v xml:space="preserve"> </v>
      </c>
      <c r="Z41" s="50" t="str">
        <f t="shared" si="29"/>
        <v xml:space="preserve"> </v>
      </c>
      <c r="AA41" s="66" t="str">
        <f t="shared" si="29"/>
        <v xml:space="preserve"> </v>
      </c>
      <c r="AB41" s="393" t="str">
        <f t="shared" si="29"/>
        <v xml:space="preserve"> </v>
      </c>
      <c r="AC41" s="40" t="str">
        <f t="shared" si="29"/>
        <v xml:space="preserve"> </v>
      </c>
      <c r="AD41" s="50" t="str">
        <f t="shared" si="29"/>
        <v xml:space="preserve"> </v>
      </c>
      <c r="AE41" s="66" t="str">
        <f t="shared" si="29"/>
        <v xml:space="preserve"> </v>
      </c>
      <c r="AF41" s="393" t="str">
        <f t="shared" si="29"/>
        <v xml:space="preserve"> </v>
      </c>
      <c r="AG41" s="40" t="str">
        <f t="shared" si="29"/>
        <v xml:space="preserve"> </v>
      </c>
      <c r="AH41" s="50" t="str">
        <f t="shared" si="29"/>
        <v xml:space="preserve"> </v>
      </c>
      <c r="AI41" s="40" t="str">
        <f t="shared" si="29"/>
        <v xml:space="preserve"> </v>
      </c>
      <c r="AJ41" s="673"/>
      <c r="AK41" s="705" t="str">
        <f>IF(SUM(AK11:AK39)&gt;0,MAX(AK11:AK39)," ")</f>
        <v xml:space="preserve"> </v>
      </c>
      <c r="AL41" s="667" t="str">
        <f>IF(SUM(AL11:AL39)&gt;0,MAX(AL11:AL39)," ")</f>
        <v xml:space="preserve"> </v>
      </c>
      <c r="AM41" s="66" t="str">
        <f ca="1">IF(AN40&lt;&gt;"",MAX(AM11:AM39),"")</f>
        <v/>
      </c>
      <c r="AN41" s="852" t="str">
        <f ca="1">IF(AM41=63200,"TNTC",AM41)</f>
        <v/>
      </c>
      <c r="AO41" s="885" t="str">
        <f>IF(SUM(AO11:AP39)&gt;0,MAX(AO11:AP39)," ")</f>
        <v xml:space="preserve"> </v>
      </c>
      <c r="AP41" s="1030"/>
      <c r="AQ41" s="976" t="s">
        <v>71</v>
      </c>
      <c r="AR41" s="977"/>
      <c r="AS41" s="50" t="str">
        <f>IF(SUM(AS11:AS39)&gt;0,MAX(AS11:AS39)," ")</f>
        <v xml:space="preserve"> </v>
      </c>
      <c r="AT41" s="82" t="str">
        <f>IF(SUM(AT11:AT39)&gt;0,MAX(AT11:AT39)," ")</f>
        <v xml:space="preserve"> </v>
      </c>
      <c r="AU41" s="697" t="str">
        <f>IF(SUM(AU11:AU39)&gt;0,MAX(AU11:AU39)," ")</f>
        <v xml:space="preserve"> </v>
      </c>
      <c r="AV41" s="40" t="str">
        <f>IF(SUM(AV11:AV39)&gt;0,MAX(AV11:AV39)," ")</f>
        <v xml:space="preserve"> </v>
      </c>
      <c r="AW41" s="689" t="str">
        <f>IF(SUM(AW11:AW39)&gt;0,MAX(AW11:AW39)," ")</f>
        <v xml:space="preserve"> </v>
      </c>
      <c r="AX41" s="667" t="str">
        <f aca="true" t="shared" si="30" ref="AX41:BI41">IF(SUM(AX11:AX39)&gt;0,MAX(AX11:AX39)," ")</f>
        <v xml:space="preserve"> </v>
      </c>
      <c r="AY41" s="690" t="str">
        <f ca="1" t="shared" si="30"/>
        <v xml:space="preserve"> </v>
      </c>
      <c r="AZ41" s="667" t="str">
        <f ca="1" t="shared" si="30"/>
        <v xml:space="preserve"> </v>
      </c>
      <c r="BA41" s="691" t="str">
        <f t="shared" si="30"/>
        <v xml:space="preserve"> </v>
      </c>
      <c r="BB41" s="667" t="str">
        <f t="shared" si="30"/>
        <v xml:space="preserve"> </v>
      </c>
      <c r="BC41" s="690" t="str">
        <f ca="1" t="shared" si="30"/>
        <v xml:space="preserve"> </v>
      </c>
      <c r="BD41" s="692" t="str">
        <f ca="1" t="shared" si="30"/>
        <v xml:space="preserve"> </v>
      </c>
      <c r="BE41" s="691" t="str">
        <f t="shared" si="30"/>
        <v xml:space="preserve"> </v>
      </c>
      <c r="BF41" s="667" t="str">
        <f t="shared" si="30"/>
        <v xml:space="preserve"> </v>
      </c>
      <c r="BG41" s="690" t="str">
        <f ca="1" t="shared" si="30"/>
        <v xml:space="preserve"> </v>
      </c>
      <c r="BH41" s="667" t="str">
        <f ca="1" t="shared" si="30"/>
        <v xml:space="preserve"> </v>
      </c>
      <c r="BI41" s="412" t="str">
        <f t="shared" si="30"/>
        <v xml:space="preserve"> </v>
      </c>
      <c r="BJ41" s="218" t="s">
        <v>39</v>
      </c>
      <c r="BK41" s="412" t="str">
        <f aca="true" t="shared" si="31" ref="BK41:BZ41">IF(SUM(BK11:BK39)&gt;0,MAX(BK11:BK39)," ")</f>
        <v xml:space="preserve"> </v>
      </c>
      <c r="BL41" s="412" t="str">
        <f t="shared" si="31"/>
        <v xml:space="preserve"> </v>
      </c>
      <c r="BM41" s="50" t="str">
        <f t="shared" si="31"/>
        <v xml:space="preserve"> </v>
      </c>
      <c r="BN41" s="40" t="str">
        <f t="shared" si="31"/>
        <v xml:space="preserve"> </v>
      </c>
      <c r="BO41" s="50" t="str">
        <f t="shared" si="31"/>
        <v xml:space="preserve"> </v>
      </c>
      <c r="BP41" s="66" t="str">
        <f t="shared" si="31"/>
        <v xml:space="preserve"> </v>
      </c>
      <c r="BQ41" s="66" t="str">
        <f t="shared" si="31"/>
        <v xml:space="preserve"> </v>
      </c>
      <c r="BR41" s="66" t="str">
        <f t="shared" si="31"/>
        <v xml:space="preserve"> </v>
      </c>
      <c r="BS41" s="66" t="str">
        <f t="shared" si="31"/>
        <v xml:space="preserve"> </v>
      </c>
      <c r="BT41" s="66" t="str">
        <f t="shared" si="31"/>
        <v xml:space="preserve"> </v>
      </c>
      <c r="BU41" s="66" t="str">
        <f t="shared" si="31"/>
        <v xml:space="preserve"> </v>
      </c>
      <c r="BV41" s="66" t="str">
        <f t="shared" si="31"/>
        <v xml:space="preserve"> </v>
      </c>
      <c r="BW41" s="66" t="str">
        <f t="shared" si="31"/>
        <v xml:space="preserve"> </v>
      </c>
      <c r="BX41" s="40" t="str">
        <f t="shared" si="31"/>
        <v xml:space="preserve"> </v>
      </c>
      <c r="BY41" s="66" t="str">
        <f t="shared" si="31"/>
        <v xml:space="preserve"> </v>
      </c>
      <c r="BZ41" s="40" t="str">
        <f t="shared" si="31"/>
        <v xml:space="preserve"> </v>
      </c>
      <c r="CA41" s="239" t="s">
        <v>39</v>
      </c>
      <c r="CB41" s="80" t="str">
        <f aca="true" t="shared" si="32" ref="CB41:CP41">IF(SUM(CB11:CB39)&gt;0,MAX(CB11:CB39)," ")</f>
        <v xml:space="preserve"> </v>
      </c>
      <c r="CC41" s="40" t="str">
        <f ca="1" t="shared" si="32"/>
        <v xml:space="preserve"> </v>
      </c>
      <c r="CD41" s="80" t="str">
        <f t="shared" si="32"/>
        <v xml:space="preserve"> </v>
      </c>
      <c r="CE41" s="40" t="str">
        <f ca="1" t="shared" si="32"/>
        <v xml:space="preserve"> </v>
      </c>
      <c r="CF41" s="561" t="str">
        <f t="shared" si="32"/>
        <v xml:space="preserve"> </v>
      </c>
      <c r="CG41" s="768" t="str">
        <f t="shared" si="32"/>
        <v xml:space="preserve"> </v>
      </c>
      <c r="CH41" s="81" t="str">
        <f t="shared" si="32"/>
        <v xml:space="preserve"> </v>
      </c>
      <c r="CI41" s="769" t="str">
        <f t="shared" si="32"/>
        <v xml:space="preserve"> </v>
      </c>
      <c r="CJ41" s="81" t="str">
        <f t="shared" si="32"/>
        <v xml:space="preserve"> </v>
      </c>
      <c r="CK41" s="769" t="str">
        <f t="shared" si="32"/>
        <v xml:space="preserve"> </v>
      </c>
      <c r="CL41" s="81" t="str">
        <f t="shared" si="32"/>
        <v xml:space="preserve"> </v>
      </c>
      <c r="CM41" s="768" t="str">
        <f t="shared" si="32"/>
        <v xml:space="preserve"> </v>
      </c>
      <c r="CN41" s="83" t="str">
        <f t="shared" si="32"/>
        <v xml:space="preserve"> </v>
      </c>
      <c r="CO41" s="769" t="str">
        <f t="shared" si="32"/>
        <v xml:space="preserve"> </v>
      </c>
      <c r="CP41" s="795" t="str">
        <f t="shared" si="32"/>
        <v xml:space="preserve"> </v>
      </c>
    </row>
    <row r="42" spans="1:94" ht="15" customHeight="1" thickBot="1" thickTop="1">
      <c r="A42" s="218" t="s">
        <v>40</v>
      </c>
      <c r="B42" s="219"/>
      <c r="C42" s="77"/>
      <c r="D42" s="76"/>
      <c r="E42" s="44"/>
      <c r="F42" s="78"/>
      <c r="G42" s="79"/>
      <c r="H42" s="51" t="str">
        <f aca="true" t="shared" si="33" ref="H42:S42">IF(SUM(H11:H39)&gt;0,MIN(H11:H39),"")</f>
        <v/>
      </c>
      <c r="I42" s="66" t="str">
        <f t="shared" si="33"/>
        <v/>
      </c>
      <c r="J42" s="80" t="str">
        <f t="shared" si="33"/>
        <v/>
      </c>
      <c r="K42" s="50" t="str">
        <f t="shared" si="33"/>
        <v/>
      </c>
      <c r="L42" s="273" t="str">
        <f t="shared" si="33"/>
        <v/>
      </c>
      <c r="M42" s="66" t="str">
        <f t="shared" si="33"/>
        <v/>
      </c>
      <c r="N42" s="66" t="str">
        <f ca="1" t="shared" si="33"/>
        <v/>
      </c>
      <c r="O42" s="66" t="str">
        <f t="shared" si="33"/>
        <v/>
      </c>
      <c r="P42" s="66" t="str">
        <f ca="1" t="shared" si="33"/>
        <v/>
      </c>
      <c r="Q42" s="66" t="str">
        <f t="shared" si="33"/>
        <v/>
      </c>
      <c r="R42" s="66" t="str">
        <f t="shared" si="33"/>
        <v/>
      </c>
      <c r="S42" s="40" t="str">
        <f t="shared" si="33"/>
        <v/>
      </c>
      <c r="T42" s="218" t="s">
        <v>41</v>
      </c>
      <c r="U42" s="51" t="str">
        <f aca="true" t="shared" si="34" ref="U42:AI42">IF(SUM(U11:U39)&gt;0,MIN(U11:U39),"")</f>
        <v/>
      </c>
      <c r="V42" s="50" t="str">
        <f t="shared" si="34"/>
        <v/>
      </c>
      <c r="W42" s="66" t="str">
        <f t="shared" si="34"/>
        <v/>
      </c>
      <c r="X42" s="393" t="str">
        <f t="shared" si="34"/>
        <v/>
      </c>
      <c r="Y42" s="40" t="str">
        <f t="shared" si="34"/>
        <v/>
      </c>
      <c r="Z42" s="50" t="str">
        <f t="shared" si="34"/>
        <v/>
      </c>
      <c r="AA42" s="66" t="str">
        <f t="shared" si="34"/>
        <v/>
      </c>
      <c r="AB42" s="393" t="str">
        <f t="shared" si="34"/>
        <v/>
      </c>
      <c r="AC42" s="40" t="str">
        <f t="shared" si="34"/>
        <v/>
      </c>
      <c r="AD42" s="50" t="str">
        <f t="shared" si="34"/>
        <v/>
      </c>
      <c r="AE42" s="66" t="str">
        <f t="shared" si="34"/>
        <v/>
      </c>
      <c r="AF42" s="393" t="str">
        <f t="shared" si="34"/>
        <v/>
      </c>
      <c r="AG42" s="40" t="str">
        <f t="shared" si="34"/>
        <v/>
      </c>
      <c r="AH42" s="50" t="str">
        <f t="shared" si="34"/>
        <v/>
      </c>
      <c r="AI42" s="40" t="str">
        <f t="shared" si="34"/>
        <v/>
      </c>
      <c r="AJ42" s="673"/>
      <c r="AK42" s="706" t="str">
        <f>IF(SUM(AK11:AK39)&gt;0,MIN(AK11:AK39),"")</f>
        <v/>
      </c>
      <c r="AL42" s="707" t="str">
        <f>IF(SUM(AL11:AL39)&gt;0,MIN(AL11:AL39),"")</f>
        <v/>
      </c>
      <c r="AM42" s="67"/>
      <c r="AN42" s="668" t="str">
        <f>IF(SUM(AN11:AN39)&gt;0,MIN(AN11:AN39),"")</f>
        <v/>
      </c>
      <c r="AO42" s="885" t="str">
        <f>IF(SUM(AO11:AP39)&gt;0,MIN(AO11:AP39),"")</f>
        <v/>
      </c>
      <c r="AP42" s="1030"/>
      <c r="AQ42" s="976" t="s">
        <v>72</v>
      </c>
      <c r="AR42" s="977"/>
      <c r="AS42" s="674" t="str">
        <f aca="true" t="shared" si="35" ref="AS42:BI42">IF(SUM(AS11:AS39)&gt;0,MIN(AS11:AS39),"")</f>
        <v/>
      </c>
      <c r="AT42" s="698" t="str">
        <f t="shared" si="35"/>
        <v/>
      </c>
      <c r="AU42" s="667" t="str">
        <f t="shared" si="35"/>
        <v/>
      </c>
      <c r="AV42" s="597" t="str">
        <f t="shared" si="35"/>
        <v/>
      </c>
      <c r="AW42" s="674" t="str">
        <f t="shared" si="35"/>
        <v/>
      </c>
      <c r="AX42" s="693" t="str">
        <f t="shared" si="35"/>
        <v/>
      </c>
      <c r="AY42" s="694" t="str">
        <f ca="1" t="shared" si="35"/>
        <v/>
      </c>
      <c r="AZ42" s="695" t="str">
        <f ca="1" t="shared" si="35"/>
        <v/>
      </c>
      <c r="BA42" s="674" t="str">
        <f t="shared" si="35"/>
        <v/>
      </c>
      <c r="BB42" s="693" t="str">
        <f t="shared" si="35"/>
        <v/>
      </c>
      <c r="BC42" s="694" t="str">
        <f ca="1" t="shared" si="35"/>
        <v/>
      </c>
      <c r="BD42" s="695" t="str">
        <f ca="1" t="shared" si="35"/>
        <v/>
      </c>
      <c r="BE42" s="674" t="str">
        <f t="shared" si="35"/>
        <v/>
      </c>
      <c r="BF42" s="696" t="str">
        <f t="shared" si="35"/>
        <v/>
      </c>
      <c r="BG42" s="697" t="str">
        <f ca="1" t="shared" si="35"/>
        <v/>
      </c>
      <c r="BH42" s="695" t="str">
        <f ca="1" t="shared" si="35"/>
        <v/>
      </c>
      <c r="BI42" s="559" t="str">
        <f t="shared" si="35"/>
        <v/>
      </c>
      <c r="BJ42" s="441" t="s">
        <v>41</v>
      </c>
      <c r="BK42" s="559" t="str">
        <f aca="true" t="shared" si="36" ref="BK42:BZ42">IF(SUM(BK11:BK39)&gt;0,MIN(BK11:BK39),"")</f>
        <v/>
      </c>
      <c r="BL42" s="597" t="str">
        <f t="shared" si="36"/>
        <v/>
      </c>
      <c r="BM42" s="674" t="str">
        <f t="shared" si="36"/>
        <v/>
      </c>
      <c r="BN42" s="698" t="str">
        <f t="shared" si="36"/>
        <v/>
      </c>
      <c r="BO42" s="674" t="str">
        <f t="shared" si="36"/>
        <v/>
      </c>
      <c r="BP42" s="697" t="str">
        <f t="shared" si="36"/>
        <v/>
      </c>
      <c r="BQ42" s="697" t="str">
        <f t="shared" si="36"/>
        <v/>
      </c>
      <c r="BR42" s="697" t="str">
        <f t="shared" si="36"/>
        <v/>
      </c>
      <c r="BS42" s="697" t="str">
        <f t="shared" si="36"/>
        <v/>
      </c>
      <c r="BT42" s="697" t="str">
        <f t="shared" si="36"/>
        <v/>
      </c>
      <c r="BU42" s="697" t="str">
        <f t="shared" si="36"/>
        <v/>
      </c>
      <c r="BV42" s="697" t="str">
        <f t="shared" si="36"/>
        <v/>
      </c>
      <c r="BW42" s="697" t="str">
        <f t="shared" si="36"/>
        <v/>
      </c>
      <c r="BX42" s="698" t="str">
        <f t="shared" si="36"/>
        <v/>
      </c>
      <c r="BY42" s="66" t="str">
        <f t="shared" si="36"/>
        <v/>
      </c>
      <c r="BZ42" s="40" t="str">
        <f t="shared" si="36"/>
        <v/>
      </c>
      <c r="CA42" s="785" t="s">
        <v>41</v>
      </c>
      <c r="CB42" s="60" t="str">
        <f aca="true" t="shared" si="37" ref="CB42:CP42">IF(SUM(CB11:CB39)&gt;0,MIN(CB11:CB39),"")</f>
        <v/>
      </c>
      <c r="CC42" s="63" t="str">
        <f ca="1" t="shared" si="37"/>
        <v/>
      </c>
      <c r="CD42" s="677" t="str">
        <f t="shared" si="37"/>
        <v/>
      </c>
      <c r="CE42" s="63" t="str">
        <f ca="1" t="shared" si="37"/>
        <v/>
      </c>
      <c r="CF42" s="776" t="str">
        <f t="shared" si="37"/>
        <v/>
      </c>
      <c r="CG42" s="694" t="str">
        <f t="shared" si="37"/>
        <v/>
      </c>
      <c r="CH42" s="697" t="str">
        <f t="shared" si="37"/>
        <v/>
      </c>
      <c r="CI42" s="694" t="str">
        <f t="shared" si="37"/>
        <v/>
      </c>
      <c r="CJ42" s="697" t="str">
        <f t="shared" si="37"/>
        <v/>
      </c>
      <c r="CK42" s="694" t="str">
        <f t="shared" si="37"/>
        <v/>
      </c>
      <c r="CL42" s="697" t="str">
        <f t="shared" si="37"/>
        <v/>
      </c>
      <c r="CM42" s="694" t="str">
        <f t="shared" si="37"/>
        <v/>
      </c>
      <c r="CN42" s="694" t="str">
        <f t="shared" si="37"/>
        <v/>
      </c>
      <c r="CO42" s="697" t="str">
        <f t="shared" si="37"/>
        <v/>
      </c>
      <c r="CP42" s="796" t="str">
        <f t="shared" si="37"/>
        <v/>
      </c>
    </row>
    <row r="43" spans="1:95" ht="14.45" customHeight="1" thickBot="1" thickTop="1">
      <c r="A43" s="582"/>
      <c r="B43" s="560"/>
      <c r="C43" s="560"/>
      <c r="D43" s="560"/>
      <c r="E43" s="583"/>
      <c r="F43" s="584"/>
      <c r="G43" s="567"/>
      <c r="H43" s="582"/>
      <c r="I43" s="560"/>
      <c r="J43" s="585"/>
      <c r="K43" s="560"/>
      <c r="L43" s="568"/>
      <c r="M43" s="560"/>
      <c r="N43" s="560"/>
      <c r="O43" s="560"/>
      <c r="P43" s="560"/>
      <c r="Q43" s="560"/>
      <c r="R43" s="560"/>
      <c r="S43" s="585"/>
      <c r="T43" s="967" t="s">
        <v>150</v>
      </c>
      <c r="U43" s="968"/>
      <c r="V43" s="969"/>
      <c r="W43" s="560"/>
      <c r="X43" s="560"/>
      <c r="Y43" s="590"/>
      <c r="Z43" s="560"/>
      <c r="AA43" s="569"/>
      <c r="AB43" s="560"/>
      <c r="AC43" s="585"/>
      <c r="AD43" s="560"/>
      <c r="AE43" s="560"/>
      <c r="AF43" s="560"/>
      <c r="AG43" s="585"/>
      <c r="AH43" s="560"/>
      <c r="AI43" s="585"/>
      <c r="AJ43" s="560"/>
      <c r="AK43" s="560"/>
      <c r="AL43" s="570"/>
      <c r="AM43" s="554"/>
      <c r="AN43" s="853" t="str">
        <f ca="1">'E.coli Standalone Calculation'!I38</f>
        <v/>
      </c>
      <c r="AO43" s="576"/>
      <c r="AP43" s="592"/>
      <c r="AQ43" s="560"/>
      <c r="AR43" s="585"/>
      <c r="AS43" s="560"/>
      <c r="AT43" s="585"/>
      <c r="AU43" s="668"/>
      <c r="AV43" s="585"/>
      <c r="AW43" s="560"/>
      <c r="AX43" s="560"/>
      <c r="AY43" s="579"/>
      <c r="AZ43" s="585"/>
      <c r="BA43" s="560"/>
      <c r="BB43" s="560"/>
      <c r="BC43" s="579"/>
      <c r="BD43" s="585"/>
      <c r="BE43" s="560"/>
      <c r="BF43" s="579"/>
      <c r="BG43" s="560"/>
      <c r="BH43" s="585"/>
      <c r="BI43" s="595"/>
      <c r="BJ43" s="595"/>
      <c r="BK43" s="595"/>
      <c r="BL43" s="595"/>
      <c r="BM43" s="560"/>
      <c r="BN43" s="585"/>
      <c r="BO43" s="560"/>
      <c r="BP43" s="560"/>
      <c r="BQ43" s="560"/>
      <c r="BR43" s="560"/>
      <c r="BS43" s="560"/>
      <c r="BT43" s="560"/>
      <c r="BU43" s="560"/>
      <c r="BV43" s="560"/>
      <c r="BW43" s="560"/>
      <c r="BX43" s="585"/>
      <c r="BY43" s="560"/>
      <c r="BZ43" s="585"/>
      <c r="CA43" s="595"/>
      <c r="CB43" s="668"/>
      <c r="CC43" s="668"/>
      <c r="CD43" s="668"/>
      <c r="CE43" s="775"/>
      <c r="CF43" s="668"/>
      <c r="CG43" s="770"/>
      <c r="CH43" s="770"/>
      <c r="CI43" s="770"/>
      <c r="CJ43" s="770"/>
      <c r="CK43" s="770"/>
      <c r="CL43" s="770"/>
      <c r="CM43" s="770"/>
      <c r="CN43" s="770"/>
      <c r="CO43" s="770"/>
      <c r="CP43" s="797"/>
      <c r="CQ43" s="320"/>
    </row>
    <row r="44" spans="1:94" ht="14.45" customHeight="1" thickBot="1" thickTop="1">
      <c r="A44" s="586"/>
      <c r="B44" s="572"/>
      <c r="C44" s="572"/>
      <c r="D44" s="572"/>
      <c r="E44" s="587"/>
      <c r="F44" s="571"/>
      <c r="G44" s="587"/>
      <c r="H44" s="572"/>
      <c r="I44" s="572"/>
      <c r="J44" s="588"/>
      <c r="K44" s="572"/>
      <c r="L44" s="573"/>
      <c r="M44" s="572"/>
      <c r="N44" s="572"/>
      <c r="O44" s="572"/>
      <c r="P44" s="572"/>
      <c r="Q44" s="572"/>
      <c r="R44" s="572"/>
      <c r="S44" s="588"/>
      <c r="T44" s="970" t="s">
        <v>174</v>
      </c>
      <c r="U44" s="971"/>
      <c r="V44" s="972"/>
      <c r="W44" s="572"/>
      <c r="X44" s="572"/>
      <c r="Y44" s="591"/>
      <c r="Z44" s="572"/>
      <c r="AA44" s="574"/>
      <c r="AB44" s="572"/>
      <c r="AC44" s="588"/>
      <c r="AD44" s="572"/>
      <c r="AE44" s="572"/>
      <c r="AF44" s="572"/>
      <c r="AG44" s="588"/>
      <c r="AH44" s="572"/>
      <c r="AI44" s="588"/>
      <c r="AJ44" s="572"/>
      <c r="AK44" s="572"/>
      <c r="AL44" s="575"/>
      <c r="AM44" s="554"/>
      <c r="AN44" s="854" t="str">
        <f ca="1">'E.coli Standalone Calculation'!I41</f>
        <v/>
      </c>
      <c r="AO44" s="580"/>
      <c r="AP44" s="593"/>
      <c r="AQ44" s="572"/>
      <c r="AR44" s="588"/>
      <c r="AS44" s="572"/>
      <c r="AT44" s="588"/>
      <c r="AU44" s="572"/>
      <c r="AV44" s="588"/>
      <c r="AW44" s="572"/>
      <c r="AX44" s="572"/>
      <c r="AY44" s="581"/>
      <c r="AZ44" s="588"/>
      <c r="BA44" s="572"/>
      <c r="BB44" s="572"/>
      <c r="BC44" s="581"/>
      <c r="BD44" s="588"/>
      <c r="BE44" s="572"/>
      <c r="BF44" s="581"/>
      <c r="BG44" s="572"/>
      <c r="BH44" s="588"/>
      <c r="BI44" s="596"/>
      <c r="BJ44" s="596"/>
      <c r="BK44" s="596"/>
      <c r="BL44" s="596"/>
      <c r="BM44" s="572"/>
      <c r="BN44" s="588"/>
      <c r="BO44" s="572"/>
      <c r="BP44" s="572"/>
      <c r="BQ44" s="572"/>
      <c r="BR44" s="572"/>
      <c r="BS44" s="572"/>
      <c r="BT44" s="572"/>
      <c r="BU44" s="572"/>
      <c r="BV44" s="572"/>
      <c r="BW44" s="572"/>
      <c r="BX44" s="588"/>
      <c r="BY44" s="572"/>
      <c r="BZ44" s="588"/>
      <c r="CA44" s="788"/>
      <c r="CB44" s="771"/>
      <c r="CC44" s="771"/>
      <c r="CD44" s="771"/>
      <c r="CE44" s="778"/>
      <c r="CF44" s="771"/>
      <c r="CG44" s="771"/>
      <c r="CH44" s="771"/>
      <c r="CI44" s="771"/>
      <c r="CJ44" s="771"/>
      <c r="CK44" s="771"/>
      <c r="CL44" s="771"/>
      <c r="CM44" s="771"/>
      <c r="CN44" s="771"/>
      <c r="CO44" s="771"/>
      <c r="CP44" s="778"/>
    </row>
    <row r="45" spans="1:94" ht="15" customHeight="1" thickBot="1">
      <c r="A45" s="441" t="s">
        <v>42</v>
      </c>
      <c r="B45" s="222"/>
      <c r="C45" s="442"/>
      <c r="D45" s="119"/>
      <c r="E45" s="83">
        <f>COUNT(E11:E39)</f>
        <v>0</v>
      </c>
      <c r="F45" s="443">
        <f>COUNTA(F11:F39)</f>
        <v>0</v>
      </c>
      <c r="G45" s="444">
        <f>COUNTA(G11:G39)</f>
        <v>0</v>
      </c>
      <c r="H45" s="445">
        <f aca="true" t="shared" si="38" ref="H45:S45">COUNT(H11:H39)</f>
        <v>0</v>
      </c>
      <c r="I45" s="81">
        <f t="shared" si="38"/>
        <v>0</v>
      </c>
      <c r="J45" s="82">
        <f t="shared" si="38"/>
        <v>0</v>
      </c>
      <c r="K45" s="445">
        <f t="shared" si="38"/>
        <v>0</v>
      </c>
      <c r="L45" s="81">
        <f t="shared" si="38"/>
        <v>0</v>
      </c>
      <c r="M45" s="81">
        <f t="shared" si="38"/>
        <v>0</v>
      </c>
      <c r="N45" s="81">
        <f ca="1" t="shared" si="38"/>
        <v>0</v>
      </c>
      <c r="O45" s="81">
        <f t="shared" si="38"/>
        <v>0</v>
      </c>
      <c r="P45" s="81">
        <f ca="1" t="shared" si="38"/>
        <v>0</v>
      </c>
      <c r="Q45" s="81">
        <f t="shared" si="38"/>
        <v>0</v>
      </c>
      <c r="R45" s="81">
        <f t="shared" si="38"/>
        <v>0</v>
      </c>
      <c r="S45" s="82">
        <f t="shared" si="38"/>
        <v>0</v>
      </c>
      <c r="T45" s="220" t="s">
        <v>66</v>
      </c>
      <c r="U45" s="62">
        <f aca="true" t="shared" si="39" ref="U45:AI45">COUNT(U11:U39)</f>
        <v>0</v>
      </c>
      <c r="V45" s="60">
        <f t="shared" si="39"/>
        <v>0</v>
      </c>
      <c r="W45" s="61">
        <f t="shared" si="39"/>
        <v>0</v>
      </c>
      <c r="X45" s="394">
        <f t="shared" si="39"/>
        <v>0</v>
      </c>
      <c r="Y45" s="63">
        <f t="shared" si="39"/>
        <v>0</v>
      </c>
      <c r="Z45" s="60">
        <f t="shared" si="39"/>
        <v>0</v>
      </c>
      <c r="AA45" s="61">
        <f t="shared" si="39"/>
        <v>0</v>
      </c>
      <c r="AB45" s="394">
        <f t="shared" si="39"/>
        <v>0</v>
      </c>
      <c r="AC45" s="63">
        <f t="shared" si="39"/>
        <v>0</v>
      </c>
      <c r="AD45" s="60">
        <f t="shared" si="39"/>
        <v>0</v>
      </c>
      <c r="AE45" s="61">
        <f t="shared" si="39"/>
        <v>0</v>
      </c>
      <c r="AF45" s="394">
        <f t="shared" si="39"/>
        <v>0</v>
      </c>
      <c r="AG45" s="63">
        <f t="shared" si="39"/>
        <v>0</v>
      </c>
      <c r="AH45" s="60">
        <f t="shared" si="39"/>
        <v>0</v>
      </c>
      <c r="AI45" s="63">
        <f t="shared" si="39"/>
        <v>0</v>
      </c>
      <c r="AJ45" s="678"/>
      <c r="AK45" s="61">
        <f>COUNT(AK11:AK39)</f>
        <v>0</v>
      </c>
      <c r="AL45" s="61">
        <f>COUNT(AL11:AL39)</f>
        <v>0</v>
      </c>
      <c r="AM45" s="68"/>
      <c r="AN45" s="61">
        <f ca="1">COUNT(AM11:AM39)</f>
        <v>0</v>
      </c>
      <c r="AO45" s="1028">
        <f>COUNT(AO11:AP39)</f>
        <v>0</v>
      </c>
      <c r="AP45" s="1029"/>
      <c r="AQ45" s="1065" t="s">
        <v>66</v>
      </c>
      <c r="AR45" s="1066"/>
      <c r="AS45" s="60">
        <f aca="true" t="shared" si="40" ref="AS45:BI45">COUNT(AS11:AS39)</f>
        <v>0</v>
      </c>
      <c r="AT45" s="112">
        <f t="shared" si="40"/>
        <v>0</v>
      </c>
      <c r="AU45" s="61">
        <f t="shared" si="40"/>
        <v>0</v>
      </c>
      <c r="AV45" s="63">
        <f t="shared" si="40"/>
        <v>0</v>
      </c>
      <c r="AW45" s="60">
        <f t="shared" si="40"/>
        <v>0</v>
      </c>
      <c r="AX45" s="69">
        <f t="shared" si="40"/>
        <v>0</v>
      </c>
      <c r="AY45" s="69">
        <f ca="1" t="shared" si="40"/>
        <v>0</v>
      </c>
      <c r="AZ45" s="112">
        <f ca="1" t="shared" si="40"/>
        <v>0</v>
      </c>
      <c r="BA45" s="60">
        <f t="shared" si="40"/>
        <v>0</v>
      </c>
      <c r="BB45" s="69">
        <f t="shared" si="40"/>
        <v>0</v>
      </c>
      <c r="BC45" s="69">
        <f ca="1" t="shared" si="40"/>
        <v>0</v>
      </c>
      <c r="BD45" s="112">
        <f ca="1" t="shared" si="40"/>
        <v>0</v>
      </c>
      <c r="BE45" s="60">
        <f t="shared" si="40"/>
        <v>0</v>
      </c>
      <c r="BF45" s="69">
        <f t="shared" si="40"/>
        <v>0</v>
      </c>
      <c r="BG45" s="69">
        <f ca="1" t="shared" si="40"/>
        <v>0</v>
      </c>
      <c r="BH45" s="112">
        <f ca="1" t="shared" si="40"/>
        <v>0</v>
      </c>
      <c r="BI45" s="413">
        <f t="shared" si="40"/>
        <v>0</v>
      </c>
      <c r="BJ45" s="241" t="s">
        <v>66</v>
      </c>
      <c r="BK45" s="413">
        <f aca="true" t="shared" si="41" ref="BK45:BZ45">COUNT(BK11:BK39)</f>
        <v>0</v>
      </c>
      <c r="BL45" s="413">
        <f t="shared" si="41"/>
        <v>0</v>
      </c>
      <c r="BM45" s="62">
        <f t="shared" si="41"/>
        <v>0</v>
      </c>
      <c r="BN45" s="63">
        <f t="shared" si="41"/>
        <v>0</v>
      </c>
      <c r="BO45" s="60">
        <f t="shared" si="41"/>
        <v>0</v>
      </c>
      <c r="BP45" s="61">
        <f t="shared" si="41"/>
        <v>0</v>
      </c>
      <c r="BQ45" s="61">
        <f t="shared" si="41"/>
        <v>0</v>
      </c>
      <c r="BR45" s="61">
        <f t="shared" si="41"/>
        <v>0</v>
      </c>
      <c r="BS45" s="61">
        <f t="shared" si="41"/>
        <v>0</v>
      </c>
      <c r="BT45" s="61">
        <f t="shared" si="41"/>
        <v>0</v>
      </c>
      <c r="BU45" s="61">
        <f t="shared" si="41"/>
        <v>0</v>
      </c>
      <c r="BV45" s="61">
        <f t="shared" si="41"/>
        <v>0</v>
      </c>
      <c r="BW45" s="61">
        <f t="shared" si="41"/>
        <v>0</v>
      </c>
      <c r="BX45" s="63">
        <f t="shared" si="41"/>
        <v>0</v>
      </c>
      <c r="BY45" s="61">
        <f t="shared" si="41"/>
        <v>0</v>
      </c>
      <c r="BZ45" s="63">
        <f t="shared" si="41"/>
        <v>0</v>
      </c>
      <c r="CA45" s="787" t="s">
        <v>66</v>
      </c>
      <c r="CB45" s="589">
        <f aca="true" t="shared" si="42" ref="CB45:CP45">COUNT(CB11:CB39)</f>
        <v>0</v>
      </c>
      <c r="CC45" s="69">
        <f ca="1" t="shared" si="42"/>
        <v>0</v>
      </c>
      <c r="CD45" s="69">
        <f t="shared" si="42"/>
        <v>0</v>
      </c>
      <c r="CE45" s="112">
        <f ca="1" t="shared" si="42"/>
        <v>0</v>
      </c>
      <c r="CF45" s="69">
        <f t="shared" si="42"/>
        <v>0</v>
      </c>
      <c r="CG45" s="69">
        <f t="shared" si="42"/>
        <v>0</v>
      </c>
      <c r="CH45" s="69">
        <f t="shared" si="42"/>
        <v>0</v>
      </c>
      <c r="CI45" s="69">
        <f t="shared" si="42"/>
        <v>0</v>
      </c>
      <c r="CJ45" s="69">
        <f t="shared" si="42"/>
        <v>0</v>
      </c>
      <c r="CK45" s="69">
        <f t="shared" si="42"/>
        <v>0</v>
      </c>
      <c r="CL45" s="69">
        <f t="shared" si="42"/>
        <v>0</v>
      </c>
      <c r="CM45" s="69">
        <f t="shared" si="42"/>
        <v>0</v>
      </c>
      <c r="CN45" s="69">
        <f t="shared" si="42"/>
        <v>0</v>
      </c>
      <c r="CO45" s="69">
        <f t="shared" si="42"/>
        <v>0</v>
      </c>
      <c r="CP45" s="112">
        <f t="shared" si="42"/>
        <v>0</v>
      </c>
    </row>
    <row r="46" spans="1:79" ht="13.5" customHeight="1" thickBot="1">
      <c r="A46" s="989" t="s">
        <v>124</v>
      </c>
      <c r="B46" s="990"/>
      <c r="C46" s="990"/>
      <c r="D46" s="990"/>
      <c r="E46" s="990"/>
      <c r="F46" s="990"/>
      <c r="G46" s="990"/>
      <c r="H46" s="990"/>
      <c r="I46" s="990"/>
      <c r="J46" s="990"/>
      <c r="K46" s="457" t="s">
        <v>190</v>
      </c>
      <c r="L46" s="205"/>
      <c r="M46" s="205"/>
      <c r="N46" s="205"/>
      <c r="O46" s="205"/>
      <c r="P46" s="458"/>
      <c r="Q46" s="459" t="s">
        <v>129</v>
      </c>
      <c r="R46" s="205"/>
      <c r="S46" s="230"/>
      <c r="T46" s="300" t="s">
        <v>43</v>
      </c>
      <c r="U46" s="401"/>
      <c r="V46" s="301"/>
      <c r="W46" s="301"/>
      <c r="X46" s="301"/>
      <c r="Y46" s="301"/>
      <c r="Z46" s="301"/>
      <c r="AA46" s="301"/>
      <c r="AB46" s="301"/>
      <c r="AC46" s="301"/>
      <c r="AD46" s="301"/>
      <c r="AE46" s="301"/>
      <c r="AF46" s="301"/>
      <c r="AG46" s="301"/>
      <c r="AH46" s="301"/>
      <c r="AI46" s="301"/>
      <c r="AJ46" s="301"/>
      <c r="AK46" s="301"/>
      <c r="AL46" s="301"/>
      <c r="AM46" s="301"/>
      <c r="AN46" s="301"/>
      <c r="AO46" s="301"/>
      <c r="AP46" s="302"/>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205"/>
    </row>
    <row r="47" spans="1:79" ht="12.75">
      <c r="A47" s="991"/>
      <c r="B47" s="992"/>
      <c r="C47" s="992"/>
      <c r="D47" s="992"/>
      <c r="E47" s="992"/>
      <c r="F47" s="992"/>
      <c r="G47" s="992"/>
      <c r="H47" s="992"/>
      <c r="I47" s="992"/>
      <c r="J47" s="992"/>
      <c r="K47" s="1002"/>
      <c r="L47" s="1003"/>
      <c r="M47" s="1003"/>
      <c r="N47" s="1003"/>
      <c r="O47" s="1003"/>
      <c r="P47" s="1004"/>
      <c r="Q47" s="1006"/>
      <c r="R47" s="1007"/>
      <c r="S47" s="1008"/>
      <c r="T47" s="996"/>
      <c r="U47" s="997"/>
      <c r="V47" s="997"/>
      <c r="W47" s="997"/>
      <c r="X47" s="997"/>
      <c r="Y47" s="997"/>
      <c r="Z47" s="997"/>
      <c r="AA47" s="997"/>
      <c r="AB47" s="997"/>
      <c r="AC47" s="997"/>
      <c r="AD47" s="997"/>
      <c r="AE47" s="997"/>
      <c r="AF47" s="997"/>
      <c r="AG47" s="997"/>
      <c r="AH47" s="997"/>
      <c r="AI47" s="997"/>
      <c r="AJ47" s="997"/>
      <c r="AK47" s="997"/>
      <c r="AL47" s="997"/>
      <c r="AM47" s="997"/>
      <c r="AN47" s="997"/>
      <c r="AO47" s="997"/>
      <c r="AP47" s="998"/>
      <c r="AQ47" s="198"/>
      <c r="AR47" s="198"/>
      <c r="AS47" s="89" t="s">
        <v>44</v>
      </c>
      <c r="AT47" s="90"/>
      <c r="AU47" s="90"/>
      <c r="AV47" s="90"/>
      <c r="AW47" s="90"/>
      <c r="AX47" s="90"/>
      <c r="AY47" s="90"/>
      <c r="AZ47" s="90"/>
      <c r="BA47" s="90"/>
      <c r="BB47" s="90"/>
      <c r="BC47" s="91"/>
      <c r="BD47" s="303" t="s">
        <v>45</v>
      </c>
      <c r="BE47" s="205"/>
      <c r="BF47" s="205"/>
      <c r="BG47" s="230"/>
      <c r="BJ47" s="198"/>
      <c r="BK47" s="198"/>
      <c r="BL47" s="198"/>
      <c r="BM47" s="908" t="s">
        <v>175</v>
      </c>
      <c r="BN47" s="909"/>
      <c r="BO47" s="909"/>
      <c r="BP47" s="909"/>
      <c r="BQ47" s="909"/>
      <c r="BR47" s="909"/>
      <c r="BS47" s="909"/>
      <c r="BT47" s="909"/>
      <c r="BU47" s="910"/>
      <c r="BV47" s="198"/>
      <c r="BW47" s="198"/>
      <c r="BX47" s="198"/>
      <c r="BY47" s="198"/>
      <c r="BZ47" s="198"/>
      <c r="CA47" s="198"/>
    </row>
    <row r="48" spans="1:79" ht="12.75">
      <c r="A48" s="991"/>
      <c r="B48" s="992"/>
      <c r="C48" s="992"/>
      <c r="D48" s="992"/>
      <c r="E48" s="992"/>
      <c r="F48" s="992"/>
      <c r="G48" s="992"/>
      <c r="H48" s="992"/>
      <c r="I48" s="992"/>
      <c r="J48" s="992"/>
      <c r="K48" s="1005"/>
      <c r="L48" s="1003"/>
      <c r="M48" s="1003"/>
      <c r="N48" s="1003"/>
      <c r="O48" s="1003"/>
      <c r="P48" s="1004"/>
      <c r="Q48" s="1009"/>
      <c r="R48" s="1007"/>
      <c r="S48" s="1008"/>
      <c r="T48" s="996"/>
      <c r="U48" s="997"/>
      <c r="V48" s="997"/>
      <c r="W48" s="997"/>
      <c r="X48" s="997"/>
      <c r="Y48" s="997"/>
      <c r="Z48" s="997"/>
      <c r="AA48" s="997"/>
      <c r="AB48" s="997"/>
      <c r="AC48" s="997"/>
      <c r="AD48" s="997"/>
      <c r="AE48" s="997"/>
      <c r="AF48" s="997"/>
      <c r="AG48" s="997"/>
      <c r="AH48" s="997"/>
      <c r="AI48" s="997"/>
      <c r="AJ48" s="997"/>
      <c r="AK48" s="997"/>
      <c r="AL48" s="997"/>
      <c r="AM48" s="997"/>
      <c r="AN48" s="997"/>
      <c r="AO48" s="997"/>
      <c r="AP48" s="998"/>
      <c r="AQ48" s="198"/>
      <c r="AR48" s="198"/>
      <c r="AS48" s="245"/>
      <c r="AT48" s="219"/>
      <c r="AU48" s="246"/>
      <c r="AV48" s="249" t="s">
        <v>47</v>
      </c>
      <c r="AW48" s="250"/>
      <c r="AX48" s="249" t="s">
        <v>48</v>
      </c>
      <c r="AY48" s="250"/>
      <c r="AZ48" s="251" t="s">
        <v>49</v>
      </c>
      <c r="BA48" s="252"/>
      <c r="BB48" s="251" t="s">
        <v>50</v>
      </c>
      <c r="BC48" s="253"/>
      <c r="BD48" s="304" t="s">
        <v>51</v>
      </c>
      <c r="BE48" s="198"/>
      <c r="BF48" s="198"/>
      <c r="BG48" s="98">
        <f>IF(SUM(AS11:AS39)&gt;0,SUM(AS11:AS39),SUM(K11:K39))</f>
        <v>0</v>
      </c>
      <c r="BJ48" s="198"/>
      <c r="BK48" s="198"/>
      <c r="BL48" s="198"/>
      <c r="BM48" s="911"/>
      <c r="BN48" s="912"/>
      <c r="BO48" s="912"/>
      <c r="BP48" s="912"/>
      <c r="BQ48" s="912"/>
      <c r="BR48" s="912"/>
      <c r="BS48" s="912"/>
      <c r="BT48" s="912"/>
      <c r="BU48" s="913"/>
      <c r="BV48" s="198"/>
      <c r="BW48" s="198"/>
      <c r="BX48" s="198"/>
      <c r="BY48" s="198"/>
      <c r="BZ48" s="198"/>
      <c r="CA48" s="198"/>
    </row>
    <row r="49" spans="1:79" ht="14.25" thickBot="1">
      <c r="A49" s="991"/>
      <c r="B49" s="992"/>
      <c r="C49" s="992"/>
      <c r="D49" s="992"/>
      <c r="E49" s="992"/>
      <c r="F49" s="992"/>
      <c r="G49" s="992"/>
      <c r="H49" s="992"/>
      <c r="I49" s="992"/>
      <c r="J49" s="992"/>
      <c r="K49" s="1010"/>
      <c r="L49" s="1011"/>
      <c r="M49" s="1011"/>
      <c r="N49" s="1011"/>
      <c r="O49" s="1011"/>
      <c r="P49" s="1012"/>
      <c r="Q49" s="460"/>
      <c r="R49" s="233"/>
      <c r="S49" s="234"/>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241" t="s">
        <v>46</v>
      </c>
      <c r="AT49" s="247"/>
      <c r="AU49" s="248"/>
      <c r="AV49" s="329" t="str">
        <f>IF(M40=" "," NA",(+M40-AW40)/M40*100)</f>
        <v xml:space="preserve"> NA</v>
      </c>
      <c r="AW49" s="330"/>
      <c r="AX49" s="329" t="str">
        <f>IF(O40=" "," NA",(+O40-BA40)/O40*100)</f>
        <v xml:space="preserve"> NA</v>
      </c>
      <c r="AY49" s="330"/>
      <c r="AZ49" s="329" t="str">
        <f>IF(R40=" "," NA",(+R40-BE40)/R40*100)</f>
        <v xml:space="preserve"> NA</v>
      </c>
      <c r="BA49" s="330"/>
      <c r="BB49" s="327" t="str">
        <f>IF(Q40=" "," NA",(+Q40-AV40)/Q40*100)</f>
        <v xml:space="preserve"> NA</v>
      </c>
      <c r="BC49" s="103"/>
      <c r="BD49" s="216"/>
      <c r="BE49" s="217"/>
      <c r="BF49" s="217"/>
      <c r="BG49" s="231"/>
      <c r="BJ49" s="198"/>
      <c r="BK49" s="198"/>
      <c r="BL49" s="198"/>
      <c r="BM49" s="911"/>
      <c r="BN49" s="912"/>
      <c r="BO49" s="912"/>
      <c r="BP49" s="912"/>
      <c r="BQ49" s="912"/>
      <c r="BR49" s="912"/>
      <c r="BS49" s="912"/>
      <c r="BT49" s="912"/>
      <c r="BU49" s="913"/>
      <c r="BV49" s="198"/>
      <c r="BW49" s="198"/>
      <c r="BX49" s="198"/>
      <c r="BY49" s="198"/>
      <c r="BZ49" s="198"/>
      <c r="CA49" s="198"/>
    </row>
    <row r="50" spans="1:79" ht="13.5">
      <c r="A50" s="991"/>
      <c r="B50" s="992"/>
      <c r="C50" s="992"/>
      <c r="D50" s="992"/>
      <c r="E50" s="992"/>
      <c r="F50" s="992"/>
      <c r="G50" s="992"/>
      <c r="H50" s="992"/>
      <c r="I50" s="992"/>
      <c r="J50" s="992"/>
      <c r="K50" s="457" t="s">
        <v>191</v>
      </c>
      <c r="L50" s="461"/>
      <c r="M50" s="205"/>
      <c r="N50" s="205"/>
      <c r="O50" s="205"/>
      <c r="P50" s="462"/>
      <c r="Q50" s="459" t="s">
        <v>129</v>
      </c>
      <c r="R50" s="205"/>
      <c r="S50" s="230"/>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198"/>
      <c r="AT50" s="198"/>
      <c r="AU50" s="198"/>
      <c r="AV50" s="198"/>
      <c r="AW50" s="198"/>
      <c r="AX50" s="198"/>
      <c r="AY50" s="198"/>
      <c r="AZ50" s="198"/>
      <c r="BA50" s="198"/>
      <c r="BB50" s="198"/>
      <c r="BC50" s="198"/>
      <c r="BD50" s="420" t="s">
        <v>52</v>
      </c>
      <c r="BE50" s="222"/>
      <c r="BF50" s="222"/>
      <c r="BG50" s="421"/>
      <c r="BJ50" s="198"/>
      <c r="BK50" s="198"/>
      <c r="BL50" s="198"/>
      <c r="BM50" s="911"/>
      <c r="BN50" s="912"/>
      <c r="BO50" s="912"/>
      <c r="BP50" s="912"/>
      <c r="BQ50" s="912"/>
      <c r="BR50" s="912"/>
      <c r="BS50" s="912"/>
      <c r="BT50" s="912"/>
      <c r="BU50" s="913"/>
      <c r="BV50" s="198"/>
      <c r="BW50" s="198"/>
      <c r="BX50" s="198"/>
      <c r="BY50" s="198"/>
      <c r="BZ50" s="198"/>
      <c r="CA50" s="198"/>
    </row>
    <row r="51" spans="1:79" ht="15.75">
      <c r="A51" s="991"/>
      <c r="B51" s="992"/>
      <c r="C51" s="992"/>
      <c r="D51" s="992"/>
      <c r="E51" s="992"/>
      <c r="F51" s="992"/>
      <c r="G51" s="992"/>
      <c r="H51" s="992"/>
      <c r="I51" s="992"/>
      <c r="J51" s="992"/>
      <c r="K51" s="463" t="s">
        <v>192</v>
      </c>
      <c r="L51" s="209"/>
      <c r="M51" s="209"/>
      <c r="N51" s="209"/>
      <c r="O51" s="209"/>
      <c r="P51" s="209"/>
      <c r="Q51" s="1006"/>
      <c r="R51" s="1007"/>
      <c r="S51" s="1008"/>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200" t="str">
        <f>IF(OR(Q40=" ",AV40=" ",LEFT(Q10,4)&lt;&gt;"Phos",LEFT(AV10,4)&lt;&gt;"Phos"),"","Phosphorus limit would be")</f>
        <v/>
      </c>
      <c r="AT51" s="200"/>
      <c r="AU51" s="200"/>
      <c r="AV51" s="200"/>
      <c r="AW51" s="200"/>
      <c r="AX51" s="200"/>
      <c r="AY51" s="200" t="str">
        <f>IF(OR(Q40=" ",+AV40=" ",LEFT(Q10,4)&lt;&gt;"Phos",LEFT(AV10,4)&lt;&gt;"Phos"),"",IF(+Q40&gt;=5,1,IF(+Q40&gt;=4,80,IF(+Q40&gt;=3,75,IF(Q40&gt;=2,70,IF(Q40&gt;=1,65,60))))))</f>
        <v/>
      </c>
      <c r="AZ51" s="200" t="str">
        <f>IF(OR(Q40=" ",+AV40=" ",LEFT(Q10,4)&lt;&gt;"Phos",LEFT(AV10,4)&lt;&gt;"Phos"),"",IF(+Q40&gt;=5,"mg/l.","% removal."))</f>
        <v/>
      </c>
      <c r="BA51" s="200"/>
      <c r="BB51" s="200" t="str">
        <f>IF(OR(Q40=" ",+AV40=" ",LEFT(Q10,4)&lt;&gt;"Phos",LEFT(AV10,4)&lt;&gt;"Phos"),"",IF(OR(AND(+Q40&gt;=5,AV40&gt;1),AND(+Q40&gt;=4,+Q40&lt;5,BB49&lt;80),AND(+Q40&gt;=3,+Q40&lt;4,BB49&lt;75),AND(+Q40&gt;=2,+Q40&lt;3,BB49&lt;70),AND(+Q40&gt;=1,+Q40&lt;2,BB49&lt;65),AND(+Q40&lt;1,BB49&lt;60)),"(compliance not achieved)","(compliance achieved)"))</f>
        <v/>
      </c>
      <c r="BC51" s="198"/>
      <c r="BD51" s="305" t="s">
        <v>53</v>
      </c>
      <c r="BE51" s="198"/>
      <c r="BF51" s="198"/>
      <c r="BG51" s="99" t="str">
        <f>IF(AS45+K45=0,"",IF(AS45&gt;0,+AS40/O4,K40/O4))</f>
        <v/>
      </c>
      <c r="BJ51" s="198"/>
      <c r="BK51" s="198"/>
      <c r="BL51" s="198"/>
      <c r="BM51" s="911"/>
      <c r="BN51" s="912"/>
      <c r="BO51" s="912"/>
      <c r="BP51" s="912"/>
      <c r="BQ51" s="912"/>
      <c r="BR51" s="912"/>
      <c r="BS51" s="912"/>
      <c r="BT51" s="912"/>
      <c r="BU51" s="913"/>
      <c r="BV51" s="198"/>
      <c r="BW51" s="198"/>
      <c r="BX51" s="198"/>
      <c r="BY51" s="198"/>
      <c r="BZ51" s="198"/>
      <c r="CA51" s="198"/>
    </row>
    <row r="52" spans="1:79" ht="13.5" customHeight="1" thickBot="1">
      <c r="A52" s="991"/>
      <c r="B52" s="992"/>
      <c r="C52" s="992"/>
      <c r="D52" s="992"/>
      <c r="E52" s="992"/>
      <c r="F52" s="992"/>
      <c r="G52" s="992"/>
      <c r="H52" s="992"/>
      <c r="I52" s="992"/>
      <c r="J52" s="992"/>
      <c r="K52" s="1002"/>
      <c r="L52" s="1003"/>
      <c r="M52" s="1003"/>
      <c r="N52" s="1003"/>
      <c r="O52" s="1003"/>
      <c r="P52" s="1013"/>
      <c r="Q52" s="1009"/>
      <c r="R52" s="1007"/>
      <c r="S52" s="1008"/>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198"/>
      <c r="AT52" s="198"/>
      <c r="AU52" s="198"/>
      <c r="AV52" s="198"/>
      <c r="AW52" s="198"/>
      <c r="AX52" s="198"/>
      <c r="AY52" s="198"/>
      <c r="AZ52" s="198"/>
      <c r="BA52" s="198"/>
      <c r="BB52" s="198"/>
      <c r="BC52" s="198"/>
      <c r="BD52" s="235"/>
      <c r="BE52" s="229"/>
      <c r="BF52" s="229"/>
      <c r="BG52" s="237"/>
      <c r="BJ52" s="198"/>
      <c r="BK52" s="198"/>
      <c r="BL52" s="198"/>
      <c r="BM52" s="914"/>
      <c r="BN52" s="915"/>
      <c r="BO52" s="915"/>
      <c r="BP52" s="915"/>
      <c r="BQ52" s="915"/>
      <c r="BR52" s="915"/>
      <c r="BS52" s="915"/>
      <c r="BT52" s="915"/>
      <c r="BU52" s="916"/>
      <c r="BV52" s="198"/>
      <c r="BW52" s="198"/>
      <c r="BX52" s="198"/>
      <c r="BY52" s="198"/>
      <c r="BZ52" s="198"/>
      <c r="CA52" s="198"/>
    </row>
    <row r="53" spans="1:79" ht="26.25" customHeight="1" thickBot="1">
      <c r="A53" s="993"/>
      <c r="B53" s="994"/>
      <c r="C53" s="994"/>
      <c r="D53" s="994"/>
      <c r="E53" s="994"/>
      <c r="F53" s="994"/>
      <c r="G53" s="994"/>
      <c r="H53" s="994"/>
      <c r="I53" s="994"/>
      <c r="J53" s="994"/>
      <c r="K53" s="1014"/>
      <c r="L53" s="1015"/>
      <c r="M53" s="1015"/>
      <c r="N53" s="1015"/>
      <c r="O53" s="1015"/>
      <c r="P53" s="1016"/>
      <c r="Q53" s="464"/>
      <c r="R53" s="229"/>
      <c r="S53" s="237"/>
      <c r="T53" s="999"/>
      <c r="U53" s="1000"/>
      <c r="V53" s="1000"/>
      <c r="W53" s="1000"/>
      <c r="X53" s="1000"/>
      <c r="Y53" s="1000"/>
      <c r="Z53" s="1000"/>
      <c r="AA53" s="1000"/>
      <c r="AB53" s="1000"/>
      <c r="AC53" s="1000"/>
      <c r="AD53" s="1000"/>
      <c r="AE53" s="1000"/>
      <c r="AF53" s="1000"/>
      <c r="AG53" s="1000"/>
      <c r="AH53" s="1000"/>
      <c r="AI53" s="1000"/>
      <c r="AJ53" s="1000"/>
      <c r="AK53" s="1000"/>
      <c r="AL53" s="1000"/>
      <c r="AM53" s="1000"/>
      <c r="AN53" s="1000"/>
      <c r="AO53" s="1000"/>
      <c r="AP53" s="1001"/>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row>
    <row r="54" spans="1:99" ht="12.75">
      <c r="A54" s="882" t="s">
        <v>201</v>
      </c>
      <c r="B54" s="882"/>
      <c r="C54" s="882"/>
      <c r="D54" s="882"/>
      <c r="E54" s="882"/>
      <c r="F54" s="882"/>
      <c r="G54" s="882"/>
      <c r="H54" s="882"/>
      <c r="I54" s="882"/>
      <c r="J54" s="882"/>
      <c r="K54" s="882"/>
      <c r="L54" s="882"/>
      <c r="M54" s="882"/>
      <c r="N54" s="882"/>
      <c r="O54" s="882"/>
      <c r="P54" s="882"/>
      <c r="Q54" s="882"/>
      <c r="R54" s="882"/>
      <c r="S54" s="882"/>
      <c r="T54" s="995" t="s">
        <v>202</v>
      </c>
      <c r="U54" s="995"/>
      <c r="V54" s="995"/>
      <c r="W54" s="995"/>
      <c r="X54" s="995"/>
      <c r="Y54" s="995"/>
      <c r="Z54" s="995"/>
      <c r="AA54" s="995"/>
      <c r="AB54" s="995"/>
      <c r="AC54" s="995"/>
      <c r="AD54" s="995"/>
      <c r="AE54" s="995"/>
      <c r="AF54" s="995"/>
      <c r="AG54" s="995"/>
      <c r="AH54" s="995"/>
      <c r="AI54" s="995"/>
      <c r="AJ54" s="995"/>
      <c r="AK54" s="995"/>
      <c r="AL54" s="995"/>
      <c r="AM54" s="995"/>
      <c r="AN54" s="995"/>
      <c r="AO54" s="995"/>
      <c r="AP54" s="995"/>
      <c r="AQ54" s="882" t="s">
        <v>203</v>
      </c>
      <c r="AR54" s="882"/>
      <c r="AS54" s="882"/>
      <c r="AT54" s="882"/>
      <c r="AU54" s="882"/>
      <c r="AV54" s="882"/>
      <c r="AW54" s="882"/>
      <c r="AX54" s="882"/>
      <c r="AY54" s="882"/>
      <c r="AZ54" s="882"/>
      <c r="BA54" s="882"/>
      <c r="BB54" s="882"/>
      <c r="BC54" s="882"/>
      <c r="BD54" s="882"/>
      <c r="BE54" s="882"/>
      <c r="BF54" s="882"/>
      <c r="BG54" s="882"/>
      <c r="BH54" s="882"/>
      <c r="BI54" s="882"/>
      <c r="BJ54" s="882" t="s">
        <v>204</v>
      </c>
      <c r="BK54" s="882"/>
      <c r="BL54" s="882"/>
      <c r="BM54" s="882"/>
      <c r="BN54" s="882"/>
      <c r="BO54" s="882"/>
      <c r="BP54" s="882"/>
      <c r="BQ54" s="882"/>
      <c r="BR54" s="882"/>
      <c r="BS54" s="882"/>
      <c r="BT54" s="882"/>
      <c r="BU54" s="882"/>
      <c r="BV54" s="882"/>
      <c r="BW54" s="882"/>
      <c r="BX54" s="882"/>
      <c r="BY54" s="882"/>
      <c r="BZ54" s="882"/>
      <c r="CA54" s="882"/>
      <c r="CB54" s="882"/>
      <c r="CC54" s="882" t="s">
        <v>205</v>
      </c>
      <c r="CD54" s="882"/>
      <c r="CE54" s="882"/>
      <c r="CF54" s="882"/>
      <c r="CG54" s="882"/>
      <c r="CH54" s="882"/>
      <c r="CI54" s="882"/>
      <c r="CJ54" s="882"/>
      <c r="CK54" s="882"/>
      <c r="CL54" s="882"/>
      <c r="CM54" s="882"/>
      <c r="CN54" s="882"/>
      <c r="CO54" s="882"/>
      <c r="CP54" s="882"/>
      <c r="CQ54" s="882"/>
      <c r="CR54" s="882"/>
      <c r="CS54" s="882"/>
      <c r="CT54" s="882"/>
      <c r="CU54" s="882"/>
    </row>
    <row r="63" ht="12.75">
      <c r="L63" s="141"/>
    </row>
  </sheetData>
  <sheetProtection algorithmName="SHA-512" hashValue="YSOKsHb5H71GYbuHNqq8V2F9rvL311XTu/jdPeWkKJp9SCjbHF3v5HCC5NLZfACHcPpnSD506llzgZz61qvsgA==" saltValue="U5pX/slozKlIR5lw7Qw+CA==" spinCount="100000" sheet="1" selectLockedCells="1"/>
  <mergeCells count="67">
    <mergeCell ref="CI8:CI10"/>
    <mergeCell ref="CP8:CP10"/>
    <mergeCell ref="CJ8:CJ10"/>
    <mergeCell ref="CK8:CK10"/>
    <mergeCell ref="CL8:CL10"/>
    <mergeCell ref="CM8:CM10"/>
    <mergeCell ref="CN8:CN10"/>
    <mergeCell ref="CO8:CO10"/>
    <mergeCell ref="CB8:CE8"/>
    <mergeCell ref="CD9:CE9"/>
    <mergeCell ref="CF8:CF10"/>
    <mergeCell ref="CG8:CG10"/>
    <mergeCell ref="CH8:CH10"/>
    <mergeCell ref="K52:P53"/>
    <mergeCell ref="Q51:S52"/>
    <mergeCell ref="K49:P49"/>
    <mergeCell ref="Q47:S48"/>
    <mergeCell ref="K47:P48"/>
    <mergeCell ref="BZ9:BZ10"/>
    <mergeCell ref="T47:AP53"/>
    <mergeCell ref="BU9:BU10"/>
    <mergeCell ref="BV9:BV10"/>
    <mergeCell ref="BW9:BW10"/>
    <mergeCell ref="BX9:BX10"/>
    <mergeCell ref="BR9:BR10"/>
    <mergeCell ref="BY9:BY10"/>
    <mergeCell ref="BI9:BI10"/>
    <mergeCell ref="BS9:BS10"/>
    <mergeCell ref="AQ45:AR45"/>
    <mergeCell ref="T43:V43"/>
    <mergeCell ref="T44:V44"/>
    <mergeCell ref="AQ42:AR42"/>
    <mergeCell ref="C8:C10"/>
    <mergeCell ref="F8:F10"/>
    <mergeCell ref="G8:G10"/>
    <mergeCell ref="D8:D10"/>
    <mergeCell ref="U8:U10"/>
    <mergeCell ref="P7:Q7"/>
    <mergeCell ref="K2:O2"/>
    <mergeCell ref="P2:R2"/>
    <mergeCell ref="AS8:BI8"/>
    <mergeCell ref="Q4:S4"/>
    <mergeCell ref="K7:N7"/>
    <mergeCell ref="BA6:BG7"/>
    <mergeCell ref="AQ6:AU6"/>
    <mergeCell ref="BS6:BX7"/>
    <mergeCell ref="BK8:BK10"/>
    <mergeCell ref="R6:S6"/>
    <mergeCell ref="R7:S7"/>
    <mergeCell ref="BL8:BL10"/>
    <mergeCell ref="BT9:BT10"/>
    <mergeCell ref="CC54:CU54"/>
    <mergeCell ref="M5:Q5"/>
    <mergeCell ref="AQ54:BI54"/>
    <mergeCell ref="BJ54:CB54"/>
    <mergeCell ref="A46:J53"/>
    <mergeCell ref="A54:S54"/>
    <mergeCell ref="T54:AP54"/>
    <mergeCell ref="BM47:BU52"/>
    <mergeCell ref="P6:Q6"/>
    <mergeCell ref="K5:L5"/>
    <mergeCell ref="AE6:AL7"/>
    <mergeCell ref="AO45:AP45"/>
    <mergeCell ref="AO42:AP42"/>
    <mergeCell ref="AO41:AP41"/>
    <mergeCell ref="AQ40:AR40"/>
    <mergeCell ref="AQ41:AR41"/>
  </mergeCells>
  <dataValidations count="1">
    <dataValidation type="list" allowBlank="1" showInputMessage="1" showErrorMessage="1" errorTitle="Error Code 570" error="This is an invalid input. press CANCEL and see instructions._x000a__x000a_RETRY and HELP, will not assist in this error" sqref="AJ11:AJ39">
      <formula1>$AG$4:$AG$5</formula1>
    </dataValidation>
  </dataValidations>
  <printOptions horizontalCentered="1" verticalCentered="1"/>
  <pageMargins left="0.25" right="0.25" top="0.2" bottom="0.2" header="0.5" footer="0.5"/>
  <pageSetup fitToWidth="4" horizontalDpi="600" verticalDpi="600" orientation="portrait" scale="74" r:id="rId4"/>
  <colBreaks count="4" manualBreakCount="4">
    <brk id="19" max="16383" man="1"/>
    <brk id="42" max="16383" man="1"/>
    <brk id="61" max="16383" man="1"/>
    <brk id="78" max="16383" man="1"/>
  </colBreaks>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28125" style="0" customWidth="1"/>
    <col min="21" max="22" width="6.57421875" style="0" customWidth="1"/>
    <col min="24" max="24" width="6.28125" style="0" customWidth="1"/>
    <col min="25" max="26" width="5.7109375" style="0" customWidth="1"/>
    <col min="28" max="28" width="6.28125" style="0" customWidth="1"/>
    <col min="29" max="30" width="5.7109375" style="0" customWidth="1"/>
    <col min="32" max="32" width="6.710937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61" max="61" width="5.7109375" style="0" customWidth="1"/>
    <col min="62" max="62" width="4.7109375" style="0" customWidth="1"/>
    <col min="79" max="79" width="4.710937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Feb!K2</f>
        <v>Exampleville</v>
      </c>
      <c r="L2" s="1044">
        <f>Feb!L2</f>
        <v>0</v>
      </c>
      <c r="M2" s="1044">
        <f>Feb!M2</f>
        <v>0</v>
      </c>
      <c r="N2" s="1044">
        <f>Feb!N2</f>
        <v>0</v>
      </c>
      <c r="O2" s="1045">
        <f>Feb!O2</f>
        <v>0</v>
      </c>
      <c r="P2" s="1046" t="str">
        <f>Feb!P2</f>
        <v>IN0000000</v>
      </c>
      <c r="Q2" s="1044">
        <f>Feb!Q2</f>
        <v>0</v>
      </c>
      <c r="R2" s="1044" t="str">
        <f>Feb!R2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56</v>
      </c>
      <c r="L4" s="289"/>
      <c r="M4" s="290">
        <f>Feb!M4</f>
        <v>2023</v>
      </c>
      <c r="N4" s="291"/>
      <c r="O4" s="748">
        <f>Feb!O4</f>
        <v>0.002</v>
      </c>
      <c r="P4" s="292" t="s">
        <v>86</v>
      </c>
      <c r="Q4" s="1049" t="str">
        <f>Feb!Q4</f>
        <v>555/555-1234</v>
      </c>
      <c r="R4" s="1050">
        <f>Feb!R4</f>
        <v>0</v>
      </c>
      <c r="S4" s="1051">
        <f>Feb!S4</f>
        <v>0</v>
      </c>
      <c r="T4" s="229" t="str">
        <f>+$D$5</f>
        <v>State Form 53341 (R6 / 2-23)</v>
      </c>
      <c r="U4" s="469"/>
      <c r="V4" s="236"/>
      <c r="W4" s="236"/>
      <c r="X4" s="229"/>
      <c r="Y4" s="229"/>
      <c r="Z4" s="229"/>
      <c r="AA4" s="229"/>
      <c r="AB4" s="229"/>
      <c r="AC4" s="229"/>
      <c r="AD4" s="198"/>
      <c r="AE4" s="198"/>
      <c r="AF4" s="198"/>
      <c r="AG4" s="200" t="s">
        <v>193</v>
      </c>
      <c r="AH4" s="198"/>
      <c r="AI4" s="198"/>
      <c r="AJ4" s="198"/>
      <c r="AK4" s="198"/>
      <c r="AL4" s="198"/>
      <c r="AM4" s="209"/>
      <c r="AN4" s="209"/>
      <c r="AO4" s="198"/>
      <c r="AP4" s="198"/>
      <c r="AQ4" s="229" t="str">
        <f>+$D$5</f>
        <v>State Form 53341 (R6 / 2-23)</v>
      </c>
      <c r="AR4" s="469"/>
      <c r="AS4" s="229"/>
      <c r="AT4" s="229"/>
      <c r="AU4" s="229"/>
      <c r="AV4" s="229"/>
      <c r="AW4" s="229"/>
      <c r="AX4" s="229"/>
      <c r="AY4" s="381"/>
      <c r="AZ4" s="381"/>
      <c r="BA4" s="198"/>
      <c r="BB4" s="198"/>
      <c r="BC4" s="198"/>
      <c r="BD4" s="209"/>
      <c r="BE4" s="209"/>
      <c r="BF4" s="198"/>
      <c r="BG4" s="198"/>
      <c r="BH4" s="198"/>
      <c r="BI4" s="198"/>
      <c r="BJ4" s="229" t="str">
        <f>+$D$5</f>
        <v>State Form 53341 (R6 / 2-23)</v>
      </c>
      <c r="BK4" s="469"/>
      <c r="BL4" s="469"/>
      <c r="BM4" s="229"/>
      <c r="BN4" s="229"/>
      <c r="BO4" s="229"/>
      <c r="BP4" s="229"/>
      <c r="BQ4" s="229"/>
      <c r="BR4" s="229"/>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CONCATENATE("3/1/",M4)</f>
        <v>3/1/2023</v>
      </c>
      <c r="K5" s="1026" t="s">
        <v>128</v>
      </c>
      <c r="L5" s="1027"/>
      <c r="M5" s="1022" t="str">
        <f>+Feb!M5</f>
        <v>wwtp@city.org</v>
      </c>
      <c r="N5" s="1022"/>
      <c r="O5" s="1022"/>
      <c r="P5" s="1022"/>
      <c r="Q5" s="1023"/>
      <c r="R5" s="745" t="str">
        <f>Jan!R2</f>
        <v>001</v>
      </c>
      <c r="S5" s="745"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65" t="s">
        <v>0</v>
      </c>
      <c r="AR5" s="466"/>
      <c r="AS5" s="198"/>
      <c r="AU5" s="470"/>
      <c r="AV5" s="467" t="s">
        <v>1</v>
      </c>
      <c r="AW5" s="209"/>
      <c r="AX5" s="467" t="s">
        <v>3</v>
      </c>
      <c r="AY5" s="209"/>
      <c r="AZ5" s="468" t="s">
        <v>4</v>
      </c>
      <c r="BA5" s="198"/>
      <c r="BB5" s="198"/>
      <c r="BC5" s="198"/>
      <c r="BD5" s="198"/>
      <c r="BE5" s="198"/>
      <c r="BF5" s="198"/>
      <c r="BG5" s="198"/>
      <c r="BH5" s="198"/>
      <c r="BI5" s="198"/>
      <c r="BJ5" s="465" t="s">
        <v>0</v>
      </c>
      <c r="BK5" s="466"/>
      <c r="BL5" s="466"/>
      <c r="BM5" s="198"/>
      <c r="BN5" s="467" t="s">
        <v>1</v>
      </c>
      <c r="BO5" s="209"/>
      <c r="BP5" s="467" t="s">
        <v>3</v>
      </c>
      <c r="BQ5" s="209"/>
      <c r="BR5" s="468"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024" t="s">
        <v>102</v>
      </c>
      <c r="S6" s="1037"/>
      <c r="T6" s="407" t="str">
        <f>+K2</f>
        <v>Exampleville</v>
      </c>
      <c r="U6" s="316"/>
      <c r="V6" s="223"/>
      <c r="W6" s="224"/>
      <c r="X6" s="225" t="str">
        <f>+P2</f>
        <v>IN0000000</v>
      </c>
      <c r="Y6" s="226"/>
      <c r="Z6" s="227" t="str">
        <f>+K4</f>
        <v>March</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March</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March</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March</v>
      </c>
      <c r="CH6" s="224"/>
      <c r="CI6" s="208">
        <f>AB6</f>
        <v>2023</v>
      </c>
    </row>
    <row r="7" spans="1:87" ht="13.5" thickBot="1">
      <c r="A7" s="203"/>
      <c r="B7" s="198"/>
      <c r="C7" s="198"/>
      <c r="D7" s="198"/>
      <c r="E7" s="198"/>
      <c r="F7" s="198"/>
      <c r="G7" s="198"/>
      <c r="H7" s="198"/>
      <c r="I7" s="198"/>
      <c r="J7" s="198"/>
      <c r="K7" s="1052" t="str">
        <f>Feb!K7</f>
        <v>Chris A. Operator</v>
      </c>
      <c r="L7" s="1053">
        <f>Feb!L7</f>
        <v>0</v>
      </c>
      <c r="M7" s="1053">
        <f>Feb!M7</f>
        <v>0</v>
      </c>
      <c r="N7" s="1053">
        <f>Feb!N7</f>
        <v>0</v>
      </c>
      <c r="O7" s="293" t="str">
        <f>Feb!O7</f>
        <v>V</v>
      </c>
      <c r="P7" s="1041">
        <f>Feb!P7</f>
        <v>9999</v>
      </c>
      <c r="Q7" s="1042">
        <f>Feb!Q7</f>
        <v>0</v>
      </c>
      <c r="R7" s="1038">
        <f>Feb!R7</f>
        <v>39263</v>
      </c>
      <c r="S7" s="1039">
        <f>Feb!S7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+Feb!C8</f>
        <v>Man-Hours at Plant
(Plants less than 1 MGD only)</v>
      </c>
      <c r="D8" s="986" t="str">
        <f>+Feb!D8</f>
        <v>Air Temperature (optional)</v>
      </c>
      <c r="E8" s="255" t="s">
        <v>73</v>
      </c>
      <c r="F8" s="980" t="str">
        <f>+Feb!F8</f>
        <v>Bypass At Plant Site
("x" If Occurred)</v>
      </c>
      <c r="G8" s="983" t="str">
        <f>+Feb!G8</f>
        <v>Sanitary Sewer Overflow
("x" If Occurred)</v>
      </c>
      <c r="H8" s="605" t="s">
        <v>7</v>
      </c>
      <c r="I8" s="605"/>
      <c r="J8" s="605"/>
      <c r="K8" s="606" t="s">
        <v>8</v>
      </c>
      <c r="L8" s="605"/>
      <c r="M8" s="605"/>
      <c r="N8" s="605"/>
      <c r="O8" s="605"/>
      <c r="P8" s="605"/>
      <c r="Q8" s="605"/>
      <c r="R8" s="605"/>
      <c r="S8" s="607"/>
      <c r="T8" s="608" t="s">
        <v>9</v>
      </c>
      <c r="U8" s="1035" t="str">
        <f>+Feb!U8</f>
        <v>Temperature in Reactors</v>
      </c>
      <c r="V8" s="606" t="str">
        <f>+Feb!V8</f>
        <v>REACTOR # 1</v>
      </c>
      <c r="W8" s="605"/>
      <c r="X8" s="605"/>
      <c r="Y8" s="607"/>
      <c r="Z8" s="606" t="str">
        <f>+Feb!Z8</f>
        <v>REACTOR # 2</v>
      </c>
      <c r="AA8" s="605"/>
      <c r="AB8" s="605"/>
      <c r="AC8" s="607"/>
      <c r="AD8" s="609" t="str">
        <f>+Feb!AD8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+Feb!BK8</f>
        <v xml:space="preserve"> </v>
      </c>
      <c r="BL8" s="1082" t="str">
        <f>+Feb!BL8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SUM(E11:E41)</f>
        <v>0</v>
      </c>
      <c r="F9" s="981">
        <f>+Jan!F9</f>
        <v>0</v>
      </c>
      <c r="G9" s="984">
        <f>+Jan!G9</f>
        <v>0</v>
      </c>
      <c r="H9" s="617" t="s">
        <v>13</v>
      </c>
      <c r="I9" s="617"/>
      <c r="J9" s="617"/>
      <c r="K9" s="621" t="s">
        <v>9</v>
      </c>
      <c r="L9" s="617"/>
      <c r="M9" s="617"/>
      <c r="N9" s="617"/>
      <c r="O9" s="617"/>
      <c r="P9" s="617"/>
      <c r="Q9" s="617"/>
      <c r="R9" s="617"/>
      <c r="S9" s="618"/>
      <c r="T9" s="622" t="s">
        <v>9</v>
      </c>
      <c r="U9" s="1036">
        <f>+Feb!U9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+Feb!BI9</f>
        <v xml:space="preserve"> </v>
      </c>
      <c r="BJ9" s="632"/>
      <c r="BK9" s="1083">
        <f>+Jan!BK9</f>
        <v>0</v>
      </c>
      <c r="BL9" s="1085">
        <f>+Jan!BL9</f>
        <v>0</v>
      </c>
      <c r="BM9" s="621" t="s">
        <v>14</v>
      </c>
      <c r="BN9" s="618"/>
      <c r="BO9" s="621" t="s">
        <v>15</v>
      </c>
      <c r="BP9" s="617"/>
      <c r="BQ9" s="633"/>
      <c r="BR9" s="1040" t="str">
        <f>+Feb!BR9</f>
        <v>Supernatant Withdrawn 
hrs. or Gal. x 1000</v>
      </c>
      <c r="BS9" s="1040" t="str">
        <f>+Feb!BS9</f>
        <v>Supernatant BOD5 mg/l 
or  NH3-N mg/l</v>
      </c>
      <c r="BT9" s="1040" t="str">
        <f>+Feb!BT9</f>
        <v>Total Solids in Incoming Sludge - %</v>
      </c>
      <c r="BU9" s="1060" t="str">
        <f>+Feb!BU9</f>
        <v>Total Solids in Digested Sludge - %</v>
      </c>
      <c r="BV9" s="1061" t="str">
        <f>+Feb!BV9</f>
        <v>Volatile Solids in Incoming Sludge - %</v>
      </c>
      <c r="BW9" s="1061" t="str">
        <f>+Feb!BW9</f>
        <v>Volatile Solids in Digested Sludge - %</v>
      </c>
      <c r="BX9" s="1058" t="str">
        <f>+Feb!BX9</f>
        <v>Digested Sludge Withdrawn 
hrs. or Gal. x 1000</v>
      </c>
      <c r="BY9" s="1061" t="str">
        <f>+Feb!BY9</f>
        <v xml:space="preserve"> </v>
      </c>
      <c r="BZ9" s="1058" t="str">
        <f>+Feb!BZ9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+Feb!E10</f>
        <v>Precipitation - Inches</v>
      </c>
      <c r="F10" s="982">
        <f>+Jan!F10</f>
        <v>0</v>
      </c>
      <c r="G10" s="985">
        <f>+Jan!G10</f>
        <v>0</v>
      </c>
      <c r="H10" s="637" t="str">
        <f>+Feb!H10</f>
        <v>Chlorine - Lbs</v>
      </c>
      <c r="I10" s="638" t="str">
        <f>+Feb!I10</f>
        <v>Lbs or Gal</v>
      </c>
      <c r="J10" s="638" t="str">
        <f>+Feb!J10</f>
        <v>Lbs or Gal</v>
      </c>
      <c r="K10" s="639" t="str">
        <f>+Feb!K10</f>
        <v>Influent Flow Rate 
(if metered) MGD</v>
      </c>
      <c r="L10" s="640" t="str">
        <f>+Feb!L10</f>
        <v>pH</v>
      </c>
      <c r="M10" s="640" t="str">
        <f>+Feb!M10</f>
        <v>CBOD5 - mg/l</v>
      </c>
      <c r="N10" s="641" t="str">
        <f>+Feb!N10</f>
        <v>CBOD5 - lbs</v>
      </c>
      <c r="O10" s="640" t="str">
        <f>+Feb!O10</f>
        <v>Susp. Solids - mg/l</v>
      </c>
      <c r="P10" s="640" t="str">
        <f>+Feb!P10</f>
        <v>Susp. Solids - lbs</v>
      </c>
      <c r="Q10" s="640" t="str">
        <f>+Feb!Q10</f>
        <v xml:space="preserve">Phosphorus - mg/l </v>
      </c>
      <c r="R10" s="640" t="str">
        <f>+Feb!R10</f>
        <v>Ammonia - mg/l</v>
      </c>
      <c r="S10" s="642" t="str">
        <f>IF(+Feb!S10&lt;&gt;"",+Feb!S10,"")</f>
        <v/>
      </c>
      <c r="T10" s="643" t="s">
        <v>20</v>
      </c>
      <c r="U10" s="958">
        <f>+Feb!U10</f>
        <v>0</v>
      </c>
      <c r="V10" s="644" t="str">
        <f>+Feb!V10</f>
        <v>Settleable Solids % in 30 minutes</v>
      </c>
      <c r="W10" s="640" t="str">
        <f>+Feb!W10</f>
        <v>Susp. Solids - mg/l</v>
      </c>
      <c r="X10" s="645" t="str">
        <f>+Feb!X10</f>
        <v>Sludge Vol. Index - ml/gm</v>
      </c>
      <c r="Y10" s="642" t="str">
        <f>+Feb!Y10</f>
        <v>Dissolved Oxygen - mg/l</v>
      </c>
      <c r="Z10" s="644" t="str">
        <f>+Feb!Z10</f>
        <v>Settleable Solids % in 30 minutes</v>
      </c>
      <c r="AA10" s="640" t="str">
        <f>+Feb!AA10</f>
        <v>Susp. Solids - mg/l</v>
      </c>
      <c r="AB10" s="645" t="str">
        <f>+Feb!AB10</f>
        <v>Sludge Vol. Index - ml/gm</v>
      </c>
      <c r="AC10" s="642" t="str">
        <f>+Feb!AC10</f>
        <v>Dissolved Oxygen - mg/l</v>
      </c>
      <c r="AD10" s="644" t="str">
        <f>+Feb!AD10</f>
        <v>Settleable Solids % in 30 minutes</v>
      </c>
      <c r="AE10" s="640" t="str">
        <f>+Feb!AE10</f>
        <v>Susp. Solids - mg/l</v>
      </c>
      <c r="AF10" s="645" t="str">
        <f>+Feb!AF10</f>
        <v>Sludge Vol. Index - ml/gm</v>
      </c>
      <c r="AG10" s="642" t="str">
        <f>+Feb!AG10</f>
        <v>Dissolved Oxygen - mg/l</v>
      </c>
      <c r="AH10" s="646" t="str">
        <f>+Feb!AH10</f>
        <v>Volume - MG</v>
      </c>
      <c r="AI10" s="642" t="str">
        <f>+Feb!AI10</f>
        <v>Susp. Solids - mg/l</v>
      </c>
      <c r="AJ10" s="679"/>
      <c r="AK10" s="640" t="str">
        <f>+Feb!AK10</f>
        <v>Residual Chlorine - Final</v>
      </c>
      <c r="AL10" s="641" t="str">
        <f>+Feb!AL10</f>
        <v>Residual Chlorine - Contact Tank</v>
      </c>
      <c r="AM10" s="647"/>
      <c r="AN10" s="640" t="str">
        <f>+Feb!AN10</f>
        <v>E. Coli - colony/100 ml</v>
      </c>
      <c r="AO10" s="640" t="str">
        <f>+Feb!AO10</f>
        <v>pH - daily low 
(or single sample)</v>
      </c>
      <c r="AP10" s="642" t="str">
        <f>+Feb!AP10</f>
        <v>pH - daily high  
(if multiple samples)</v>
      </c>
      <c r="AQ10" s="648" t="s">
        <v>20</v>
      </c>
      <c r="AR10" s="649" t="s">
        <v>21</v>
      </c>
      <c r="AS10" s="646" t="str">
        <f>+Feb!AS10</f>
        <v>Effluent Flow Rate (MGD)</v>
      </c>
      <c r="AT10" s="642" t="str">
        <f>+Feb!AT10</f>
        <v>Effluent Flow
Weekly Average</v>
      </c>
      <c r="AU10" s="641" t="str">
        <f>+Feb!AU10</f>
        <v>Dissolved Oxygen - mg/l</v>
      </c>
      <c r="AV10" s="650" t="str">
        <f>+Feb!AV10</f>
        <v xml:space="preserve">Phosphorus - mg/l </v>
      </c>
      <c r="AW10" s="646" t="str">
        <f>+Feb!AW10</f>
        <v>CBOD5 - mg/l</v>
      </c>
      <c r="AX10" s="640" t="str">
        <f>+Feb!AX10</f>
        <v>CBOD5 - mg/l
Weekly Average</v>
      </c>
      <c r="AY10" s="651" t="str">
        <f>+Feb!AY10</f>
        <v>CBOD5 - lbs</v>
      </c>
      <c r="AZ10" s="642" t="str">
        <f>+Feb!AZ10</f>
        <v>CBOD5 - lbs/day
Weekly Average</v>
      </c>
      <c r="BA10" s="646" t="str">
        <f>+Feb!BA10</f>
        <v>Susp. Solids - mg/l</v>
      </c>
      <c r="BB10" s="640" t="str">
        <f>+Feb!BB10</f>
        <v>Susp. Solids - mg/l
Weekly Average</v>
      </c>
      <c r="BC10" s="652" t="str">
        <f>+Feb!BC10</f>
        <v>Susp. Solids - lbs</v>
      </c>
      <c r="BD10" s="642" t="str">
        <f>+Feb!BD10</f>
        <v>Susp. Solids - lbs/day
Weekly Average</v>
      </c>
      <c r="BE10" s="646" t="str">
        <f>+Feb!BE10</f>
        <v>Ammonia - mg/l</v>
      </c>
      <c r="BF10" s="653" t="str">
        <f>+Feb!BF10</f>
        <v>Ammonia - mg/l
Weekly Average</v>
      </c>
      <c r="BG10" s="652" t="str">
        <f>+Feb!BG10</f>
        <v>Ammonia - lbs</v>
      </c>
      <c r="BH10" s="642" t="str">
        <f>+Feb!BH10</f>
        <v>Ammonia - lbs/day
Weekly Average</v>
      </c>
      <c r="BI10" s="1064">
        <f>+Feb!BI10</f>
        <v>0</v>
      </c>
      <c r="BJ10" s="654" t="s">
        <v>20</v>
      </c>
      <c r="BK10" s="1084">
        <f>+Jan!BK10</f>
        <v>0</v>
      </c>
      <c r="BL10" s="1086">
        <f>+Jan!BL10</f>
        <v>0</v>
      </c>
      <c r="BM10" s="639" t="str">
        <f>+Feb!BM10</f>
        <v xml:space="preserve"> </v>
      </c>
      <c r="BN10" s="642" t="str">
        <f>+Feb!BN10</f>
        <v>Waste Act. Sludge
Gal. x 1000</v>
      </c>
      <c r="BO10" s="639" t="str">
        <f>+Feb!BO10</f>
        <v>pH</v>
      </c>
      <c r="BP10" s="640" t="str">
        <f>+Feb!BP10</f>
        <v>Gas Production  
Cubic Ft. x 1000</v>
      </c>
      <c r="BQ10" s="640" t="str">
        <f>+Feb!BQ10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Wed</v>
      </c>
      <c r="C11" s="29"/>
      <c r="D11" s="30"/>
      <c r="E11" s="31"/>
      <c r="F11" s="32"/>
      <c r="G11" s="33"/>
      <c r="H11" s="34"/>
      <c r="I11" s="35"/>
      <c r="J11" s="31"/>
      <c r="K11" s="36"/>
      <c r="L11" s="269"/>
      <c r="M11" s="35"/>
      <c r="N11" s="39" t="str">
        <f ca="1">IF(CELL("type",M11)="L","",IF(M11*($K11+$AS11)=0,"",IF($K11&gt;0,+$K11*M11*8.34,$AS11*M11*8.34)))</f>
        <v/>
      </c>
      <c r="O11" s="35"/>
      <c r="P11" s="39" t="str">
        <f aca="true" t="shared" si="0" ref="P11:P41">IF(CELL("type",O11)="L","",IF(O11*($K11+$AS11)=0,"",IF($K11&gt;0,+$K11*O11*8.34,$AS11*O11*8.34)))</f>
        <v/>
      </c>
      <c r="Q11" s="35"/>
      <c r="R11" s="35"/>
      <c r="S11" s="37"/>
      <c r="T11" s="216">
        <f aca="true" t="shared" si="1" ref="T11:T41">+A11</f>
        <v>1</v>
      </c>
      <c r="U11" s="404"/>
      <c r="V11" s="36"/>
      <c r="W11" s="35"/>
      <c r="X11" s="306" t="str">
        <f aca="true" t="shared" si="2" ref="X11:X41">IF(V11*W11=0,"",IF(V11&lt;100,V11*10000/W11,V11*1000/W11))</f>
        <v/>
      </c>
      <c r="Y11" s="269"/>
      <c r="Z11" s="36"/>
      <c r="AA11" s="35"/>
      <c r="AB11" s="306" t="str">
        <f aca="true" t="shared" si="3" ref="AB11:AB41">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1">+A11</f>
        <v>1</v>
      </c>
      <c r="AR11" s="429" t="str">
        <f aca="true" t="shared" si="5" ref="AR11:AR41">+B11</f>
        <v>Wed</v>
      </c>
      <c r="AS11" s="36"/>
      <c r="AT11" s="52"/>
      <c r="AU11" s="35"/>
      <c r="AV11" s="37"/>
      <c r="AW11" s="36"/>
      <c r="AX11" s="39"/>
      <c r="AY11" s="39" t="str">
        <f aca="true" t="shared" si="6" ref="AY11:AY41">IF(CELL("type",AW11)="L","",IF(AW11*($K11+$AS11)=0,"",IF($AS11&gt;0,+$AS11*AW11*8.345,$K11*AW11*8.345)))</f>
        <v/>
      </c>
      <c r="AZ11" s="52"/>
      <c r="BA11" s="36"/>
      <c r="BB11" s="39"/>
      <c r="BC11" s="39" t="str">
        <f aca="true" t="shared" si="7" ref="BC11:BC41">IF(CELL("type",BA11)="L","",IF(BA11*($K11+$AS11)=0,"",IF($AS11&gt;0,+$AS11*BA11*8.345,$K11*BA11*8.345)))</f>
        <v/>
      </c>
      <c r="BD11" s="52"/>
      <c r="BE11" s="36"/>
      <c r="BF11" s="39"/>
      <c r="BG11" s="39" t="str">
        <f aca="true" t="shared" si="8" ref="BG11:BG41">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1">TEXT(J$5+A12-1,"DDD")</f>
        <v>Thu</v>
      </c>
      <c r="C12" s="43"/>
      <c r="D12" s="44"/>
      <c r="E12" s="44"/>
      <c r="F12" s="45"/>
      <c r="G12" s="46"/>
      <c r="H12" s="47"/>
      <c r="I12" s="43"/>
      <c r="J12" s="44"/>
      <c r="K12" s="48"/>
      <c r="L12" s="270"/>
      <c r="M12" s="43"/>
      <c r="N12" s="39" t="str">
        <f aca="true" t="shared" si="10" ref="N12:N41">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1">IF(AD12*AE12=0,"",IF(AD12&lt;100,AD12*10000/AE12,AD12*1000/AE12))</f>
        <v/>
      </c>
      <c r="AG12" s="270"/>
      <c r="AH12" s="48"/>
      <c r="AI12" s="43"/>
      <c r="AJ12" s="670"/>
      <c r="AK12" s="47"/>
      <c r="AL12" s="43"/>
      <c r="AM12" t="str">
        <f aca="true" t="shared" si="12" ref="AM12:AM41">IF(CELL("type",AN12)="b","",IF(AN12="tntc",63200,IF(AN12=0,1,AN12)))</f>
        <v/>
      </c>
      <c r="AN12" s="43"/>
      <c r="AO12" s="426"/>
      <c r="AP12" s="399"/>
      <c r="AQ12" s="212">
        <f t="shared" si="4"/>
        <v>2</v>
      </c>
      <c r="AR12" s="429" t="str">
        <f t="shared" si="5"/>
        <v>Thu</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1">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Fri</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Fri</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Sat</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Sat</v>
      </c>
      <c r="AS14" s="48"/>
      <c r="AT14" s="40" t="str">
        <f>IF(+$B14&lt;&gt;"Sat","",IF(Feb!$A$39=29,IF(SUM(AS$11:AS14,Feb!AS37:AS$39)&gt;0,AVERAGE(AS$11:AS14,Feb!AS37:AS$39)," "),IF(SUM(AS$11:AS14,Feb!AS36:AS$38)&gt;0,AVERAGE(AS$11:AS14,Feb!AS36:AS$38),"")))</f>
        <v/>
      </c>
      <c r="AU14" s="43"/>
      <c r="AV14" s="49"/>
      <c r="AW14" s="48"/>
      <c r="AX14" s="66" t="str">
        <f>IF(+$B14&lt;&gt;"Sat","",IF(Feb!$A$39=29,IF(SUM(AW$11:AW14,Feb!AW37:AW$39)&gt;0,AVERAGE(AW$11:AW14,Feb!AW37:AW$39)," "),IF(SUM(AW$11:AW14,Feb!AW36:AW$38)&gt;0,AVERAGE(AW$11:AW14,Feb!AW36:AW$38),"")))</f>
        <v/>
      </c>
      <c r="AY14" s="128" t="str">
        <f ca="1" t="shared" si="6"/>
        <v/>
      </c>
      <c r="AZ14" s="52" t="str">
        <f ca="1">IF(+$B14&lt;&gt;"Sat","",IF(Feb!$A$39=29,IF(SUM(AY$11:AY14,Feb!AY37:AY$39)&gt;0,AVERAGE(AY$11:AY14,Feb!AY37:AY$39)," "),IF(SUM(AY$11:AY14,Feb!AY36:AY$38)&gt;0,AVERAGE(AY$11:AY14,Feb!AY36:AY$38),"")))</f>
        <v/>
      </c>
      <c r="BA14" s="48"/>
      <c r="BB14" s="66" t="str">
        <f>IF(+$B14&lt;&gt;"Sat","",IF(Feb!$A$39=29,IF(SUM(BA$11:BA14,Feb!BA37:BA$39)&gt;0,AVERAGE(BA$11:BA14,Feb!BA37:BA$39)," "),IF(SUM(BA$11:BA14,Feb!BA36:BA$38)&gt;0,AVERAGE(BA$11:BA14,Feb!BA36:BA$38),"")))</f>
        <v/>
      </c>
      <c r="BC14" s="128" t="str">
        <f ca="1" t="shared" si="7"/>
        <v/>
      </c>
      <c r="BD14" s="52" t="str">
        <f ca="1">IF(+$B14&lt;&gt;"Sat","",IF(Feb!$A$39=29,IF(SUM(BC$11:BC14,Feb!BC37:BC$39)&gt;0,AVERAGE(BC$11:BC14,Feb!BC37:BC$39)," "),IF(SUM(BC$11:BC14,Feb!BC36:BC$38)&gt;0,AVERAGE(BC$11:BC14,Feb!BC36:BC$38),"")))</f>
        <v/>
      </c>
      <c r="BE14" s="48"/>
      <c r="BF14" s="66" t="str">
        <f>IF(+$B14&lt;&gt;"Sat","",IF(Feb!$A$39=29,IF(SUM(BE$11:BE14,Feb!BE37:BE$39)&gt;0,AVERAGE(BE$11:BE14,Feb!BE37:BE$39)," "),IF(SUM(BE$11:BE14,Feb!BE36:BE$38)&gt;0,AVERAGE(BE$11:BE14,Feb!BE36:BE$38),"")))</f>
        <v/>
      </c>
      <c r="BG14" s="128" t="str">
        <f ca="1" t="shared" si="8"/>
        <v/>
      </c>
      <c r="BH14" s="52" t="str">
        <f ca="1">IF(+$B14&lt;&gt;"Sat","",IF(Feb!$A$39=29,IF(SUM(BG$11:BG14,Feb!BG37:BG$39)&gt;0,AVERAGE(BG$11:BG14,Feb!BG37:BG$39)," "),IF(SUM(BG$11:BG14,Feb!BG36:BG$38)&gt;0,AVERAGE(BG$11:BG14,Feb!BG36:BG$38),"")))</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Sun</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Sun</v>
      </c>
      <c r="AS15" s="58"/>
      <c r="AT15" s="63" t="str">
        <f>IF(+$B15&lt;&gt;"Sat","",IF(Feb!$A$39=29,IF(SUM(AS$11:AS15,Feb!AS38:AS$39)&gt;0,AVERAGE(AS$11:AS15,Feb!AS38:AS$39)," "),IF(SUM(AS$11:AS15,Feb!AS37:AS$38)&gt;0,AVERAGE(AS$11:AS15,Feb!AS37:AS$38),"")))</f>
        <v/>
      </c>
      <c r="AU15" s="53"/>
      <c r="AV15" s="59"/>
      <c r="AW15" s="58"/>
      <c r="AX15" s="61" t="str">
        <f>IF(+$B15&lt;&gt;"Sat","",IF(Feb!$A$39=29,IF(SUM(AW$11:AW15,Feb!AW38:AW$39)&gt;0,AVERAGE(AW$11:AW15,Feb!AW38:AW$39)," "),IF(SUM(AW$11:AW15,Feb!AW37:AW$38)&gt;0,AVERAGE(AW$11:AW15,Feb!AW37:AW$38),"")))</f>
        <v/>
      </c>
      <c r="AY15" s="64" t="str">
        <f ca="1" t="shared" si="6"/>
        <v/>
      </c>
      <c r="AZ15" s="63" t="str">
        <f>IF(+$B15&lt;&gt;"Sat","",IF(Feb!$A$39=29,IF(SUM(AY$11:AY15,Feb!AY38:AY$39)&gt;0,AVERAGE(AY$11:AY15,Feb!AY38:AY$39)," "),IF(SUM(AY$11:AY15,Feb!AY37:AY$38)&gt;0,AVERAGE(AY$11:AY15,Feb!AY37:AY$38),"")))</f>
        <v/>
      </c>
      <c r="BA15" s="58"/>
      <c r="BB15" s="61" t="str">
        <f>IF(+$B15&lt;&gt;"Sat","",IF(Feb!$A$39=29,IF(SUM(BA$11:BA15,Feb!BA38:BA$39)&gt;0,AVERAGE(BA$11:BA15,Feb!BA38:BA$39)," "),IF(SUM(BA$11:BA15,Feb!BA37:BA$38)&gt;0,AVERAGE(BA$11:BA15,Feb!BA37:BA$38),"")))</f>
        <v/>
      </c>
      <c r="BC15" s="64" t="str">
        <f ca="1" t="shared" si="7"/>
        <v/>
      </c>
      <c r="BD15" s="63" t="str">
        <f>IF(+$B15&lt;&gt;"Sat","",IF(Feb!$A$39=29,IF(SUM(BC$11:BC15,Feb!BC38:BC$39)&gt;0,AVERAGE(BC$11:BC15,Feb!BC38:BC$39)," "),IF(SUM(BC$11:BC15,Feb!BC37:BC$38)&gt;0,AVERAGE(BC$11:BC15,Feb!BC37:BC$38),"")))</f>
        <v/>
      </c>
      <c r="BE15" s="58"/>
      <c r="BF15" s="61" t="str">
        <f>IF(+$B15&lt;&gt;"Sat","",IF(Feb!$A$39=29,IF(SUM(BE$11:BE15,Feb!BE38:BE$39)&gt;0,AVERAGE(BE$11:BE15,Feb!BE38:BE$39)," "),IF(SUM(BE$11:BE15,Feb!BE37:BE$38)&gt;0,AVERAGE(BE$11:BE15,Feb!BE37:BE$38),"")))</f>
        <v/>
      </c>
      <c r="BG15" s="64" t="str">
        <f ca="1" t="shared" si="8"/>
        <v/>
      </c>
      <c r="BH15" s="63" t="str">
        <f>IF(+$B15&lt;&gt;"Sat","",IF(Feb!$A$39=29,IF(SUM(BG$11:BG15,Feb!BG38:BG$39)&gt;0,AVERAGE(BG$11:BG15,Feb!BG38:BG$39)," "),IF(SUM(BG$11:BG15,Feb!BG37:BG$38)&gt;0,AVERAGE(BG$11:BG15,Feb!BG37:BG$38),"")))</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Mon</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Mon</v>
      </c>
      <c r="AS16" s="36"/>
      <c r="AT16" s="52" t="str">
        <f>IF(+$B16&lt;&gt;"Sat","",IF(Feb!$A$39=29,IF(SUM(AS$11:AS16,Feb!AS39:AS$39)&gt;0,AVERAGE(AS$11:AS16,Feb!AS39:AS$39)," "),IF(SUM(AS$11:AS16,Feb!AS38:AS$38)&gt;0,AVERAGE(AS$11:AS16,Feb!AS38:AS$38),"")))</f>
        <v/>
      </c>
      <c r="AU16" s="35"/>
      <c r="AV16" s="37"/>
      <c r="AW16" s="36"/>
      <c r="AX16" s="39" t="str">
        <f>IF(+$B16&lt;&gt;"Sat","",IF(Feb!$A$39=29,IF(SUM(AW$11:AW16,Feb!AW39:AW$39)&gt;0,AVERAGE(AW$11:AW16,Feb!AW39:AW$39)," "),IF(SUM(AW$11:AW16,Feb!AW38:AW$38)&gt;0,AVERAGE(AW$11:AW16,Feb!AW38:AW$38),"")))</f>
        <v/>
      </c>
      <c r="AY16" s="41" t="str">
        <f ca="1" t="shared" si="6"/>
        <v/>
      </c>
      <c r="AZ16" s="52" t="str">
        <f>IF(+$B16&lt;&gt;"Sat","",IF(Feb!$A$39=29,IF(SUM(AY$11:AY16,Feb!AY39:AY$39)&gt;0,AVERAGE(AY$11:AY16,Feb!AY39:AY$39)," "),IF(SUM(AY$11:AY16,Feb!AY38:AY$38)&gt;0,AVERAGE(AY$11:AY16,Feb!AY38:AY$38),"")))</f>
        <v/>
      </c>
      <c r="BA16" s="36"/>
      <c r="BB16" s="39" t="str">
        <f>IF(+$B16&lt;&gt;"Sat","",IF(Feb!$A$39=29,IF(SUM(BA$11:BA16,Feb!BA39:BA$39)&gt;0,AVERAGE(BA$11:BA16,Feb!BA39:BA$39)," "),IF(SUM(BA$11:BA16,Feb!BA38:BA$38)&gt;0,AVERAGE(BA$11:BA16,Feb!BA38:BA$38),"")))</f>
        <v/>
      </c>
      <c r="BC16" s="41" t="str">
        <f ca="1" t="shared" si="7"/>
        <v/>
      </c>
      <c r="BD16" s="52" t="str">
        <f>IF(+$B16&lt;&gt;"Sat","",IF(Feb!$A$39=29,IF(SUM(BC$11:BC16,Feb!BC39:BC$39)&gt;0,AVERAGE(BC$11:BC16,Feb!BC39:BC$39)," "),IF(SUM(BC$11:BC16,Feb!BC38:BC$38)&gt;0,AVERAGE(BC$11:BC16,Feb!BC38:BC$38),"")))</f>
        <v/>
      </c>
      <c r="BE16" s="36"/>
      <c r="BF16" s="65" t="str">
        <f>IF(+$B16&lt;&gt;"Sat","",IF(Feb!$A$39=29,IF(SUM(BE$11:BE16,Feb!BE39:BE$39)&gt;0,AVERAGE(BE$11:BE16,Feb!BE39:BE$39)," "),IF(SUM(BE$11:BE16,Feb!BE38:BE$38)&gt;0,AVERAGE(BE$11:BE16,Feb!BE38:BE$38),"")))</f>
        <v/>
      </c>
      <c r="BG16" s="129" t="str">
        <f ca="1" t="shared" si="8"/>
        <v/>
      </c>
      <c r="BH16" s="52" t="str">
        <f>IF(+$B16&lt;&gt;"Sat","",IF(Feb!$A$39=29,IF(SUM(BG$11:BG16,Feb!BG39:BG$39)&gt;0,AVERAGE(BG$11:BG16,Feb!BG39:BG$39)," "),IF(SUM(BG$11:BG16,Feb!BG38:BG$38)&gt;0,AVERAGE(BG$11:BG16,Feb!BG38:BG$38),"")))</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Tue</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Tue</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40">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Wed</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Wed</v>
      </c>
      <c r="AS18" s="48"/>
      <c r="AT18" s="40" t="str">
        <f aca="true" t="shared" si="17" ref="AT18:AT40">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40">IF(+$B18="Sat",IF(SUM(BA12:BA18)&gt;0,AVERAGE(BA12:BA18)," "),"")</f>
        <v/>
      </c>
      <c r="BC18" s="41" t="str">
        <f ca="1" t="shared" si="7"/>
        <v/>
      </c>
      <c r="BD18" s="40" t="str">
        <f aca="true" t="shared" si="20" ref="BD18:BD40">IF(+$B18="Sat",IF(SUM(BC12:BC18)&gt;0,AVERAGE(BC12:BC18)," "),"")</f>
        <v/>
      </c>
      <c r="BE18" s="48"/>
      <c r="BF18" s="67" t="str">
        <f aca="true" t="shared" si="21" ref="BF18:BF40">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Thu</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Thu</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Fri</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Fri</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Sat</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Sat</v>
      </c>
      <c r="AS21" s="36"/>
      <c r="AT21" s="52" t="str">
        <f t="shared" si="17"/>
        <v xml:space="preserve"> </v>
      </c>
      <c r="AU21" s="35"/>
      <c r="AV21" s="37"/>
      <c r="AW21" s="36"/>
      <c r="AX21" s="39" t="str">
        <f t="shared" si="18"/>
        <v xml:space="preserve"> </v>
      </c>
      <c r="AY21" s="41" t="str">
        <f ca="1" t="shared" si="6"/>
        <v/>
      </c>
      <c r="AZ21" s="52" t="str">
        <f ca="1" t="shared" si="18"/>
        <v xml:space="preserve"> </v>
      </c>
      <c r="BA21" s="36"/>
      <c r="BB21" s="39" t="str">
        <f t="shared" si="19"/>
        <v xml:space="preserve"> </v>
      </c>
      <c r="BC21" s="41" t="str">
        <f ca="1" t="shared" si="7"/>
        <v/>
      </c>
      <c r="BD21" s="52" t="str">
        <f ca="1" t="shared" si="20"/>
        <v xml:space="preserve"> </v>
      </c>
      <c r="BE21" s="36"/>
      <c r="BF21" s="65" t="str">
        <f t="shared" si="21"/>
        <v xml:space="preserve"> </v>
      </c>
      <c r="BG21" s="129" t="str">
        <f ca="1" t="shared" si="8"/>
        <v/>
      </c>
      <c r="BH21" s="52" t="str">
        <f ca="1" t="shared" si="16"/>
        <v xml:space="preserve">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Sun</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Sun</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Mon</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Mon</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Tue</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Tue</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Wed</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736"/>
      <c r="AK25" s="57"/>
      <c r="AL25" s="53"/>
      <c r="AM25" t="str">
        <f ca="1" t="shared" si="12"/>
        <v/>
      </c>
      <c r="AN25" s="53"/>
      <c r="AO25" s="427"/>
      <c r="AP25" s="400"/>
      <c r="AQ25" s="213">
        <f t="shared" si="4"/>
        <v>15</v>
      </c>
      <c r="AR25" s="430" t="str">
        <f t="shared" si="5"/>
        <v>Wed</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Thu</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737"/>
      <c r="AK26" s="34"/>
      <c r="AL26" s="35"/>
      <c r="AM26" t="str">
        <f ca="1" t="shared" si="12"/>
        <v/>
      </c>
      <c r="AN26" s="35"/>
      <c r="AO26" s="425"/>
      <c r="AP26" s="398"/>
      <c r="AQ26" s="210">
        <f t="shared" si="4"/>
        <v>16</v>
      </c>
      <c r="AR26" s="429" t="str">
        <f t="shared" si="5"/>
        <v>Thu</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Fri</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Fri</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Sat</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Sat</v>
      </c>
      <c r="AS28" s="48"/>
      <c r="AT28" s="40" t="str">
        <f t="shared" si="17"/>
        <v xml:space="preserve"> </v>
      </c>
      <c r="AU28" s="43"/>
      <c r="AV28" s="49"/>
      <c r="AW28" s="48"/>
      <c r="AX28" s="66" t="str">
        <f t="shared" si="18"/>
        <v xml:space="preserve"> </v>
      </c>
      <c r="AY28" s="41" t="str">
        <f ca="1" t="shared" si="6"/>
        <v/>
      </c>
      <c r="AZ28" s="52" t="str">
        <f ca="1" t="shared" si="18"/>
        <v xml:space="preserve"> </v>
      </c>
      <c r="BA28" s="48"/>
      <c r="BB28" s="66" t="str">
        <f t="shared" si="19"/>
        <v xml:space="preserve"> </v>
      </c>
      <c r="BC28" s="41" t="str">
        <f ca="1" t="shared" si="7"/>
        <v/>
      </c>
      <c r="BD28" s="40" t="str">
        <f ca="1" t="shared" si="20"/>
        <v xml:space="preserve"> </v>
      </c>
      <c r="BE28" s="48"/>
      <c r="BF28" s="67" t="str">
        <f t="shared" si="21"/>
        <v xml:space="preserve"> </v>
      </c>
      <c r="BG28" s="42" t="str">
        <f ca="1" t="shared" si="8"/>
        <v/>
      </c>
      <c r="BH28" s="40" t="str">
        <f ca="1" t="shared" si="16"/>
        <v xml:space="preserve">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1">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Sun</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Sun</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Mon</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671"/>
      <c r="AK30" s="57"/>
      <c r="AL30" s="53"/>
      <c r="AM30" t="str">
        <f ca="1" t="shared" si="12"/>
        <v/>
      </c>
      <c r="AN30" s="53"/>
      <c r="AO30" s="427"/>
      <c r="AP30" s="400"/>
      <c r="AQ30" s="213">
        <f t="shared" si="4"/>
        <v>20</v>
      </c>
      <c r="AR30" s="430" t="str">
        <f t="shared" si="5"/>
        <v>Mon</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Tue</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670"/>
      <c r="AK31" s="34"/>
      <c r="AL31" s="35"/>
      <c r="AM31" t="str">
        <f ca="1" t="shared" si="12"/>
        <v/>
      </c>
      <c r="AN31" s="35"/>
      <c r="AO31" s="425"/>
      <c r="AP31" s="398"/>
      <c r="AQ31" s="210">
        <f t="shared" si="4"/>
        <v>21</v>
      </c>
      <c r="AR31" s="429" t="str">
        <f t="shared" si="5"/>
        <v>Tue</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Wed</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Wed</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Thu</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Thu</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Fri</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Fri</v>
      </c>
      <c r="AS34" s="48"/>
      <c r="AT34" s="40" t="str">
        <f t="shared" si="17"/>
        <v/>
      </c>
      <c r="AU34" s="43"/>
      <c r="AV34" s="49"/>
      <c r="AW34" s="48"/>
      <c r="AX34" s="66" t="str">
        <f aca="true" t="shared" si="23" ref="AX34:AZ40">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Sat</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736"/>
      <c r="AK35" s="57"/>
      <c r="AL35" s="53"/>
      <c r="AM35" t="str">
        <f ca="1" t="shared" si="12"/>
        <v/>
      </c>
      <c r="AN35" s="53"/>
      <c r="AO35" s="427"/>
      <c r="AP35" s="400"/>
      <c r="AQ35" s="213">
        <f t="shared" si="4"/>
        <v>25</v>
      </c>
      <c r="AR35" s="430" t="str">
        <f t="shared" si="5"/>
        <v>Sat</v>
      </c>
      <c r="AS35" s="58"/>
      <c r="AT35" s="63" t="str">
        <f t="shared" si="17"/>
        <v xml:space="preserve"> </v>
      </c>
      <c r="AU35" s="53"/>
      <c r="AV35" s="59"/>
      <c r="AW35" s="58"/>
      <c r="AX35" s="61" t="str">
        <f t="shared" si="23"/>
        <v xml:space="preserve"> </v>
      </c>
      <c r="AY35" s="84" t="str">
        <f ca="1" t="shared" si="6"/>
        <v/>
      </c>
      <c r="AZ35" s="63" t="str">
        <f ca="1" t="shared" si="23"/>
        <v xml:space="preserve"> </v>
      </c>
      <c r="BA35" s="58"/>
      <c r="BB35" s="61" t="str">
        <f t="shared" si="19"/>
        <v xml:space="preserve"> </v>
      </c>
      <c r="BC35" s="84" t="str">
        <f ca="1" t="shared" si="7"/>
        <v/>
      </c>
      <c r="BD35" s="63" t="str">
        <f ca="1" t="shared" si="20"/>
        <v xml:space="preserve"> </v>
      </c>
      <c r="BE35" s="58"/>
      <c r="BF35" s="68" t="str">
        <f t="shared" si="21"/>
        <v xml:space="preserve"> </v>
      </c>
      <c r="BG35" s="64" t="str">
        <f ca="1" t="shared" si="8"/>
        <v/>
      </c>
      <c r="BH35" s="63" t="str">
        <f ca="1" t="shared" si="16"/>
        <v xml:space="preserve">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Sun</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Sun</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Mon</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Mon</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Tue</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Tue</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Wed</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Wed</v>
      </c>
      <c r="AS39" s="48"/>
      <c r="AT39" s="40" t="str">
        <f t="shared" si="17"/>
        <v/>
      </c>
      <c r="AU39" s="43"/>
      <c r="AV39" s="49"/>
      <c r="AW39" s="48"/>
      <c r="AX39" s="66" t="str">
        <f t="shared" si="23"/>
        <v/>
      </c>
      <c r="AY39" s="41" t="str">
        <f ca="1" t="shared" si="6"/>
        <v/>
      </c>
      <c r="AZ39" s="52" t="str">
        <f t="shared" si="23"/>
        <v/>
      </c>
      <c r="BA39" s="48"/>
      <c r="BB39" s="66" t="str">
        <f t="shared" si="19"/>
        <v/>
      </c>
      <c r="BC39" s="41" t="str">
        <f ca="1" t="shared" si="7"/>
        <v/>
      </c>
      <c r="BD39" s="40" t="str">
        <f t="shared" si="20"/>
        <v/>
      </c>
      <c r="BE39" s="48"/>
      <c r="BF39" s="67" t="str">
        <f t="shared" si="21"/>
        <v/>
      </c>
      <c r="BG39" s="42" t="str">
        <f ca="1" t="shared" si="8"/>
        <v/>
      </c>
      <c r="BH39" s="40" t="str">
        <f t="shared" si="16"/>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c r="A40" s="212">
        <v>30</v>
      </c>
      <c r="B40" s="211" t="str">
        <f t="shared" si="9"/>
        <v>Thu</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Thu</v>
      </c>
      <c r="AS40" s="48"/>
      <c r="AT40" s="40" t="str">
        <f t="shared" si="17"/>
        <v/>
      </c>
      <c r="AU40" s="43"/>
      <c r="AV40" s="49"/>
      <c r="AW40" s="48"/>
      <c r="AX40" s="66" t="str">
        <f t="shared" si="23"/>
        <v/>
      </c>
      <c r="AY40" s="41" t="str">
        <f ca="1" t="shared" si="6"/>
        <v/>
      </c>
      <c r="AZ40" s="40" t="str">
        <f t="shared" si="23"/>
        <v/>
      </c>
      <c r="BA40" s="48"/>
      <c r="BB40" s="66" t="str">
        <f t="shared" si="19"/>
        <v/>
      </c>
      <c r="BC40" s="41" t="str">
        <f ca="1" t="shared" si="7"/>
        <v/>
      </c>
      <c r="BD40" s="40" t="str">
        <f t="shared" si="20"/>
        <v/>
      </c>
      <c r="BE40" s="48"/>
      <c r="BF40" s="67" t="str">
        <f t="shared" si="21"/>
        <v/>
      </c>
      <c r="BG40" s="42" t="str">
        <f ca="1" t="shared" si="8"/>
        <v/>
      </c>
      <c r="BH40" s="40" t="str">
        <f t="shared" si="16"/>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c r="A41" s="213">
        <v>31</v>
      </c>
      <c r="B41" s="214" t="str">
        <f t="shared" si="9"/>
        <v>Fri</v>
      </c>
      <c r="C41" s="53"/>
      <c r="D41" s="54"/>
      <c r="E41" s="54"/>
      <c r="F41" s="55"/>
      <c r="G41" s="56"/>
      <c r="H41" s="57"/>
      <c r="I41" s="53"/>
      <c r="J41" s="54"/>
      <c r="K41" s="58"/>
      <c r="L41" s="271"/>
      <c r="M41" s="53"/>
      <c r="N41" s="61" t="str">
        <f ca="1" t="shared" si="10"/>
        <v/>
      </c>
      <c r="O41" s="53"/>
      <c r="P41" s="61" t="str">
        <f ca="1" t="shared" si="0"/>
        <v/>
      </c>
      <c r="Q41" s="53"/>
      <c r="R41" s="53"/>
      <c r="S41" s="59"/>
      <c r="T41" s="220">
        <f t="shared" si="1"/>
        <v>31</v>
      </c>
      <c r="U41" s="406"/>
      <c r="V41" s="58"/>
      <c r="W41" s="53"/>
      <c r="X41" s="394" t="str">
        <f t="shared" si="2"/>
        <v/>
      </c>
      <c r="Y41" s="271"/>
      <c r="Z41" s="58"/>
      <c r="AA41" s="53"/>
      <c r="AB41" s="394" t="str">
        <f t="shared" si="3"/>
        <v/>
      </c>
      <c r="AC41" s="271"/>
      <c r="AD41" s="58"/>
      <c r="AE41" s="53"/>
      <c r="AF41" s="394" t="str">
        <f t="shared" si="11"/>
        <v/>
      </c>
      <c r="AG41" s="271"/>
      <c r="AH41" s="58"/>
      <c r="AI41" s="53"/>
      <c r="AJ41" s="670"/>
      <c r="AK41" s="57"/>
      <c r="AL41" s="53"/>
      <c r="AM41" t="str">
        <f ca="1" t="shared" si="12"/>
        <v/>
      </c>
      <c r="AN41" s="53"/>
      <c r="AO41" s="427"/>
      <c r="AP41" s="400"/>
      <c r="AQ41" s="213">
        <f t="shared" si="4"/>
        <v>31</v>
      </c>
      <c r="AR41" s="430" t="str">
        <f t="shared" si="5"/>
        <v>Fri</v>
      </c>
      <c r="AS41" s="58"/>
      <c r="AT41" s="63" t="str">
        <f>IF(SUM(AS35:AS41)=0,"",IF(+$B41="Sat",AVERAGE(AS35:AS41),IF(+$B41="Fri",AVERAGE(AS36:AS41,Apr!AS$11),IF(+$B41="Thu",AVERAGE(AS37:AS41,Apr!AS$11:AS$12),IF(+$B41="Wed",AVERAGE(AS38:AS41,Apr!AS$11:AS$13)," ")))))</f>
        <v/>
      </c>
      <c r="AU41" s="53"/>
      <c r="AV41" s="59"/>
      <c r="AW41" s="58"/>
      <c r="AX41" s="61" t="str">
        <f>IF(SUM(AW35:AW41)=0,"",IF(+$B41="Sat",AVERAGE(AW35:AW41),IF(+$B41="Fri",AVERAGE(AW36:AW41,Apr!AW$11),IF(+$B41="Thu",AVERAGE(AW37:AW41,Apr!AW$11:AW$12),IF(+$B41="Wed",AVERAGE(AW38:AW41,Apr!AW$11:AW$13)," ")))))</f>
        <v/>
      </c>
      <c r="AY41" s="84" t="str">
        <f ca="1" t="shared" si="6"/>
        <v/>
      </c>
      <c r="AZ41" s="63" t="str">
        <f ca="1">IF(SUM(AY35:AY41)=0,"",IF(+$B41="Sat",AVERAGE(AY35:AY41),IF(+$B41="Fri",AVERAGE(AY36:AY41,Apr!AY$11),IF(+$B41="Thu",AVERAGE(AY37:AY41,Apr!AY$11:AY$12),IF(+$B41="Wed",AVERAGE(AY38:AY41,Apr!AY$11:AY$13)," ")))))</f>
        <v/>
      </c>
      <c r="BA41" s="58"/>
      <c r="BB41" s="61" t="str">
        <f>IF(SUM(BA35:BA41)=0,"",IF(+$B41="Sat",AVERAGE(BA35:BA41),IF(+$B41="Fri",AVERAGE(BA36:BA41,Apr!BA$11),IF(+$B41="Thu",AVERAGE(BA37:BA41,Apr!BA$11:BA$12),IF(+$B41="Wed",AVERAGE(BA38:BA41,Apr!BA$11:BA$13)," ")))))</f>
        <v/>
      </c>
      <c r="BC41" s="84" t="str">
        <f ca="1" t="shared" si="7"/>
        <v/>
      </c>
      <c r="BD41" s="61" t="str">
        <f ca="1">IF(SUM(BC35:BC41)=0,"",IF(+$B41="Sat",AVERAGE(BC35:BC41),IF(+$B41="Fri",AVERAGE(BC36:BC41,Apr!BC$11),IF(+$B41="Thu",AVERAGE(BC37:BC41,Apr!BC$11:BC$12),IF(+$B41="Wed",AVERAGE(BC38:BC41,Apr!BC$11:BC$13)," ")))))</f>
        <v/>
      </c>
      <c r="BE41" s="58"/>
      <c r="BF41" s="68" t="str">
        <f>IF(SUM(BE35:BE41)=0,"",IF(+$B41="Sat",AVERAGE(BE35:BE41),IF(+$B41="Fri",AVERAGE(BE36:BE41,Apr!BE$11),IF(+$B41="Thu",AVERAGE(BE37:BE41,Apr!BE$11:BE$12),IF(+$B41="Wed",AVERAGE(BE38:BE41,Apr!BE$11:BE$13)," ")))))</f>
        <v/>
      </c>
      <c r="BG41" s="64" t="str">
        <f ca="1" t="shared" si="8"/>
        <v/>
      </c>
      <c r="BH41" s="61" t="str">
        <f ca="1">IF(SUM(BG35:BG41)=0,"",IF(+$B41="Sat",AVERAGE(BG35:BG41),IF(+$B41="Fri",AVERAGE(BG36:BG41,Apr!BG$11),IF(+$B41="Thu",AVERAGE(BG37:BG41,Apr!BG$11:BG$12),IF(+$B41="Wed",AVERAGE(BG38:BG41,Apr!BG$11:BG$13)," ")))))</f>
        <v/>
      </c>
      <c r="BI41" s="410"/>
      <c r="BJ41" s="240">
        <f>+A41</f>
        <v>31</v>
      </c>
      <c r="BK41" s="406"/>
      <c r="BL41" s="406"/>
      <c r="BM41" s="58"/>
      <c r="BN41" s="59"/>
      <c r="BO41" s="271"/>
      <c r="BP41" s="53"/>
      <c r="BQ41" s="53"/>
      <c r="BR41" s="53"/>
      <c r="BS41" s="53"/>
      <c r="BT41" s="53"/>
      <c r="BU41" s="53"/>
      <c r="BV41" s="53"/>
      <c r="BW41" s="53"/>
      <c r="BX41" s="59"/>
      <c r="BY41" s="53"/>
      <c r="BZ41" s="59"/>
      <c r="CA41" s="238">
        <f t="shared" si="14"/>
        <v>31</v>
      </c>
      <c r="CB41" s="54"/>
      <c r="CC41" s="830" t="str">
        <f ca="1" t="shared" si="22"/>
        <v/>
      </c>
      <c r="CD41" s="57"/>
      <c r="CE41" s="831" t="str">
        <f ca="1" t="shared" si="22"/>
        <v/>
      </c>
      <c r="CF41" s="57"/>
      <c r="CG41" s="766"/>
      <c r="CH41" s="53"/>
      <c r="CI41" s="57"/>
      <c r="CJ41" s="57"/>
      <c r="CK41" s="766"/>
      <c r="CL41" s="53"/>
      <c r="CM41" s="766"/>
      <c r="CN41" s="53"/>
      <c r="CO41" s="766"/>
      <c r="CP41" s="793"/>
    </row>
    <row r="42" spans="1:94" ht="15" customHeight="1" thickBot="1" thickTop="1">
      <c r="A42" s="216" t="s">
        <v>36</v>
      </c>
      <c r="B42" s="217"/>
      <c r="C42" s="34"/>
      <c r="D42" s="70"/>
      <c r="E42" s="31"/>
      <c r="F42" s="71"/>
      <c r="G42" s="72"/>
      <c r="H42" s="3" t="str">
        <f>IF(SUM(H11:H41)&gt;0,AVERAGE(H11:H41)," ")</f>
        <v xml:space="preserve"> </v>
      </c>
      <c r="I42" s="39" t="str">
        <f>IF(SUM(I11:I41)&gt;0,AVERAGE(I11:I41)," ")</f>
        <v xml:space="preserve"> </v>
      </c>
      <c r="J42" s="65" t="str">
        <f>IF(SUM(J11:J41)&gt;0,AVERAGE(J11:J41)," ")</f>
        <v xml:space="preserve"> </v>
      </c>
      <c r="K42" s="38" t="str">
        <f>IF(SUM(K11:K41)&gt;0,AVERAGE(K11:K41)," ")</f>
        <v xml:space="preserve"> </v>
      </c>
      <c r="L42" s="272"/>
      <c r="M42" s="306" t="str">
        <f aca="true" t="shared" si="24" ref="M42:S42">IF(SUM(M11:M41)&gt;0,AVERAGE(M11:M41)," ")</f>
        <v xml:space="preserve"> </v>
      </c>
      <c r="N42" s="39" t="str">
        <f ca="1">IF(SUM(N11:N41)&gt;0,AVERAGE(N11:N41)," ")</f>
        <v xml:space="preserve"> </v>
      </c>
      <c r="O42" s="306" t="str">
        <f t="shared" si="24"/>
        <v xml:space="preserve"> </v>
      </c>
      <c r="P42" s="39" t="str">
        <f ca="1">IF(SUM(P11:P41)&gt;0,AVERAGE(P11:P41)," ")</f>
        <v xml:space="preserve"> </v>
      </c>
      <c r="Q42" s="39" t="str">
        <f t="shared" si="24"/>
        <v xml:space="preserve"> </v>
      </c>
      <c r="R42" s="39" t="str">
        <f t="shared" si="24"/>
        <v xml:space="preserve"> </v>
      </c>
      <c r="S42" s="52" t="str">
        <f t="shared" si="24"/>
        <v xml:space="preserve"> </v>
      </c>
      <c r="T42" s="216" t="s">
        <v>37</v>
      </c>
      <c r="U42" s="402" t="str">
        <f>IF(SUM(U11:U41)&gt;0,AVERAGE(U11:U41)," ")</f>
        <v xml:space="preserve"> </v>
      </c>
      <c r="V42" s="307" t="str">
        <f aca="true" t="shared" si="25" ref="V42:AI42">IF(SUM(V11:V41)&gt;0,AVERAGE(V11:V41)," ")</f>
        <v xml:space="preserve"> </v>
      </c>
      <c r="W42" s="306" t="str">
        <f t="shared" si="25"/>
        <v xml:space="preserve"> </v>
      </c>
      <c r="X42" s="306" t="str">
        <f t="shared" si="25"/>
        <v xml:space="preserve"> </v>
      </c>
      <c r="Y42" s="52" t="str">
        <f t="shared" si="25"/>
        <v xml:space="preserve"> </v>
      </c>
      <c r="Z42" s="307" t="str">
        <f t="shared" si="25"/>
        <v xml:space="preserve"> </v>
      </c>
      <c r="AA42" s="306" t="str">
        <f t="shared" si="25"/>
        <v xml:space="preserve"> </v>
      </c>
      <c r="AB42" s="306" t="str">
        <f t="shared" si="25"/>
        <v xml:space="preserve"> </v>
      </c>
      <c r="AC42" s="52" t="str">
        <f t="shared" si="25"/>
        <v xml:space="preserve"> </v>
      </c>
      <c r="AD42" s="307" t="str">
        <f t="shared" si="25"/>
        <v xml:space="preserve"> </v>
      </c>
      <c r="AE42" s="306" t="str">
        <f t="shared" si="25"/>
        <v xml:space="preserve"> </v>
      </c>
      <c r="AF42" s="306" t="str">
        <f t="shared" si="25"/>
        <v xml:space="preserve"> </v>
      </c>
      <c r="AG42" s="52" t="str">
        <f t="shared" si="25"/>
        <v xml:space="preserve"> </v>
      </c>
      <c r="AH42" s="307" t="str">
        <f t="shared" si="25"/>
        <v xml:space="preserve"> </v>
      </c>
      <c r="AI42" s="52" t="str">
        <f t="shared" si="25"/>
        <v xml:space="preserve"> </v>
      </c>
      <c r="AJ42" s="672"/>
      <c r="AK42" s="667" t="str">
        <f>IF(SUM(AK11:AK41)&gt;0,AVERAGE(AK11:AK41)," ")</f>
        <v xml:space="preserve"> </v>
      </c>
      <c r="AL42" s="704" t="str">
        <f>IF(SUM(AL11:AL41)&gt;0,AVERAGE(AL11:AL41)," ")</f>
        <v xml:space="preserve"> </v>
      </c>
      <c r="AM42" s="39"/>
      <c r="AN42" s="853" t="str">
        <f ca="1">IF(SUM(AM11:AM41)&gt;0,GEOMEAN(AM11:AM41),"")</f>
        <v/>
      </c>
      <c r="AO42" s="272"/>
      <c r="AP42" s="272"/>
      <c r="AQ42" s="965" t="s">
        <v>70</v>
      </c>
      <c r="AR42" s="1031"/>
      <c r="AS42" s="708" t="str">
        <f>IF(SUM(AS11:AS41)&gt;0,AVERAGE(AS11:AS41)," ")</f>
        <v xml:space="preserve"> </v>
      </c>
      <c r="AT42" s="74"/>
      <c r="AU42" s="699" t="str">
        <f>IF(SUM(AU11:AU41)&gt;0,AVERAGE(AU11:AU41)," ")</f>
        <v xml:space="preserve"> </v>
      </c>
      <c r="AV42" s="52" t="str">
        <f>IF(SUM(AV11:AV41)&gt;0,AVERAGE(AV11:AV41)," ")</f>
        <v xml:space="preserve"> </v>
      </c>
      <c r="AW42" s="687" t="str">
        <f>IF(SUM(AW11:AW41)&gt;0,AVERAGE(AW11:AW41)," ")</f>
        <v xml:space="preserve"> </v>
      </c>
      <c r="AX42" s="688"/>
      <c r="AY42" s="665" t="str">
        <f ca="1">IF(SUM(AY11:AY41)&gt;0,AVERAGE(AY11:AY41)," ")</f>
        <v xml:space="preserve"> </v>
      </c>
      <c r="AZ42" s="688"/>
      <c r="BA42" s="687" t="str">
        <f>IF(SUM(BA11:BA41)&gt;0,AVERAGE(BA11:BA41)," ")</f>
        <v xml:space="preserve"> </v>
      </c>
      <c r="BB42" s="666"/>
      <c r="BC42" s="665" t="str">
        <f ca="1">IF(SUM(BC11:BC41)&gt;0,AVERAGE(BC11:BC41)," ")</f>
        <v xml:space="preserve"> </v>
      </c>
      <c r="BD42" s="688"/>
      <c r="BE42" s="667" t="str">
        <f>IF(SUM(BE11:BE41)&gt;0,AVERAGE(BE11:BE41)," ")</f>
        <v xml:space="preserve"> </v>
      </c>
      <c r="BF42" s="688"/>
      <c r="BG42" s="665" t="str">
        <f ca="1">IF(SUM(BG11:BG41)&gt;0,AVERAGE(BG11:BG41)," ")</f>
        <v xml:space="preserve"> </v>
      </c>
      <c r="BH42" s="74"/>
      <c r="BI42" s="411" t="str">
        <f>IF(SUM(BI11:BI41)&gt;0,AVERAGE(BI11:BI41)," ")</f>
        <v xml:space="preserve"> </v>
      </c>
      <c r="BJ42" s="216" t="s">
        <v>37</v>
      </c>
      <c r="BK42" s="434" t="str">
        <f>IF(SUM(BK11:BK41)&gt;0,AVERAGE(BK11:BK41)," ")</f>
        <v xml:space="preserve"> </v>
      </c>
      <c r="BL42" s="434" t="str">
        <f>IF(SUM(BL11:BL41)&gt;0,AVERAGE(BL11:BL41)," ")</f>
        <v xml:space="preserve"> </v>
      </c>
      <c r="BM42" s="38" t="str">
        <f>IF(SUM(BM11:BM41)&gt;0,AVERAGE(BM11:BM41)," ")</f>
        <v xml:space="preserve"> </v>
      </c>
      <c r="BN42" s="52" t="str">
        <f>IF(SUM(BN11:BN41)&gt;0,AVERAGE(BN11:BN41)," ")</f>
        <v xml:space="preserve"> </v>
      </c>
      <c r="BO42" s="73"/>
      <c r="BP42" s="39" t="str">
        <f aca="true" t="shared" si="26" ref="BP42:BX42">IF(SUM(BP11:BP41)&gt;0,AVERAGE(BP11:BP41)," ")</f>
        <v xml:space="preserve"> </v>
      </c>
      <c r="BQ42" s="306" t="str">
        <f t="shared" si="26"/>
        <v xml:space="preserve"> </v>
      </c>
      <c r="BR42" s="39" t="str">
        <f t="shared" si="26"/>
        <v xml:space="preserve"> </v>
      </c>
      <c r="BS42" s="39" t="str">
        <f t="shared" si="26"/>
        <v xml:space="preserve"> </v>
      </c>
      <c r="BT42" s="39" t="str">
        <f t="shared" si="26"/>
        <v xml:space="preserve"> </v>
      </c>
      <c r="BU42" s="39" t="str">
        <f t="shared" si="26"/>
        <v xml:space="preserve"> </v>
      </c>
      <c r="BV42" s="39" t="str">
        <f t="shared" si="26"/>
        <v xml:space="preserve"> </v>
      </c>
      <c r="BW42" s="39" t="str">
        <f t="shared" si="26"/>
        <v xml:space="preserve"> </v>
      </c>
      <c r="BX42" s="52" t="str">
        <f t="shared" si="26"/>
        <v xml:space="preserve"> </v>
      </c>
      <c r="BY42" s="39" t="str">
        <f>IF(SUM(BY11:BY41)&gt;0,AVERAGE(BY11:BY41)," ")</f>
        <v xml:space="preserve"> </v>
      </c>
      <c r="BZ42" s="52" t="str">
        <f>IF(SUM(BZ11:BZ41)&gt;0,AVERAGE(BZ11:BZ41)," ")</f>
        <v xml:space="preserve"> </v>
      </c>
      <c r="CA42" s="782" t="s">
        <v>37</v>
      </c>
      <c r="CB42" s="3" t="str">
        <f>IF(SUM(CB11:CB41)&gt;0,AVERAGE(CB11:CB41)," ")</f>
        <v xml:space="preserve"> </v>
      </c>
      <c r="CC42" s="52" t="str">
        <f ca="1">IF(SUM(CC11:CC41)&gt;0,AVERAGE(CC11:CC41)," ")</f>
        <v xml:space="preserve"> </v>
      </c>
      <c r="CD42" s="3" t="str">
        <f>IF(SUM(CD11:CD41)&gt;0,AVERAGE(CD11:CD41)," ")</f>
        <v xml:space="preserve"> </v>
      </c>
      <c r="CE42" s="759" t="str">
        <f ca="1">IF(SUM(CE11:CE41)&gt;0,AVERAGE(CE11:CE41)," ")</f>
        <v xml:space="preserve"> </v>
      </c>
      <c r="CF42" s="786" t="str">
        <f aca="true" t="shared" si="27" ref="CF42:CP42">IF(SUM(CF11:CF41)&gt;0,AVERAGE(CF11:CF41)," ")</f>
        <v xml:space="preserve"> </v>
      </c>
      <c r="CG42" s="41" t="str">
        <f t="shared" si="27"/>
        <v xml:space="preserve"> </v>
      </c>
      <c r="CH42" s="39" t="str">
        <f t="shared" si="27"/>
        <v xml:space="preserve"> </v>
      </c>
      <c r="CI42" s="42" t="str">
        <f>IF(SUM(CI11:CI41)&gt;0,AVERAGE(CI11:CI41)," ")</f>
        <v xml:space="preserve"> </v>
      </c>
      <c r="CJ42" s="39" t="str">
        <f>IF(SUM(CJ11:CJ41)&gt;0,AVERAGE(CJ11:CJ41)," ")</f>
        <v xml:space="preserve"> </v>
      </c>
      <c r="CK42" s="42" t="str">
        <f t="shared" si="27"/>
        <v xml:space="preserve"> </v>
      </c>
      <c r="CL42" s="39" t="str">
        <f t="shared" si="27"/>
        <v xml:space="preserve"> </v>
      </c>
      <c r="CM42" s="41" t="str">
        <f t="shared" si="27"/>
        <v xml:space="preserve"> </v>
      </c>
      <c r="CN42" s="65" t="str">
        <f t="shared" si="27"/>
        <v xml:space="preserve"> </v>
      </c>
      <c r="CO42" s="42" t="str">
        <f t="shared" si="27"/>
        <v xml:space="preserve"> </v>
      </c>
      <c r="CP42" s="794" t="str">
        <f t="shared" si="27"/>
        <v xml:space="preserve"> </v>
      </c>
    </row>
    <row r="43" spans="1:94" ht="15" customHeight="1" thickBot="1" thickTop="1">
      <c r="A43" s="218" t="s">
        <v>38</v>
      </c>
      <c r="B43" s="219"/>
      <c r="C43" s="77"/>
      <c r="D43" s="76"/>
      <c r="E43" s="67" t="str">
        <f>IF(SUM(E11:E41)&gt;0,MAX(E11:E41)," ")</f>
        <v xml:space="preserve"> </v>
      </c>
      <c r="F43" s="78"/>
      <c r="G43" s="79"/>
      <c r="H43" s="80" t="str">
        <f aca="true" t="shared" si="28" ref="H43:S43">IF(SUM(H11:H41)&gt;0,MAX(H11:H41)," ")</f>
        <v xml:space="preserve"> </v>
      </c>
      <c r="I43" s="66" t="str">
        <f t="shared" si="28"/>
        <v xml:space="preserve"> </v>
      </c>
      <c r="J43" s="67" t="str">
        <f t="shared" si="28"/>
        <v xml:space="preserve"> </v>
      </c>
      <c r="K43" s="50" t="str">
        <f t="shared" si="28"/>
        <v xml:space="preserve"> </v>
      </c>
      <c r="L43" s="273" t="str">
        <f t="shared" si="28"/>
        <v xml:space="preserve"> </v>
      </c>
      <c r="M43" s="66" t="str">
        <f t="shared" si="28"/>
        <v xml:space="preserve"> </v>
      </c>
      <c r="N43" s="81" t="str">
        <f ca="1">IF(SUM(N11:N41)&gt;0,MAX(N11:N41)," ")</f>
        <v xml:space="preserve"> </v>
      </c>
      <c r="O43" s="66" t="str">
        <f t="shared" si="28"/>
        <v xml:space="preserve"> </v>
      </c>
      <c r="P43" s="81" t="str">
        <f ca="1">IF(SUM(P11:P41)&gt;0,MAX(P11:P41)," ")</f>
        <v xml:space="preserve"> </v>
      </c>
      <c r="Q43" s="66" t="str">
        <f t="shared" si="28"/>
        <v xml:space="preserve"> </v>
      </c>
      <c r="R43" s="66" t="str">
        <f t="shared" si="28"/>
        <v xml:space="preserve"> </v>
      </c>
      <c r="S43" s="40" t="str">
        <f t="shared" si="28"/>
        <v xml:space="preserve"> </v>
      </c>
      <c r="T43" s="218" t="s">
        <v>39</v>
      </c>
      <c r="U43" s="51" t="str">
        <f>IF(SUM(U11:U41)&gt;0,MAX(U11:U41)," ")</f>
        <v xml:space="preserve"> </v>
      </c>
      <c r="V43" s="50" t="str">
        <f aca="true" t="shared" si="29" ref="V43:AI43">IF(SUM(V11:V41)&gt;0,MAX(V11:V41)," ")</f>
        <v xml:space="preserve"> </v>
      </c>
      <c r="W43" s="66" t="str">
        <f t="shared" si="29"/>
        <v xml:space="preserve"> </v>
      </c>
      <c r="X43" s="393" t="str">
        <f t="shared" si="29"/>
        <v xml:space="preserve"> </v>
      </c>
      <c r="Y43" s="40" t="str">
        <f t="shared" si="29"/>
        <v xml:space="preserve"> </v>
      </c>
      <c r="Z43" s="50" t="str">
        <f t="shared" si="29"/>
        <v xml:space="preserve"> </v>
      </c>
      <c r="AA43" s="66" t="str">
        <f t="shared" si="29"/>
        <v xml:space="preserve"> </v>
      </c>
      <c r="AB43" s="393" t="str">
        <f t="shared" si="29"/>
        <v xml:space="preserve"> </v>
      </c>
      <c r="AC43" s="40" t="str">
        <f t="shared" si="29"/>
        <v xml:space="preserve"> </v>
      </c>
      <c r="AD43" s="50" t="str">
        <f t="shared" si="29"/>
        <v xml:space="preserve"> </v>
      </c>
      <c r="AE43" s="66" t="str">
        <f t="shared" si="29"/>
        <v xml:space="preserve"> </v>
      </c>
      <c r="AF43" s="393" t="str">
        <f t="shared" si="29"/>
        <v xml:space="preserve"> </v>
      </c>
      <c r="AG43" s="40" t="str">
        <f t="shared" si="29"/>
        <v xml:space="preserve"> </v>
      </c>
      <c r="AH43" s="50" t="str">
        <f t="shared" si="29"/>
        <v xml:space="preserve"> </v>
      </c>
      <c r="AI43" s="40" t="str">
        <f t="shared" si="29"/>
        <v xml:space="preserve"> </v>
      </c>
      <c r="AJ43" s="673"/>
      <c r="AK43" s="705" t="str">
        <f>IF(SUM(AK11:AK41)&gt;0,MAX(AK11:AK41)," ")</f>
        <v xml:space="preserve"> </v>
      </c>
      <c r="AL43" s="667" t="str">
        <f>IF(SUM(AL11:AL41)&gt;0,MAX(AL11:AL41)," ")</f>
        <v xml:space="preserve"> </v>
      </c>
      <c r="AM43" s="66" t="str">
        <f ca="1">IF(AN42&lt;&gt;"",MAX(AM11:AM41),"")</f>
        <v/>
      </c>
      <c r="AN43" s="852" t="str">
        <f ca="1">IF(AM43=63200,"TNTC",AM43)</f>
        <v/>
      </c>
      <c r="AO43" s="885" t="str">
        <f>IF(SUM(AO11:AP41)&gt;0,MAX(AO11:AP41)," ")</f>
        <v xml:space="preserve"> </v>
      </c>
      <c r="AP43" s="1030"/>
      <c r="AQ43" s="976" t="s">
        <v>71</v>
      </c>
      <c r="AR43" s="977"/>
      <c r="AS43" s="50" t="str">
        <f aca="true" t="shared" si="30" ref="AS43:BI43">IF(SUM(AS11:AS41)&gt;0,MAX(AS11:AS41)," ")</f>
        <v xml:space="preserve"> </v>
      </c>
      <c r="AT43" s="82" t="str">
        <f t="shared" si="30"/>
        <v xml:space="preserve"> </v>
      </c>
      <c r="AU43" s="697" t="str">
        <f t="shared" si="30"/>
        <v xml:space="preserve"> </v>
      </c>
      <c r="AV43" s="40" t="str">
        <f t="shared" si="30"/>
        <v xml:space="preserve"> </v>
      </c>
      <c r="AW43" s="689" t="str">
        <f t="shared" si="30"/>
        <v xml:space="preserve"> </v>
      </c>
      <c r="AX43" s="667" t="str">
        <f t="shared" si="30"/>
        <v xml:space="preserve"> </v>
      </c>
      <c r="AY43" s="690" t="str">
        <f ca="1" t="shared" si="30"/>
        <v xml:space="preserve"> </v>
      </c>
      <c r="AZ43" s="667" t="str">
        <f ca="1" t="shared" si="30"/>
        <v xml:space="preserve"> </v>
      </c>
      <c r="BA43" s="691" t="str">
        <f t="shared" si="30"/>
        <v xml:space="preserve"> </v>
      </c>
      <c r="BB43" s="667" t="str">
        <f t="shared" si="30"/>
        <v xml:space="preserve"> </v>
      </c>
      <c r="BC43" s="690" t="str">
        <f ca="1" t="shared" si="30"/>
        <v xml:space="preserve"> </v>
      </c>
      <c r="BD43" s="692" t="str">
        <f ca="1" t="shared" si="30"/>
        <v xml:space="preserve"> </v>
      </c>
      <c r="BE43" s="691" t="str">
        <f t="shared" si="30"/>
        <v xml:space="preserve"> </v>
      </c>
      <c r="BF43" s="667" t="str">
        <f t="shared" si="30"/>
        <v xml:space="preserve"> </v>
      </c>
      <c r="BG43" s="690" t="str">
        <f ca="1" t="shared" si="30"/>
        <v xml:space="preserve"> </v>
      </c>
      <c r="BH43" s="667" t="str">
        <f ca="1" t="shared" si="30"/>
        <v xml:space="preserve"> </v>
      </c>
      <c r="BI43" s="412" t="str">
        <f t="shared" si="30"/>
        <v xml:space="preserve"> </v>
      </c>
      <c r="BJ43" s="218" t="s">
        <v>39</v>
      </c>
      <c r="BK43" s="412" t="str">
        <f>IF(SUM(BK11:BK41)&gt;0,MAX(BK11:BK41)," ")</f>
        <v xml:space="preserve"> </v>
      </c>
      <c r="BL43" s="412" t="str">
        <f>IF(SUM(BL11:BL41)&gt;0,MAX(BL11:BL41)," ")</f>
        <v xml:space="preserve"> </v>
      </c>
      <c r="BM43" s="50" t="str">
        <f>IF(SUM(BM11:BM41)&gt;0,MAX(BM11:BM41)," ")</f>
        <v xml:space="preserve"> </v>
      </c>
      <c r="BN43" s="40" t="str">
        <f aca="true" t="shared" si="31" ref="BN43:BX43">IF(SUM(BN11:BN41)&gt;0,MAX(BN11:BN41)," ")</f>
        <v xml:space="preserve"> </v>
      </c>
      <c r="BO43" s="50" t="str">
        <f t="shared" si="31"/>
        <v xml:space="preserve"> </v>
      </c>
      <c r="BP43" s="66" t="str">
        <f t="shared" si="31"/>
        <v xml:space="preserve"> </v>
      </c>
      <c r="BQ43" s="66" t="str">
        <f t="shared" si="31"/>
        <v xml:space="preserve"> </v>
      </c>
      <c r="BR43" s="66" t="str">
        <f t="shared" si="31"/>
        <v xml:space="preserve"> </v>
      </c>
      <c r="BS43" s="66" t="str">
        <f t="shared" si="31"/>
        <v xml:space="preserve"> </v>
      </c>
      <c r="BT43" s="66" t="str">
        <f t="shared" si="31"/>
        <v xml:space="preserve"> </v>
      </c>
      <c r="BU43" s="66" t="str">
        <f t="shared" si="31"/>
        <v xml:space="preserve"> </v>
      </c>
      <c r="BV43" s="66" t="str">
        <f t="shared" si="31"/>
        <v xml:space="preserve"> </v>
      </c>
      <c r="BW43" s="66" t="str">
        <f t="shared" si="31"/>
        <v xml:space="preserve"> </v>
      </c>
      <c r="BX43" s="40" t="str">
        <f t="shared" si="31"/>
        <v xml:space="preserve"> </v>
      </c>
      <c r="BY43" s="66" t="str">
        <f>IF(SUM(BY11:BY41)&gt;0,MAX(BY11:BY41)," ")</f>
        <v xml:space="preserve"> </v>
      </c>
      <c r="BZ43" s="40" t="str">
        <f>IF(SUM(BZ11:BZ41)&gt;0,MAX(BZ11:BZ41)," ")</f>
        <v xml:space="preserve"> </v>
      </c>
      <c r="CA43" s="239" t="s">
        <v>39</v>
      </c>
      <c r="CB43" s="80" t="str">
        <f>IF(SUM(CB11:CB41)&gt;0,MAX(CB11:CB41)," ")</f>
        <v xml:space="preserve"> </v>
      </c>
      <c r="CC43" s="40" t="str">
        <f ca="1">IF(SUM(CC11:CC41)&gt;0,MAX(CC11:CC41)," ")</f>
        <v xml:space="preserve"> </v>
      </c>
      <c r="CD43" s="80" t="str">
        <f>IF(SUM(CD11:CD41)&gt;0,MAX(CD11:CD41)," ")</f>
        <v xml:space="preserve"> </v>
      </c>
      <c r="CE43" s="40" t="str">
        <f ca="1">IF(SUM(CE11:CE41)&gt;0,MAX(CE11:CE41)," ")</f>
        <v xml:space="preserve"> </v>
      </c>
      <c r="CF43" s="561" t="str">
        <f aca="true" t="shared" si="32" ref="CF43:CP43">IF(SUM(CF11:CF41)&gt;0,MAX(CF11:CF41)," ")</f>
        <v xml:space="preserve"> </v>
      </c>
      <c r="CG43" s="768" t="str">
        <f t="shared" si="32"/>
        <v xml:space="preserve"> </v>
      </c>
      <c r="CH43" s="81" t="str">
        <f t="shared" si="32"/>
        <v xml:space="preserve"> </v>
      </c>
      <c r="CI43" s="769" t="str">
        <f>IF(SUM(CI11:CI41)&gt;0,MAX(CI11:CI41)," ")</f>
        <v xml:space="preserve"> </v>
      </c>
      <c r="CJ43" s="81" t="str">
        <f>IF(SUM(CJ11:CJ41)&gt;0,MAX(CJ11:CJ41)," ")</f>
        <v xml:space="preserve"> </v>
      </c>
      <c r="CK43" s="769" t="str">
        <f t="shared" si="32"/>
        <v xml:space="preserve"> </v>
      </c>
      <c r="CL43" s="81" t="str">
        <f t="shared" si="32"/>
        <v xml:space="preserve"> </v>
      </c>
      <c r="CM43" s="768" t="str">
        <f t="shared" si="32"/>
        <v xml:space="preserve"> </v>
      </c>
      <c r="CN43" s="83" t="str">
        <f t="shared" si="32"/>
        <v xml:space="preserve"> </v>
      </c>
      <c r="CO43" s="769" t="str">
        <f t="shared" si="32"/>
        <v xml:space="preserve"> </v>
      </c>
      <c r="CP43" s="795" t="str">
        <f t="shared" si="32"/>
        <v xml:space="preserve"> </v>
      </c>
    </row>
    <row r="44" spans="1:94" ht="15" customHeight="1" thickBot="1" thickTop="1">
      <c r="A44" s="218" t="s">
        <v>40</v>
      </c>
      <c r="B44" s="219"/>
      <c r="C44" s="77"/>
      <c r="D44" s="76"/>
      <c r="E44" s="44"/>
      <c r="F44" s="78"/>
      <c r="G44" s="79"/>
      <c r="H44" s="51" t="str">
        <f>IF(SUM(H11:H41)&gt;0,MIN(H11:H41),"")</f>
        <v/>
      </c>
      <c r="I44" s="66" t="str">
        <f aca="true" t="shared" si="33" ref="I44:S44">IF(SUM(I11:I41)&gt;0,MIN(I11:I41),"")</f>
        <v/>
      </c>
      <c r="J44" s="80" t="str">
        <f t="shared" si="33"/>
        <v/>
      </c>
      <c r="K44" s="50" t="str">
        <f t="shared" si="33"/>
        <v/>
      </c>
      <c r="L44" s="273" t="str">
        <f t="shared" si="33"/>
        <v/>
      </c>
      <c r="M44" s="66" t="str">
        <f t="shared" si="33"/>
        <v/>
      </c>
      <c r="N44" s="66" t="str">
        <f ca="1" t="shared" si="33"/>
        <v/>
      </c>
      <c r="O44" s="66" t="str">
        <f t="shared" si="33"/>
        <v/>
      </c>
      <c r="P44" s="66" t="str">
        <f ca="1" t="shared" si="33"/>
        <v/>
      </c>
      <c r="Q44" s="66" t="str">
        <f t="shared" si="33"/>
        <v/>
      </c>
      <c r="R44" s="66" t="str">
        <f t="shared" si="33"/>
        <v/>
      </c>
      <c r="S44" s="40" t="str">
        <f t="shared" si="33"/>
        <v/>
      </c>
      <c r="T44" s="218" t="s">
        <v>41</v>
      </c>
      <c r="U44" s="51" t="str">
        <f>IF(SUM(U11:U41)&gt;0,MIN(U11:U41),"")</f>
        <v/>
      </c>
      <c r="V44" s="50" t="str">
        <f aca="true" t="shared" si="34" ref="V44:AI44">IF(SUM(V11:V41)&gt;0,MIN(V11:V41),"")</f>
        <v/>
      </c>
      <c r="W44" s="66" t="str">
        <f t="shared" si="34"/>
        <v/>
      </c>
      <c r="X44" s="393" t="str">
        <f t="shared" si="34"/>
        <v/>
      </c>
      <c r="Y44" s="40" t="str">
        <f t="shared" si="34"/>
        <v/>
      </c>
      <c r="Z44" s="50" t="str">
        <f t="shared" si="34"/>
        <v/>
      </c>
      <c r="AA44" s="66" t="str">
        <f t="shared" si="34"/>
        <v/>
      </c>
      <c r="AB44" s="393" t="str">
        <f t="shared" si="34"/>
        <v/>
      </c>
      <c r="AC44" s="40" t="str">
        <f t="shared" si="34"/>
        <v/>
      </c>
      <c r="AD44" s="50" t="str">
        <f t="shared" si="34"/>
        <v/>
      </c>
      <c r="AE44" s="66" t="str">
        <f t="shared" si="34"/>
        <v/>
      </c>
      <c r="AF44" s="393" t="str">
        <f t="shared" si="34"/>
        <v/>
      </c>
      <c r="AG44" s="40" t="str">
        <f t="shared" si="34"/>
        <v/>
      </c>
      <c r="AH44" s="50" t="str">
        <f t="shared" si="34"/>
        <v/>
      </c>
      <c r="AI44" s="40" t="str">
        <f t="shared" si="34"/>
        <v/>
      </c>
      <c r="AJ44" s="673"/>
      <c r="AK44" s="706" t="str">
        <f>IF(SUM(AK11:AK41)&gt;0,MIN(AK11:AK41),"")</f>
        <v/>
      </c>
      <c r="AL44" s="707" t="str">
        <f>IF(SUM(AL11:AL41)&gt;0,MIN(AL11:AL41),"")</f>
        <v/>
      </c>
      <c r="AM44" s="67"/>
      <c r="AN44" s="668" t="str">
        <f>IF(SUM(AN11:AN41)&gt;0,MIN(AN11:AN41),"")</f>
        <v/>
      </c>
      <c r="AO44" s="885" t="str">
        <f>IF(SUM(AO11:AP41)&gt;0,MIN(AO11:AP41),"")</f>
        <v/>
      </c>
      <c r="AP44" s="1030"/>
      <c r="AQ44" s="976" t="s">
        <v>72</v>
      </c>
      <c r="AR44" s="977"/>
      <c r="AS44" s="674" t="str">
        <f>IF(SUM(AS11:AS41)&gt;0,MIN(AS11:AS41),"")</f>
        <v/>
      </c>
      <c r="AT44" s="698" t="str">
        <f>IF(SUM(AT11:AT41)&gt;0,MIN(AT11:AT41),"")</f>
        <v/>
      </c>
      <c r="AU44" s="667" t="str">
        <f>IF(SUM(AU11:AU41)&gt;0,MIN(AU11:AU41),"")</f>
        <v/>
      </c>
      <c r="AV44" s="597" t="str">
        <f>IF(SUM(AV11:AV41)&gt;0,MIN(AV11:AV41),"")</f>
        <v/>
      </c>
      <c r="AW44" s="674" t="str">
        <f aca="true" t="shared" si="35" ref="AW44:BH44">IF(SUM(AW11:AW41)&gt;0,MIN(AW11:AW41),"")</f>
        <v/>
      </c>
      <c r="AX44" s="693" t="str">
        <f t="shared" si="35"/>
        <v/>
      </c>
      <c r="AY44" s="694" t="str">
        <f ca="1" t="shared" si="35"/>
        <v/>
      </c>
      <c r="AZ44" s="695" t="str">
        <f ca="1" t="shared" si="35"/>
        <v/>
      </c>
      <c r="BA44" s="674" t="str">
        <f t="shared" si="35"/>
        <v/>
      </c>
      <c r="BB44" s="693" t="str">
        <f t="shared" si="35"/>
        <v/>
      </c>
      <c r="BC44" s="694" t="str">
        <f ca="1" t="shared" si="35"/>
        <v/>
      </c>
      <c r="BD44" s="695" t="str">
        <f ca="1" t="shared" si="35"/>
        <v/>
      </c>
      <c r="BE44" s="674" t="str">
        <f t="shared" si="35"/>
        <v/>
      </c>
      <c r="BF44" s="696" t="str">
        <f t="shared" si="35"/>
        <v/>
      </c>
      <c r="BG44" s="697" t="str">
        <f ca="1" t="shared" si="35"/>
        <v/>
      </c>
      <c r="BH44" s="695" t="str">
        <f ca="1" t="shared" si="35"/>
        <v/>
      </c>
      <c r="BI44" s="559" t="str">
        <f>IF(SUM(BI11:BI41)&gt;0,MIN(BI11:BI41),"")</f>
        <v/>
      </c>
      <c r="BJ44" s="441" t="s">
        <v>41</v>
      </c>
      <c r="BK44" s="559" t="str">
        <f>IF(SUM(BK11:BK41)&gt;0,MIN(BK11:BK41),"")</f>
        <v/>
      </c>
      <c r="BL44" s="597" t="str">
        <f>IF(SUM(BL11:BL41)&gt;0,MIN(BL11:BL41),"")</f>
        <v/>
      </c>
      <c r="BM44" s="674" t="str">
        <f aca="true" t="shared" si="36" ref="BM44:BX44">IF(SUM(BM11:BM41)&gt;0,MIN(BM11:BM41),"")</f>
        <v/>
      </c>
      <c r="BN44" s="698" t="str">
        <f t="shared" si="36"/>
        <v/>
      </c>
      <c r="BO44" s="674" t="str">
        <f t="shared" si="36"/>
        <v/>
      </c>
      <c r="BP44" s="697" t="str">
        <f t="shared" si="36"/>
        <v/>
      </c>
      <c r="BQ44" s="697" t="str">
        <f t="shared" si="36"/>
        <v/>
      </c>
      <c r="BR44" s="697" t="str">
        <f t="shared" si="36"/>
        <v/>
      </c>
      <c r="BS44" s="697" t="str">
        <f t="shared" si="36"/>
        <v/>
      </c>
      <c r="BT44" s="697" t="str">
        <f t="shared" si="36"/>
        <v/>
      </c>
      <c r="BU44" s="697" t="str">
        <f t="shared" si="36"/>
        <v/>
      </c>
      <c r="BV44" s="697" t="str">
        <f t="shared" si="36"/>
        <v/>
      </c>
      <c r="BW44" s="697" t="str">
        <f t="shared" si="36"/>
        <v/>
      </c>
      <c r="BX44" s="698" t="str">
        <f t="shared" si="36"/>
        <v/>
      </c>
      <c r="BY44" s="66" t="str">
        <f>IF(SUM(BY11:BY41)&gt;0,MIN(BY11:BY41),"")</f>
        <v/>
      </c>
      <c r="BZ44" s="40" t="str">
        <f>IF(SUM(BZ11:BZ41)&gt;0,MIN(BZ11:BZ41),"")</f>
        <v/>
      </c>
      <c r="CA44" s="785" t="s">
        <v>41</v>
      </c>
      <c r="CB44" s="60" t="str">
        <f>IF(SUM(CB11:CB41)&gt;0,MIN(CB11:CB41),"")</f>
        <v/>
      </c>
      <c r="CC44" s="63" t="str">
        <f ca="1">IF(SUM(CC11:CC41)&gt;0,MIN(CC11:CC41),"")</f>
        <v/>
      </c>
      <c r="CD44" s="677" t="str">
        <f>IF(SUM(CD11:CD41)&gt;0,MIN(CD11:CD41),"")</f>
        <v/>
      </c>
      <c r="CE44" s="63" t="str">
        <f ca="1">IF(SUM(CE11:CE41)&gt;0,MIN(CE11:CE41),"")</f>
        <v/>
      </c>
      <c r="CF44" s="776" t="str">
        <f aca="true" t="shared" si="37" ref="CF44:CP44">IF(SUM(CF11:CF41)&gt;0,MIN(CF11:CF41),"")</f>
        <v/>
      </c>
      <c r="CG44" s="694" t="str">
        <f t="shared" si="37"/>
        <v/>
      </c>
      <c r="CH44" s="697" t="str">
        <f t="shared" si="37"/>
        <v/>
      </c>
      <c r="CI44" s="694" t="str">
        <f>IF(SUM(CI11:CI41)&gt;0,MIN(CI11:CI41),"")</f>
        <v/>
      </c>
      <c r="CJ44" s="697" t="str">
        <f>IF(SUM(CJ11:CJ41)&gt;0,MIN(CJ11:CJ41),"")</f>
        <v/>
      </c>
      <c r="CK44" s="694" t="str">
        <f t="shared" si="37"/>
        <v/>
      </c>
      <c r="CL44" s="697" t="str">
        <f t="shared" si="37"/>
        <v/>
      </c>
      <c r="CM44" s="694" t="str">
        <f t="shared" si="37"/>
        <v/>
      </c>
      <c r="CN44" s="694" t="str">
        <f t="shared" si="37"/>
        <v/>
      </c>
      <c r="CO44" s="697" t="str">
        <f t="shared" si="37"/>
        <v/>
      </c>
      <c r="CP44" s="796" t="str">
        <f t="shared" si="37"/>
        <v/>
      </c>
    </row>
    <row r="45" spans="1:94" ht="14.45" customHeight="1" thickBot="1" thickTop="1">
      <c r="A45" s="582"/>
      <c r="B45" s="560"/>
      <c r="C45" s="560"/>
      <c r="D45" s="560"/>
      <c r="E45" s="583"/>
      <c r="F45" s="584"/>
      <c r="G45" s="567"/>
      <c r="H45" s="582"/>
      <c r="I45" s="560"/>
      <c r="J45" s="585"/>
      <c r="K45" s="560"/>
      <c r="L45" s="568"/>
      <c r="M45" s="560"/>
      <c r="N45" s="560"/>
      <c r="O45" s="560"/>
      <c r="P45" s="560"/>
      <c r="Q45" s="560"/>
      <c r="R45" s="560"/>
      <c r="S45" s="585"/>
      <c r="T45" s="967" t="s">
        <v>150</v>
      </c>
      <c r="U45" s="968"/>
      <c r="V45" s="969"/>
      <c r="W45" s="560"/>
      <c r="X45" s="560"/>
      <c r="Y45" s="590"/>
      <c r="Z45" s="560"/>
      <c r="AA45" s="569"/>
      <c r="AB45" s="560"/>
      <c r="AC45" s="585"/>
      <c r="AD45" s="560"/>
      <c r="AE45" s="560"/>
      <c r="AF45" s="560"/>
      <c r="AG45" s="585"/>
      <c r="AH45" s="560"/>
      <c r="AI45" s="585"/>
      <c r="AJ45" s="560"/>
      <c r="AK45" s="560"/>
      <c r="AL45" s="570"/>
      <c r="AM45" s="554"/>
      <c r="AN45" s="853" t="str">
        <f ca="1">'E.coli Standalone Calculation'!J38</f>
        <v/>
      </c>
      <c r="AO45" s="576"/>
      <c r="AP45" s="592"/>
      <c r="AQ45" s="560"/>
      <c r="AR45" s="585"/>
      <c r="AS45" s="560"/>
      <c r="AT45" s="585"/>
      <c r="AU45" s="668"/>
      <c r="AV45" s="585"/>
      <c r="AW45" s="560"/>
      <c r="AX45" s="560"/>
      <c r="AY45" s="579"/>
      <c r="AZ45" s="585"/>
      <c r="BA45" s="560"/>
      <c r="BB45" s="560"/>
      <c r="BC45" s="579"/>
      <c r="BD45" s="585"/>
      <c r="BE45" s="560"/>
      <c r="BF45" s="579"/>
      <c r="BG45" s="560"/>
      <c r="BH45" s="585"/>
      <c r="BI45" s="595"/>
      <c r="BJ45" s="595"/>
      <c r="BK45" s="595"/>
      <c r="BL45" s="595"/>
      <c r="BM45" s="560"/>
      <c r="BN45" s="585"/>
      <c r="BO45" s="560"/>
      <c r="BP45" s="560"/>
      <c r="BQ45" s="560"/>
      <c r="BR45" s="560"/>
      <c r="BS45" s="560"/>
      <c r="BT45" s="560"/>
      <c r="BU45" s="560"/>
      <c r="BV45" s="560"/>
      <c r="BW45" s="560"/>
      <c r="BX45" s="585"/>
      <c r="BY45" s="560"/>
      <c r="BZ45" s="585"/>
      <c r="CA45" s="595"/>
      <c r="CB45" s="668"/>
      <c r="CC45" s="668"/>
      <c r="CD45" s="668"/>
      <c r="CE45" s="770"/>
      <c r="CF45" s="668"/>
      <c r="CG45" s="770"/>
      <c r="CH45" s="770"/>
      <c r="CI45" s="770"/>
      <c r="CJ45" s="770"/>
      <c r="CK45" s="770"/>
      <c r="CL45" s="770"/>
      <c r="CM45" s="770"/>
      <c r="CN45" s="770"/>
      <c r="CO45" s="770"/>
      <c r="CP45" s="797"/>
    </row>
    <row r="46" spans="1:94" ht="14.45" customHeight="1" thickBot="1" thickTop="1">
      <c r="A46" s="586"/>
      <c r="B46" s="572"/>
      <c r="C46" s="572"/>
      <c r="D46" s="572"/>
      <c r="E46" s="587"/>
      <c r="F46" s="571"/>
      <c r="G46" s="587"/>
      <c r="H46" s="572"/>
      <c r="I46" s="572"/>
      <c r="J46" s="588"/>
      <c r="K46" s="572"/>
      <c r="L46" s="573"/>
      <c r="M46" s="572"/>
      <c r="N46" s="572"/>
      <c r="O46" s="572"/>
      <c r="P46" s="572"/>
      <c r="Q46" s="572"/>
      <c r="R46" s="572"/>
      <c r="S46" s="588"/>
      <c r="T46" s="970" t="s">
        <v>174</v>
      </c>
      <c r="U46" s="971"/>
      <c r="V46" s="972"/>
      <c r="W46" s="572"/>
      <c r="X46" s="572"/>
      <c r="Y46" s="591"/>
      <c r="Z46" s="572"/>
      <c r="AA46" s="574"/>
      <c r="AB46" s="572"/>
      <c r="AC46" s="588"/>
      <c r="AD46" s="572"/>
      <c r="AE46" s="572"/>
      <c r="AF46" s="572"/>
      <c r="AG46" s="588"/>
      <c r="AH46" s="572"/>
      <c r="AI46" s="588"/>
      <c r="AJ46" s="572"/>
      <c r="AK46" s="572"/>
      <c r="AL46" s="575"/>
      <c r="AM46" s="554"/>
      <c r="AN46" s="854" t="str">
        <f ca="1">'E.coli Standalone Calculation'!J41</f>
        <v/>
      </c>
      <c r="AO46" s="580"/>
      <c r="AP46" s="593"/>
      <c r="AQ46" s="572"/>
      <c r="AR46" s="588"/>
      <c r="AS46" s="572"/>
      <c r="AT46" s="588"/>
      <c r="AU46" s="572"/>
      <c r="AV46" s="588"/>
      <c r="AW46" s="572"/>
      <c r="AX46" s="572"/>
      <c r="AY46" s="581"/>
      <c r="AZ46" s="588"/>
      <c r="BA46" s="572"/>
      <c r="BB46" s="572"/>
      <c r="BC46" s="581"/>
      <c r="BD46" s="588"/>
      <c r="BE46" s="572"/>
      <c r="BF46" s="581"/>
      <c r="BG46" s="572"/>
      <c r="BH46" s="588"/>
      <c r="BI46" s="596"/>
      <c r="BJ46" s="596"/>
      <c r="BK46" s="596"/>
      <c r="BL46" s="596"/>
      <c r="BM46" s="572"/>
      <c r="BN46" s="588"/>
      <c r="BO46" s="572"/>
      <c r="BP46" s="572"/>
      <c r="BQ46" s="572"/>
      <c r="BR46" s="572"/>
      <c r="BS46" s="572"/>
      <c r="BT46" s="572"/>
      <c r="BU46" s="572"/>
      <c r="BV46" s="572"/>
      <c r="BW46" s="572"/>
      <c r="BX46" s="588"/>
      <c r="BY46" s="572"/>
      <c r="BZ46" s="588"/>
      <c r="CA46" s="788"/>
      <c r="CB46" s="771"/>
      <c r="CC46" s="771"/>
      <c r="CD46" s="771"/>
      <c r="CE46" s="771"/>
      <c r="CF46" s="771"/>
      <c r="CG46" s="771"/>
      <c r="CH46" s="771"/>
      <c r="CI46" s="771"/>
      <c r="CJ46" s="771"/>
      <c r="CK46" s="771"/>
      <c r="CL46" s="771"/>
      <c r="CM46" s="771"/>
      <c r="CN46" s="771"/>
      <c r="CO46" s="771"/>
      <c r="CP46" s="778"/>
    </row>
    <row r="47" spans="1:94" ht="15" customHeight="1" thickBot="1">
      <c r="A47" s="441" t="s">
        <v>42</v>
      </c>
      <c r="B47" s="222"/>
      <c r="C47" s="442"/>
      <c r="D47" s="119"/>
      <c r="E47" s="83">
        <f>COUNT(E11:E41)</f>
        <v>0</v>
      </c>
      <c r="F47" s="443">
        <f>COUNTA(F11:F41)</f>
        <v>0</v>
      </c>
      <c r="G47" s="444">
        <f>COUNTA(G11:G41)</f>
        <v>0</v>
      </c>
      <c r="H47" s="445">
        <f aca="true" t="shared" si="38" ref="H47:S47">COUNT(H11:H41)</f>
        <v>0</v>
      </c>
      <c r="I47" s="81">
        <f t="shared" si="38"/>
        <v>0</v>
      </c>
      <c r="J47" s="82">
        <f t="shared" si="38"/>
        <v>0</v>
      </c>
      <c r="K47" s="445">
        <f t="shared" si="38"/>
        <v>0</v>
      </c>
      <c r="L47" s="81">
        <f t="shared" si="38"/>
        <v>0</v>
      </c>
      <c r="M47" s="81">
        <f t="shared" si="38"/>
        <v>0</v>
      </c>
      <c r="N47" s="81">
        <f ca="1" t="shared" si="38"/>
        <v>0</v>
      </c>
      <c r="O47" s="81">
        <f t="shared" si="38"/>
        <v>0</v>
      </c>
      <c r="P47" s="81">
        <f ca="1" t="shared" si="38"/>
        <v>0</v>
      </c>
      <c r="Q47" s="81">
        <f t="shared" si="38"/>
        <v>0</v>
      </c>
      <c r="R47" s="81">
        <f t="shared" si="38"/>
        <v>0</v>
      </c>
      <c r="S47" s="82">
        <f t="shared" si="38"/>
        <v>0</v>
      </c>
      <c r="T47" s="220" t="s">
        <v>66</v>
      </c>
      <c r="U47" s="62">
        <f>COUNT(U11:U41)</f>
        <v>0</v>
      </c>
      <c r="V47" s="60">
        <f aca="true" t="shared" si="39" ref="V47:AI47">COUNT(V11:V41)</f>
        <v>0</v>
      </c>
      <c r="W47" s="61">
        <f t="shared" si="39"/>
        <v>0</v>
      </c>
      <c r="X47" s="394">
        <f t="shared" si="39"/>
        <v>0</v>
      </c>
      <c r="Y47" s="63">
        <f t="shared" si="39"/>
        <v>0</v>
      </c>
      <c r="Z47" s="60">
        <f t="shared" si="39"/>
        <v>0</v>
      </c>
      <c r="AA47" s="61">
        <f t="shared" si="39"/>
        <v>0</v>
      </c>
      <c r="AB47" s="394">
        <f t="shared" si="39"/>
        <v>0</v>
      </c>
      <c r="AC47" s="63">
        <f t="shared" si="39"/>
        <v>0</v>
      </c>
      <c r="AD47" s="60">
        <f t="shared" si="39"/>
        <v>0</v>
      </c>
      <c r="AE47" s="61">
        <f t="shared" si="39"/>
        <v>0</v>
      </c>
      <c r="AF47" s="394">
        <f t="shared" si="39"/>
        <v>0</v>
      </c>
      <c r="AG47" s="63">
        <f t="shared" si="39"/>
        <v>0</v>
      </c>
      <c r="AH47" s="60">
        <f t="shared" si="39"/>
        <v>0</v>
      </c>
      <c r="AI47" s="63">
        <f t="shared" si="39"/>
        <v>0</v>
      </c>
      <c r="AJ47" s="678"/>
      <c r="AK47" s="61">
        <f>COUNT(AK11:AK41)</f>
        <v>0</v>
      </c>
      <c r="AL47" s="61">
        <f>COUNT(AL11:AL41)</f>
        <v>0</v>
      </c>
      <c r="AM47" s="68"/>
      <c r="AN47" s="61">
        <f ca="1">COUNT(AM11:AM41)</f>
        <v>0</v>
      </c>
      <c r="AO47" s="1028">
        <f>COUNT(AO11:AP41)</f>
        <v>0</v>
      </c>
      <c r="AP47" s="1029"/>
      <c r="AQ47" s="1065" t="s">
        <v>66</v>
      </c>
      <c r="AR47" s="1066"/>
      <c r="AS47" s="60">
        <f aca="true" t="shared" si="40" ref="AS47:BI47">COUNT(AS11:AS41)</f>
        <v>0</v>
      </c>
      <c r="AT47" s="112">
        <f t="shared" si="40"/>
        <v>0</v>
      </c>
      <c r="AU47" s="61">
        <f t="shared" si="40"/>
        <v>0</v>
      </c>
      <c r="AV47" s="63">
        <f t="shared" si="40"/>
        <v>0</v>
      </c>
      <c r="AW47" s="60">
        <f t="shared" si="40"/>
        <v>0</v>
      </c>
      <c r="AX47" s="69">
        <f t="shared" si="40"/>
        <v>0</v>
      </c>
      <c r="AY47" s="69">
        <f ca="1" t="shared" si="40"/>
        <v>0</v>
      </c>
      <c r="AZ47" s="112">
        <f ca="1" t="shared" si="40"/>
        <v>0</v>
      </c>
      <c r="BA47" s="60">
        <f t="shared" si="40"/>
        <v>0</v>
      </c>
      <c r="BB47" s="69">
        <f t="shared" si="40"/>
        <v>0</v>
      </c>
      <c r="BC47" s="69">
        <f ca="1" t="shared" si="40"/>
        <v>0</v>
      </c>
      <c r="BD47" s="112">
        <f ca="1" t="shared" si="40"/>
        <v>0</v>
      </c>
      <c r="BE47" s="60">
        <f t="shared" si="40"/>
        <v>0</v>
      </c>
      <c r="BF47" s="69">
        <f t="shared" si="40"/>
        <v>0</v>
      </c>
      <c r="BG47" s="69">
        <f ca="1" t="shared" si="40"/>
        <v>0</v>
      </c>
      <c r="BH47" s="112">
        <f ca="1" t="shared" si="40"/>
        <v>0</v>
      </c>
      <c r="BI47" s="413">
        <f t="shared" si="40"/>
        <v>0</v>
      </c>
      <c r="BJ47" s="241" t="s">
        <v>66</v>
      </c>
      <c r="BK47" s="413">
        <f>COUNT(BK11:BK41)</f>
        <v>0</v>
      </c>
      <c r="BL47" s="413">
        <f>COUNT(BL11:BL41)</f>
        <v>0</v>
      </c>
      <c r="BM47" s="62">
        <f>COUNT(BM11:BM41)</f>
        <v>0</v>
      </c>
      <c r="BN47" s="63">
        <f aca="true" t="shared" si="41" ref="BN47:BX47">COUNT(BN11:BN41)</f>
        <v>0</v>
      </c>
      <c r="BO47" s="60">
        <f t="shared" si="41"/>
        <v>0</v>
      </c>
      <c r="BP47" s="61">
        <f t="shared" si="41"/>
        <v>0</v>
      </c>
      <c r="BQ47" s="61">
        <f t="shared" si="41"/>
        <v>0</v>
      </c>
      <c r="BR47" s="61">
        <f t="shared" si="41"/>
        <v>0</v>
      </c>
      <c r="BS47" s="61">
        <f t="shared" si="41"/>
        <v>0</v>
      </c>
      <c r="BT47" s="61">
        <f t="shared" si="41"/>
        <v>0</v>
      </c>
      <c r="BU47" s="61">
        <f t="shared" si="41"/>
        <v>0</v>
      </c>
      <c r="BV47" s="61">
        <f t="shared" si="41"/>
        <v>0</v>
      </c>
      <c r="BW47" s="61">
        <f t="shared" si="41"/>
        <v>0</v>
      </c>
      <c r="BX47" s="63">
        <f t="shared" si="41"/>
        <v>0</v>
      </c>
      <c r="BY47" s="61">
        <f>COUNT(BY11:BY41)</f>
        <v>0</v>
      </c>
      <c r="BZ47" s="63">
        <f>COUNT(BZ11:BZ41)</f>
        <v>0</v>
      </c>
      <c r="CA47" s="787" t="s">
        <v>66</v>
      </c>
      <c r="CB47" s="589">
        <f>COUNT(CB11:CB41)</f>
        <v>0</v>
      </c>
      <c r="CC47" s="69">
        <f ca="1">COUNT(CC11:CC41)</f>
        <v>0</v>
      </c>
      <c r="CD47" s="69">
        <f>COUNT(CD11:CD41)</f>
        <v>0</v>
      </c>
      <c r="CE47" s="761">
        <f ca="1">COUNT(CE11:CE41)</f>
        <v>0</v>
      </c>
      <c r="CF47" s="827">
        <f aca="true" t="shared" si="42" ref="CF47:CP47">COUNT(CF11:CF41)</f>
        <v>0</v>
      </c>
      <c r="CG47" s="69">
        <f t="shared" si="42"/>
        <v>0</v>
      </c>
      <c r="CH47" s="69">
        <f t="shared" si="42"/>
        <v>0</v>
      </c>
      <c r="CI47" s="69">
        <f>COUNT(CI11:CI41)</f>
        <v>0</v>
      </c>
      <c r="CJ47" s="69">
        <f>COUNT(CJ11:CJ41)</f>
        <v>0</v>
      </c>
      <c r="CK47" s="69">
        <f t="shared" si="42"/>
        <v>0</v>
      </c>
      <c r="CL47" s="69">
        <f t="shared" si="42"/>
        <v>0</v>
      </c>
      <c r="CM47" s="69">
        <f t="shared" si="42"/>
        <v>0</v>
      </c>
      <c r="CN47" s="69">
        <f t="shared" si="42"/>
        <v>0</v>
      </c>
      <c r="CO47" s="69">
        <f t="shared" si="42"/>
        <v>0</v>
      </c>
      <c r="CP47" s="112">
        <f t="shared" si="42"/>
        <v>0</v>
      </c>
    </row>
    <row r="48" spans="1:79" ht="16.5" customHeight="1" thickBot="1">
      <c r="A48" s="989" t="s">
        <v>124</v>
      </c>
      <c r="B48" s="990"/>
      <c r="C48" s="990"/>
      <c r="D48" s="990"/>
      <c r="E48" s="990"/>
      <c r="F48" s="990"/>
      <c r="G48" s="990"/>
      <c r="H48" s="990"/>
      <c r="I48" s="990"/>
      <c r="J48" s="990"/>
      <c r="K48" s="457" t="s">
        <v>190</v>
      </c>
      <c r="L48" s="205"/>
      <c r="M48" s="205"/>
      <c r="N48" s="205"/>
      <c r="O48" s="205"/>
      <c r="P48" s="458"/>
      <c r="Q48" s="459" t="s">
        <v>129</v>
      </c>
      <c r="R48" s="205"/>
      <c r="S48" s="230"/>
      <c r="T48" s="300" t="s">
        <v>43</v>
      </c>
      <c r="U48" s="401"/>
      <c r="V48" s="205"/>
      <c r="W48" s="205"/>
      <c r="X48" s="205"/>
      <c r="Y48" s="205"/>
      <c r="Z48" s="205"/>
      <c r="AA48" s="205"/>
      <c r="AB48" s="205"/>
      <c r="AC48" s="205"/>
      <c r="AD48" s="205"/>
      <c r="AE48" s="205"/>
      <c r="AF48" s="205"/>
      <c r="AG48" s="205"/>
      <c r="AH48" s="205"/>
      <c r="AI48" s="205"/>
      <c r="AJ48" s="205"/>
      <c r="AK48" s="205"/>
      <c r="AL48" s="205"/>
      <c r="AM48" s="205"/>
      <c r="AN48" s="205"/>
      <c r="AO48" s="205"/>
      <c r="AP48" s="230"/>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row>
    <row r="49" spans="1:79" ht="12.75">
      <c r="A49" s="991"/>
      <c r="B49" s="992"/>
      <c r="C49" s="992"/>
      <c r="D49" s="992"/>
      <c r="E49" s="992"/>
      <c r="F49" s="992"/>
      <c r="G49" s="992"/>
      <c r="H49" s="992"/>
      <c r="I49" s="992"/>
      <c r="J49" s="992"/>
      <c r="K49" s="1002"/>
      <c r="L49" s="1003"/>
      <c r="M49" s="1003"/>
      <c r="N49" s="1003"/>
      <c r="O49" s="1003"/>
      <c r="P49" s="1004"/>
      <c r="Q49" s="1006"/>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89" t="s">
        <v>44</v>
      </c>
      <c r="AT49" s="90"/>
      <c r="AU49" s="90"/>
      <c r="AV49" s="90"/>
      <c r="AW49" s="90"/>
      <c r="AX49" s="90"/>
      <c r="AY49" s="90"/>
      <c r="AZ49" s="90"/>
      <c r="BA49" s="90"/>
      <c r="BB49" s="90"/>
      <c r="BC49" s="91"/>
      <c r="BD49" s="303" t="s">
        <v>45</v>
      </c>
      <c r="BE49" s="205"/>
      <c r="BF49" s="230"/>
      <c r="BG49" s="198"/>
      <c r="BH49" s="198"/>
      <c r="BI49" s="198"/>
      <c r="BJ49" s="198"/>
      <c r="BK49" s="198"/>
      <c r="BL49" s="198"/>
      <c r="BM49" s="908" t="s">
        <v>175</v>
      </c>
      <c r="BN49" s="909"/>
      <c r="BO49" s="909"/>
      <c r="BP49" s="909"/>
      <c r="BQ49" s="909"/>
      <c r="BR49" s="909"/>
      <c r="BS49" s="909"/>
      <c r="BT49" s="909"/>
      <c r="BU49" s="910"/>
      <c r="BV49" s="198"/>
      <c r="BW49" s="198"/>
      <c r="BX49" s="198"/>
      <c r="BY49" s="198"/>
      <c r="BZ49" s="198"/>
      <c r="CA49" s="198"/>
    </row>
    <row r="50" spans="1:79" ht="12.75">
      <c r="A50" s="991"/>
      <c r="B50" s="992"/>
      <c r="C50" s="992"/>
      <c r="D50" s="992"/>
      <c r="E50" s="992"/>
      <c r="F50" s="992"/>
      <c r="G50" s="992"/>
      <c r="H50" s="992"/>
      <c r="I50" s="992"/>
      <c r="J50" s="992"/>
      <c r="K50" s="1005"/>
      <c r="L50" s="1003"/>
      <c r="M50" s="1003"/>
      <c r="N50" s="1003"/>
      <c r="O50" s="1003"/>
      <c r="P50" s="1004"/>
      <c r="Q50" s="1009"/>
      <c r="R50" s="1007"/>
      <c r="S50" s="1008"/>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5"/>
      <c r="AT50" s="219"/>
      <c r="AU50" s="246"/>
      <c r="AV50" s="249" t="s">
        <v>47</v>
      </c>
      <c r="AW50" s="250"/>
      <c r="AX50" s="249" t="s">
        <v>48</v>
      </c>
      <c r="AY50" s="250"/>
      <c r="AZ50" s="251" t="s">
        <v>49</v>
      </c>
      <c r="BA50" s="252"/>
      <c r="BB50" s="251" t="s">
        <v>50</v>
      </c>
      <c r="BC50" s="253"/>
      <c r="BD50" s="304" t="s">
        <v>51</v>
      </c>
      <c r="BE50" s="198"/>
      <c r="BF50" s="98">
        <f>IF(SUM(AS11:AS41)&gt;0,SUM(AS11:AS41),SUM(K11:K41))</f>
        <v>0</v>
      </c>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4.25" thickBot="1">
      <c r="A51" s="991"/>
      <c r="B51" s="992"/>
      <c r="C51" s="992"/>
      <c r="D51" s="992"/>
      <c r="E51" s="992"/>
      <c r="F51" s="992"/>
      <c r="G51" s="992"/>
      <c r="H51" s="992"/>
      <c r="I51" s="992"/>
      <c r="J51" s="992"/>
      <c r="K51" s="1010"/>
      <c r="L51" s="1011"/>
      <c r="M51" s="1011"/>
      <c r="N51" s="1011"/>
      <c r="O51" s="1011"/>
      <c r="P51" s="1012"/>
      <c r="Q51" s="460"/>
      <c r="R51" s="233"/>
      <c r="S51" s="234"/>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241" t="s">
        <v>46</v>
      </c>
      <c r="AT51" s="247"/>
      <c r="AU51" s="248"/>
      <c r="AV51" s="329" t="str">
        <f>IF(M42=" "," NA",(+M42-AW42)/M42*100)</f>
        <v xml:space="preserve"> NA</v>
      </c>
      <c r="AW51" s="330"/>
      <c r="AX51" s="329" t="str">
        <f>IF(O42=" "," NA",(+O42-BA42)/O42*100)</f>
        <v xml:space="preserve"> NA</v>
      </c>
      <c r="AY51" s="330"/>
      <c r="AZ51" s="329" t="str">
        <f>IF(R42=" "," NA",(+R42-BE42)/R42*100)</f>
        <v xml:space="preserve"> NA</v>
      </c>
      <c r="BA51" s="330"/>
      <c r="BB51" s="327" t="str">
        <f>IF(Q42=" "," NA",(+Q42-AV42)/Q42*100)</f>
        <v xml:space="preserve"> NA</v>
      </c>
      <c r="BC51" s="103"/>
      <c r="BD51" s="216"/>
      <c r="BE51" s="217"/>
      <c r="BF51" s="231"/>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3.5">
      <c r="A52" s="991"/>
      <c r="B52" s="992"/>
      <c r="C52" s="992"/>
      <c r="D52" s="992"/>
      <c r="E52" s="992"/>
      <c r="F52" s="992"/>
      <c r="G52" s="992"/>
      <c r="H52" s="992"/>
      <c r="I52" s="992"/>
      <c r="J52" s="992"/>
      <c r="K52" s="457" t="s">
        <v>191</v>
      </c>
      <c r="L52" s="461"/>
      <c r="M52" s="205"/>
      <c r="N52" s="205"/>
      <c r="O52" s="205"/>
      <c r="P52" s="462"/>
      <c r="Q52" s="459" t="s">
        <v>129</v>
      </c>
      <c r="R52" s="205"/>
      <c r="S52" s="230"/>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198"/>
      <c r="AT52" s="198"/>
      <c r="AU52" s="198"/>
      <c r="AV52" s="198"/>
      <c r="AW52" s="198"/>
      <c r="AX52" s="198"/>
      <c r="AY52" s="198"/>
      <c r="AZ52" s="198"/>
      <c r="BA52" s="198"/>
      <c r="BB52" s="198"/>
      <c r="BC52" s="198"/>
      <c r="BD52" s="932" t="s">
        <v>52</v>
      </c>
      <c r="BE52" s="933"/>
      <c r="BF52" s="888"/>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5.75">
      <c r="A53" s="991"/>
      <c r="B53" s="992"/>
      <c r="C53" s="992"/>
      <c r="D53" s="992"/>
      <c r="E53" s="992"/>
      <c r="F53" s="992"/>
      <c r="G53" s="992"/>
      <c r="H53" s="992"/>
      <c r="I53" s="992"/>
      <c r="J53" s="992"/>
      <c r="K53" s="463" t="s">
        <v>192</v>
      </c>
      <c r="L53" s="209"/>
      <c r="M53" s="209"/>
      <c r="N53" s="209"/>
      <c r="O53" s="209"/>
      <c r="P53" s="209"/>
      <c r="Q53" s="1006"/>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200" t="str">
        <f>IF(OR(Q42=" ",AV42=" ",LEFT(Q10,4)&lt;&gt;"Phos",LEFT(AV10,4)&lt;&gt;"Phos"),"","Phosphorus limit would be")</f>
        <v/>
      </c>
      <c r="AT53" s="200"/>
      <c r="AU53" s="200"/>
      <c r="AV53" s="200"/>
      <c r="AW53" s="200" t="str">
        <f>IF(OR(Q42=" ",+AV42=" ",LEFT(Q10,4)&lt;&gt;"Phos",LEFT(AV10,4)&lt;&gt;"Phos"),"",IF(+Q42&gt;=5,1,IF(+Q42&gt;=4,80,IF(+Q42&gt;=3,75,IF(Q42&gt;=2,70,IF(Q42&gt;=1,65,60))))))</f>
        <v/>
      </c>
      <c r="AX53" s="200" t="str">
        <f>IF(OR(Q42=" ",+AV42=" ",LEFT(Q10,4)&lt;&gt;"Phos",LEFT(AV10,4)&lt;&gt;"Phos"),"",IF(+Q42&gt;=5,"mg/l.","% removal."))</f>
        <v/>
      </c>
      <c r="AY53" s="200"/>
      <c r="AZ53" s="200" t="str">
        <f>IF(OR(Q42=" ",+AV42=" ",LEFT(Q10,4)&lt;&gt;"Phos",LEFT(AV10,4)&lt;&gt;"Phos"),"",IF(OR(AND(+Q42&gt;=5,AV42&gt;1),AND(+Q42&gt;=4,+Q42&lt;5,BB51&lt;80),AND(+Q42&gt;=3,+Q42&lt;4,BB51&lt;75),AND(+Q42&gt;=2,+Q42&lt;3,BB51&lt;70),AND(+Q42&gt;=1,+Q42&lt;2,BB51&lt;65),AND(+Q42&lt;1,BB51&lt;60)),"(compliance not achieved)","(compliance achieved)"))</f>
        <v/>
      </c>
      <c r="BA53" s="200"/>
      <c r="BB53" s="200"/>
      <c r="BC53" s="198"/>
      <c r="BD53" s="305" t="s">
        <v>53</v>
      </c>
      <c r="BE53" s="198"/>
      <c r="BF53" s="99" t="str">
        <f>IF(AS46+K46=0,"",IF(AS46&gt;0,+AS41/O4,K41/O4))</f>
        <v/>
      </c>
      <c r="BG53" s="198"/>
      <c r="BH53" s="198"/>
      <c r="BI53" s="198"/>
      <c r="BJ53" s="198"/>
      <c r="BK53" s="198"/>
      <c r="BL53" s="198"/>
      <c r="BM53" s="911"/>
      <c r="BN53" s="912"/>
      <c r="BO53" s="912"/>
      <c r="BP53" s="912"/>
      <c r="BQ53" s="912"/>
      <c r="BR53" s="912"/>
      <c r="BS53" s="912"/>
      <c r="BT53" s="912"/>
      <c r="BU53" s="913"/>
      <c r="BV53" s="198"/>
      <c r="BW53" s="198"/>
      <c r="BX53" s="198"/>
      <c r="BY53" s="198"/>
      <c r="BZ53" s="198"/>
      <c r="CA53" s="198"/>
    </row>
    <row r="54" spans="1:79" ht="13.5" customHeight="1" thickBot="1">
      <c r="A54" s="991"/>
      <c r="B54" s="992"/>
      <c r="C54" s="992"/>
      <c r="D54" s="992"/>
      <c r="E54" s="992"/>
      <c r="F54" s="992"/>
      <c r="G54" s="992"/>
      <c r="H54" s="992"/>
      <c r="I54" s="992"/>
      <c r="J54" s="992"/>
      <c r="K54" s="1002"/>
      <c r="L54" s="1003"/>
      <c r="M54" s="1003"/>
      <c r="N54" s="1003"/>
      <c r="O54" s="1003"/>
      <c r="P54" s="1013"/>
      <c r="Q54" s="1009"/>
      <c r="R54" s="1007"/>
      <c r="S54" s="1008"/>
      <c r="T54" s="996"/>
      <c r="U54" s="997"/>
      <c r="V54" s="997"/>
      <c r="W54" s="997"/>
      <c r="X54" s="997"/>
      <c r="Y54" s="997"/>
      <c r="Z54" s="997"/>
      <c r="AA54" s="997"/>
      <c r="AB54" s="997"/>
      <c r="AC54" s="997"/>
      <c r="AD54" s="997"/>
      <c r="AE54" s="997"/>
      <c r="AF54" s="997"/>
      <c r="AG54" s="997"/>
      <c r="AH54" s="997"/>
      <c r="AI54" s="997"/>
      <c r="AJ54" s="997"/>
      <c r="AK54" s="997"/>
      <c r="AL54" s="997"/>
      <c r="AM54" s="997"/>
      <c r="AN54" s="997"/>
      <c r="AO54" s="997"/>
      <c r="AP54" s="998"/>
      <c r="AQ54" s="198"/>
      <c r="AR54" s="198"/>
      <c r="AS54" s="198"/>
      <c r="AT54" s="198"/>
      <c r="AU54" s="198"/>
      <c r="AV54" s="198"/>
      <c r="AW54" s="198"/>
      <c r="AX54" s="198"/>
      <c r="AY54" s="198"/>
      <c r="AZ54" s="198"/>
      <c r="BA54" s="198"/>
      <c r="BB54" s="198"/>
      <c r="BC54" s="198"/>
      <c r="BD54" s="235"/>
      <c r="BE54" s="229"/>
      <c r="BF54" s="237"/>
      <c r="BG54" s="198"/>
      <c r="BH54" s="198"/>
      <c r="BI54" s="198"/>
      <c r="BJ54" s="198"/>
      <c r="BK54" s="198"/>
      <c r="BL54" s="198"/>
      <c r="BM54" s="914"/>
      <c r="BN54" s="915"/>
      <c r="BO54" s="915"/>
      <c r="BP54" s="915"/>
      <c r="BQ54" s="915"/>
      <c r="BR54" s="915"/>
      <c r="BS54" s="915"/>
      <c r="BT54" s="915"/>
      <c r="BU54" s="916"/>
      <c r="BV54" s="198"/>
      <c r="BW54" s="198"/>
      <c r="BX54" s="198"/>
      <c r="BY54" s="198"/>
      <c r="BZ54" s="198"/>
      <c r="CA54" s="198"/>
    </row>
    <row r="55" spans="1:79" ht="27" customHeight="1" thickBot="1">
      <c r="A55" s="993"/>
      <c r="B55" s="994"/>
      <c r="C55" s="994"/>
      <c r="D55" s="994"/>
      <c r="E55" s="994"/>
      <c r="F55" s="994"/>
      <c r="G55" s="994"/>
      <c r="H55" s="994"/>
      <c r="I55" s="994"/>
      <c r="J55" s="994"/>
      <c r="K55" s="1014"/>
      <c r="L55" s="1015"/>
      <c r="M55" s="1015"/>
      <c r="N55" s="1015"/>
      <c r="O55" s="1015"/>
      <c r="P55" s="1016"/>
      <c r="Q55" s="464"/>
      <c r="R55" s="229"/>
      <c r="S55" s="237"/>
      <c r="T55" s="999"/>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1"/>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row>
    <row r="56" spans="1:99" ht="12.75">
      <c r="A56" s="882" t="s">
        <v>201</v>
      </c>
      <c r="B56" s="882"/>
      <c r="C56" s="882"/>
      <c r="D56" s="882"/>
      <c r="E56" s="882"/>
      <c r="F56" s="882"/>
      <c r="G56" s="882"/>
      <c r="H56" s="882"/>
      <c r="I56" s="882"/>
      <c r="J56" s="882"/>
      <c r="K56" s="882"/>
      <c r="L56" s="882"/>
      <c r="M56" s="882"/>
      <c r="N56" s="882"/>
      <c r="O56" s="882"/>
      <c r="P56" s="882"/>
      <c r="Q56" s="882"/>
      <c r="R56" s="882"/>
      <c r="S56" s="882"/>
      <c r="T56" s="995" t="s">
        <v>202</v>
      </c>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882" t="s">
        <v>203</v>
      </c>
      <c r="AR56" s="882"/>
      <c r="AS56" s="882"/>
      <c r="AT56" s="882"/>
      <c r="AU56" s="882"/>
      <c r="AV56" s="882"/>
      <c r="AW56" s="882"/>
      <c r="AX56" s="882"/>
      <c r="AY56" s="882"/>
      <c r="AZ56" s="882"/>
      <c r="BA56" s="882"/>
      <c r="BB56" s="882"/>
      <c r="BC56" s="882"/>
      <c r="BD56" s="882"/>
      <c r="BE56" s="882"/>
      <c r="BF56" s="882"/>
      <c r="BG56" s="882"/>
      <c r="BH56" s="882"/>
      <c r="BI56" s="882"/>
      <c r="BJ56" s="882" t="s">
        <v>204</v>
      </c>
      <c r="BK56" s="882"/>
      <c r="BL56" s="882"/>
      <c r="BM56" s="882"/>
      <c r="BN56" s="882"/>
      <c r="BO56" s="882"/>
      <c r="BP56" s="882"/>
      <c r="BQ56" s="882"/>
      <c r="BR56" s="882"/>
      <c r="BS56" s="882"/>
      <c r="BT56" s="882"/>
      <c r="BU56" s="882"/>
      <c r="BV56" s="882"/>
      <c r="BW56" s="882"/>
      <c r="BX56" s="882"/>
      <c r="BY56" s="882"/>
      <c r="BZ56" s="882"/>
      <c r="CA56" s="882"/>
      <c r="CB56" s="882"/>
      <c r="CC56" s="882" t="s">
        <v>205</v>
      </c>
      <c r="CD56" s="882"/>
      <c r="CE56" s="882"/>
      <c r="CF56" s="882"/>
      <c r="CG56" s="882"/>
      <c r="CH56" s="882"/>
      <c r="CI56" s="882"/>
      <c r="CJ56" s="882"/>
      <c r="CK56" s="882"/>
      <c r="CL56" s="882"/>
      <c r="CM56" s="882"/>
      <c r="CN56" s="882"/>
      <c r="CO56" s="882"/>
      <c r="CP56" s="882"/>
      <c r="CQ56" s="882"/>
      <c r="CR56" s="882"/>
      <c r="CS56" s="882"/>
      <c r="CT56" s="882"/>
      <c r="CU56" s="882"/>
    </row>
  </sheetData>
  <sheetProtection algorithmName="SHA-512" hashValue="VBxJ03qBepRblc9cTdd918V8a+EiUczAPNZRKw8kuQqh/AXR26P24CGsjkwBiO8YtQmqO060oUjmTcIvwPhtzw==" saltValue="lcTS+MBq/BmKxBWgofyE/Q==" spinCount="100000" sheet="1" selectLockedCells="1"/>
  <mergeCells count="68">
    <mergeCell ref="CO8:CO10"/>
    <mergeCell ref="CP8:CP10"/>
    <mergeCell ref="CF8:CF10"/>
    <mergeCell ref="CG8:CG10"/>
    <mergeCell ref="CH8:CH10"/>
    <mergeCell ref="CI8:CI10"/>
    <mergeCell ref="CJ8:CJ10"/>
    <mergeCell ref="CK8:CK10"/>
    <mergeCell ref="CL8:CL10"/>
    <mergeCell ref="CM8:CM10"/>
    <mergeCell ref="CN8:CN10"/>
    <mergeCell ref="C8:C10"/>
    <mergeCell ref="F8:F10"/>
    <mergeCell ref="D8:D10"/>
    <mergeCell ref="U8:U10"/>
    <mergeCell ref="AO44:AP44"/>
    <mergeCell ref="CB8:CE8"/>
    <mergeCell ref="CD9:CE9"/>
    <mergeCell ref="AQ42:AR42"/>
    <mergeCell ref="K49:P50"/>
    <mergeCell ref="BZ9:BZ10"/>
    <mergeCell ref="BU9:BU10"/>
    <mergeCell ref="BV9:BV10"/>
    <mergeCell ref="BW9:BW10"/>
    <mergeCell ref="BX9:BX10"/>
    <mergeCell ref="BY9:BY10"/>
    <mergeCell ref="AQ47:AR47"/>
    <mergeCell ref="T45:V45"/>
    <mergeCell ref="T46:V46"/>
    <mergeCell ref="AQ6:AU6"/>
    <mergeCell ref="BA6:BG7"/>
    <mergeCell ref="BS9:BS10"/>
    <mergeCell ref="BT9:BT10"/>
    <mergeCell ref="BK8:BK10"/>
    <mergeCell ref="BL8:BL10"/>
    <mergeCell ref="BS6:BX7"/>
    <mergeCell ref="AS8:BF8"/>
    <mergeCell ref="BR9:BR10"/>
    <mergeCell ref="BI9:BI10"/>
    <mergeCell ref="K2:O2"/>
    <mergeCell ref="P2:R2"/>
    <mergeCell ref="G8:G10"/>
    <mergeCell ref="Q4:S4"/>
    <mergeCell ref="P6:Q6"/>
    <mergeCell ref="R6:S6"/>
    <mergeCell ref="K7:N7"/>
    <mergeCell ref="P7:Q7"/>
    <mergeCell ref="K54:P55"/>
    <mergeCell ref="BJ56:CB56"/>
    <mergeCell ref="BM49:BU54"/>
    <mergeCell ref="AO47:AP47"/>
    <mergeCell ref="Q49:S50"/>
    <mergeCell ref="CC56:CU56"/>
    <mergeCell ref="M5:Q5"/>
    <mergeCell ref="A48:J55"/>
    <mergeCell ref="A56:S56"/>
    <mergeCell ref="T56:AP56"/>
    <mergeCell ref="T49:AP55"/>
    <mergeCell ref="AQ56:BI56"/>
    <mergeCell ref="R7:S7"/>
    <mergeCell ref="K5:L5"/>
    <mergeCell ref="AE6:AL7"/>
    <mergeCell ref="BD52:BF52"/>
    <mergeCell ref="K51:P51"/>
    <mergeCell ref="Q53:S54"/>
    <mergeCell ref="AQ43:AR43"/>
    <mergeCell ref="AQ44:AR44"/>
    <mergeCell ref="AO43:AP43"/>
  </mergeCells>
  <dataValidations count="1">
    <dataValidation type="list" allowBlank="1" showInputMessage="1" showErrorMessage="1" errorTitle="Error Code 570" error="This is an invalid input. press CANCEL and see instructions._x000a__x000a_RETRY and HELP, will not assist in this error" sqref="AJ11:AJ41">
      <formula1>$AG$4:$AG$5</formula1>
    </dataValidation>
  </dataValidations>
  <printOptions horizontalCentered="1" verticalCentered="1"/>
  <pageMargins left="0.25" right="0.25" top="0.2" bottom="0.2" header="0.5" footer="0.5"/>
  <pageSetup fitToWidth="4" horizontalDpi="600" verticalDpi="600" orientation="portrait" scale="74" r:id="rId4"/>
  <colBreaks count="4" manualBreakCount="4">
    <brk id="19" max="16383" man="1"/>
    <brk id="42" max="16383" man="1"/>
    <brk id="61" max="16383" man="1"/>
    <brk id="78" max="16383" man="1"/>
  </col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55"/>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5.8515625" style="0" customWidth="1"/>
    <col min="21" max="21" width="6.140625" style="0" customWidth="1"/>
    <col min="22" max="22" width="7.8515625" style="0" customWidth="1"/>
    <col min="24" max="24" width="6.8515625" style="0" customWidth="1"/>
    <col min="25" max="26" width="5.7109375" style="0" customWidth="1"/>
    <col min="28" max="28" width="7.00390625" style="0" customWidth="1"/>
    <col min="29" max="30" width="5.7109375" style="0" customWidth="1"/>
    <col min="32" max="32" width="7.00390625" style="0" customWidth="1"/>
    <col min="33" max="34" width="5.7109375" style="0" customWidth="1"/>
    <col min="36" max="36" width="3.7109375" style="0" customWidth="1"/>
    <col min="37" max="38" width="5.7109375" style="0" customWidth="1"/>
    <col min="39" max="39" width="4.140625" style="0" hidden="1" customWidth="1"/>
    <col min="41" max="42" width="5.7109375" style="0" customWidth="1"/>
    <col min="43" max="44" width="3.7109375" style="0" customWidth="1"/>
    <col min="45" max="46" width="7.7109375" style="0" customWidth="1"/>
    <col min="61" max="61" width="5.7109375" style="0" customWidth="1"/>
    <col min="62" max="62" width="4.7109375" style="0" customWidth="1"/>
    <col min="79" max="79" width="5.5742187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Mar!K2</f>
        <v>Exampleville</v>
      </c>
      <c r="L2" s="1044">
        <f>Mar!L2</f>
        <v>0</v>
      </c>
      <c r="M2" s="1044">
        <f>Mar!M2</f>
        <v>0</v>
      </c>
      <c r="N2" s="1044">
        <f>Mar!N2</f>
        <v>0</v>
      </c>
      <c r="O2" s="1045">
        <f>Mar!O2</f>
        <v>0</v>
      </c>
      <c r="P2" s="1046" t="str">
        <f>Mar!P2</f>
        <v>IN0000000</v>
      </c>
      <c r="Q2" s="1044">
        <f>Mar!Q2</f>
        <v>0</v>
      </c>
      <c r="R2" s="1044" t="str">
        <f>Mar!R2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57</v>
      </c>
      <c r="L4" s="289"/>
      <c r="M4" s="290">
        <f>Mar!M4</f>
        <v>2023</v>
      </c>
      <c r="N4" s="291"/>
      <c r="O4" s="748">
        <f>Mar!O4</f>
        <v>0.002</v>
      </c>
      <c r="P4" s="292" t="s">
        <v>86</v>
      </c>
      <c r="Q4" s="1049" t="str">
        <f>Mar!Q4</f>
        <v>555/555-1234</v>
      </c>
      <c r="R4" s="1050">
        <f>Mar!R4</f>
        <v>0</v>
      </c>
      <c r="S4" s="1051">
        <f>Mar!S4</f>
        <v>0</v>
      </c>
      <c r="T4" s="229" t="str">
        <f>+$D$5</f>
        <v>State Form 53341 (R6 / 2-23)</v>
      </c>
      <c r="U4" s="469"/>
      <c r="V4" s="236"/>
      <c r="W4" s="236"/>
      <c r="X4" s="229"/>
      <c r="Y4" s="229"/>
      <c r="Z4" s="229"/>
      <c r="AA4" s="229"/>
      <c r="AB4" s="229"/>
      <c r="AC4" s="229"/>
      <c r="AD4" s="198"/>
      <c r="AE4" s="198"/>
      <c r="AF4" s="198"/>
      <c r="AG4" s="200" t="s">
        <v>193</v>
      </c>
      <c r="AH4" s="198"/>
      <c r="AI4" s="198"/>
      <c r="AJ4" s="198"/>
      <c r="AK4" s="198"/>
      <c r="AL4" s="198"/>
      <c r="AM4" s="209"/>
      <c r="AN4" s="209"/>
      <c r="AO4" s="198"/>
      <c r="AP4" s="198"/>
      <c r="AQ4" s="229" t="str">
        <f>+$D$5</f>
        <v>State Form 53341 (R6 / 2-23)</v>
      </c>
      <c r="AR4" s="469"/>
      <c r="AS4" s="229"/>
      <c r="AT4" s="229"/>
      <c r="AU4" s="229"/>
      <c r="AV4" s="229"/>
      <c r="AW4" s="229"/>
      <c r="AX4" s="229"/>
      <c r="AY4" s="381"/>
      <c r="AZ4" s="381"/>
      <c r="BA4" s="198"/>
      <c r="BB4" s="198"/>
      <c r="BC4" s="198"/>
      <c r="BD4" s="209"/>
      <c r="BE4" s="209"/>
      <c r="BF4" s="198"/>
      <c r="BG4" s="198"/>
      <c r="BH4" s="198"/>
      <c r="BI4" s="198"/>
      <c r="BJ4" s="229" t="str">
        <f>+$D$5</f>
        <v>State Form 53341 (R6 / 2-23)</v>
      </c>
      <c r="BK4" s="469"/>
      <c r="BL4" s="469"/>
      <c r="BM4" s="229"/>
      <c r="BN4" s="229"/>
      <c r="BO4" s="229"/>
      <c r="BP4" s="229"/>
      <c r="BQ4" s="229"/>
      <c r="BR4" s="229"/>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CONCATENATE("4/1/",M4)</f>
        <v>4/1/2023</v>
      </c>
      <c r="K5" s="1026" t="s">
        <v>128</v>
      </c>
      <c r="L5" s="1027"/>
      <c r="M5" s="1022" t="str">
        <f>+Mar!M5</f>
        <v>wwtp@city.org</v>
      </c>
      <c r="N5" s="1022"/>
      <c r="O5" s="1022"/>
      <c r="P5" s="1022"/>
      <c r="Q5" s="1022"/>
      <c r="R5" s="745" t="str">
        <f>Jan!R2</f>
        <v>001</v>
      </c>
      <c r="S5" s="745"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65" t="s">
        <v>0</v>
      </c>
      <c r="AR5" s="466"/>
      <c r="AS5" s="198"/>
      <c r="AU5" s="470"/>
      <c r="AV5" s="467" t="s">
        <v>1</v>
      </c>
      <c r="AW5" s="209"/>
      <c r="AX5" s="467" t="s">
        <v>3</v>
      </c>
      <c r="AY5" s="209"/>
      <c r="AZ5" s="468" t="s">
        <v>4</v>
      </c>
      <c r="BA5" s="198"/>
      <c r="BB5" s="198"/>
      <c r="BC5" s="198"/>
      <c r="BD5" s="198"/>
      <c r="BE5" s="198"/>
      <c r="BF5" s="198"/>
      <c r="BG5" s="198"/>
      <c r="BH5" s="198"/>
      <c r="BI5" s="198"/>
      <c r="BJ5" s="465" t="s">
        <v>0</v>
      </c>
      <c r="BK5" s="466"/>
      <c r="BL5" s="466"/>
      <c r="BM5" s="198"/>
      <c r="BN5" s="467" t="s">
        <v>1</v>
      </c>
      <c r="BO5" s="209"/>
      <c r="BP5" s="467" t="s">
        <v>3</v>
      </c>
      <c r="BQ5" s="209"/>
      <c r="BR5" s="468"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024" t="s">
        <v>102</v>
      </c>
      <c r="S6" s="1037"/>
      <c r="T6" s="407" t="str">
        <f>+K2</f>
        <v>Exampleville</v>
      </c>
      <c r="U6" s="316"/>
      <c r="V6" s="223"/>
      <c r="W6" s="224"/>
      <c r="X6" s="225" t="str">
        <f>+P2</f>
        <v>IN0000000</v>
      </c>
      <c r="Y6" s="226"/>
      <c r="Z6" s="227" t="str">
        <f>+K4</f>
        <v>April</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April</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April</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April</v>
      </c>
      <c r="CH6" s="224"/>
      <c r="CI6" s="208">
        <f>AB6</f>
        <v>2023</v>
      </c>
    </row>
    <row r="7" spans="1:87" ht="13.5" thickBot="1">
      <c r="A7" s="203"/>
      <c r="B7" s="198"/>
      <c r="C7" s="198"/>
      <c r="D7" s="198"/>
      <c r="E7" s="198"/>
      <c r="F7" s="198"/>
      <c r="G7" s="198"/>
      <c r="H7" s="198"/>
      <c r="I7" s="198"/>
      <c r="J7" s="198"/>
      <c r="K7" s="1052" t="str">
        <f>Mar!K7</f>
        <v>Chris A. Operator</v>
      </c>
      <c r="L7" s="1053">
        <f>Mar!L7</f>
        <v>0</v>
      </c>
      <c r="M7" s="1053">
        <f>Mar!M7</f>
        <v>0</v>
      </c>
      <c r="N7" s="1053">
        <f>Mar!N7</f>
        <v>0</v>
      </c>
      <c r="O7" s="293" t="str">
        <f>Mar!O7</f>
        <v>V</v>
      </c>
      <c r="P7" s="1041">
        <f>Mar!P7</f>
        <v>9999</v>
      </c>
      <c r="Q7" s="1042">
        <f>Mar!Q7</f>
        <v>0</v>
      </c>
      <c r="R7" s="1038">
        <f>Mar!R7</f>
        <v>39263</v>
      </c>
      <c r="S7" s="1039">
        <f>Mar!S7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+Mar!C8</f>
        <v>Man-Hours at Plant
(Plants less than 1 MGD only)</v>
      </c>
      <c r="D8" s="986" t="str">
        <f>+Mar!D8</f>
        <v>Air Temperature (optional)</v>
      </c>
      <c r="E8" s="255" t="s">
        <v>73</v>
      </c>
      <c r="F8" s="980" t="str">
        <f>+Mar!F8</f>
        <v>Bypass At Plant Site
("x" If Occurred)</v>
      </c>
      <c r="G8" s="983" t="str">
        <f>+Mar!G8</f>
        <v>Sanitary Sewer Overflow
("x" If Occurred)</v>
      </c>
      <c r="H8" s="605" t="s">
        <v>7</v>
      </c>
      <c r="I8" s="605"/>
      <c r="J8" s="605"/>
      <c r="K8" s="606" t="s">
        <v>8</v>
      </c>
      <c r="L8" s="605"/>
      <c r="M8" s="605"/>
      <c r="N8" s="605"/>
      <c r="O8" s="605"/>
      <c r="P8" s="605"/>
      <c r="Q8" s="605"/>
      <c r="R8" s="605"/>
      <c r="S8" s="607"/>
      <c r="T8" s="608" t="s">
        <v>9</v>
      </c>
      <c r="U8" s="1035" t="str">
        <f>+Mar!U8</f>
        <v>Temperature in Reactors</v>
      </c>
      <c r="V8" s="606" t="str">
        <f>+Mar!V8</f>
        <v>REACTOR # 1</v>
      </c>
      <c r="W8" s="605"/>
      <c r="X8" s="605"/>
      <c r="Y8" s="607"/>
      <c r="Z8" s="606" t="str">
        <f>+Mar!Z8</f>
        <v>REACTOR # 2</v>
      </c>
      <c r="AA8" s="605"/>
      <c r="AB8" s="605"/>
      <c r="AC8" s="607"/>
      <c r="AD8" s="609" t="str">
        <f>+Mar!AD8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+Mar!BK8</f>
        <v xml:space="preserve"> </v>
      </c>
      <c r="BL8" s="1082" t="str">
        <f>+Mar!BL8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SUM(E11:E40)</f>
        <v>0</v>
      </c>
      <c r="F9" s="981">
        <f>+Jan!F9</f>
        <v>0</v>
      </c>
      <c r="G9" s="984">
        <f>+Jan!G9</f>
        <v>0</v>
      </c>
      <c r="H9" s="617" t="s">
        <v>13</v>
      </c>
      <c r="I9" s="617"/>
      <c r="J9" s="617"/>
      <c r="K9" s="621" t="s">
        <v>9</v>
      </c>
      <c r="L9" s="617"/>
      <c r="M9" s="617"/>
      <c r="N9" s="617"/>
      <c r="O9" s="617"/>
      <c r="P9" s="617"/>
      <c r="Q9" s="617"/>
      <c r="R9" s="617"/>
      <c r="S9" s="618"/>
      <c r="T9" s="622" t="s">
        <v>9</v>
      </c>
      <c r="U9" s="1036">
        <f>+Mar!U9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+Mar!BI9</f>
        <v xml:space="preserve"> </v>
      </c>
      <c r="BJ9" s="632"/>
      <c r="BK9" s="1083">
        <f>+Jan!BK9</f>
        <v>0</v>
      </c>
      <c r="BL9" s="1085">
        <f>+Jan!BL9</f>
        <v>0</v>
      </c>
      <c r="BM9" s="621" t="s">
        <v>14</v>
      </c>
      <c r="BN9" s="618"/>
      <c r="BO9" s="621" t="s">
        <v>15</v>
      </c>
      <c r="BP9" s="617"/>
      <c r="BQ9" s="633"/>
      <c r="BR9" s="1040" t="str">
        <f>+Mar!BR9</f>
        <v>Supernatant Withdrawn 
hrs. or Gal. x 1000</v>
      </c>
      <c r="BS9" s="1040" t="str">
        <f>+Mar!BS9</f>
        <v>Supernatant BOD5 mg/l 
or  NH3-N mg/l</v>
      </c>
      <c r="BT9" s="1040" t="str">
        <f>+Mar!BT9</f>
        <v>Total Solids in Incoming Sludge - %</v>
      </c>
      <c r="BU9" s="1060" t="str">
        <f>+Mar!BU9</f>
        <v>Total Solids in Digested Sludge - %</v>
      </c>
      <c r="BV9" s="1061" t="str">
        <f>+Mar!BV9</f>
        <v>Volatile Solids in Incoming Sludge - %</v>
      </c>
      <c r="BW9" s="1061" t="str">
        <f>+Mar!BW9</f>
        <v>Volatile Solids in Digested Sludge - %</v>
      </c>
      <c r="BX9" s="1058" t="str">
        <f>+Mar!BX9</f>
        <v>Digested Sludge Withdrawn 
hrs. or Gal. x 1000</v>
      </c>
      <c r="BY9" s="1061" t="str">
        <f>+Mar!BY9</f>
        <v xml:space="preserve"> </v>
      </c>
      <c r="BZ9" s="1058" t="str">
        <f>+Mar!BZ9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+Mar!E10</f>
        <v>Precipitation - Inches</v>
      </c>
      <c r="F10" s="982">
        <f>+Jan!F10</f>
        <v>0</v>
      </c>
      <c r="G10" s="985">
        <f>+Jan!G10</f>
        <v>0</v>
      </c>
      <c r="H10" s="637" t="str">
        <f>+Mar!H10</f>
        <v>Chlorine - Lbs</v>
      </c>
      <c r="I10" s="638" t="str">
        <f>+Mar!I10</f>
        <v>Lbs or Gal</v>
      </c>
      <c r="J10" s="638" t="str">
        <f>+Mar!J10</f>
        <v>Lbs or Gal</v>
      </c>
      <c r="K10" s="639" t="str">
        <f>+Mar!K10</f>
        <v>Influent Flow Rate 
(if metered) MGD</v>
      </c>
      <c r="L10" s="640" t="str">
        <f>+Mar!L10</f>
        <v>pH</v>
      </c>
      <c r="M10" s="640" t="str">
        <f>+Mar!M10</f>
        <v>CBOD5 - mg/l</v>
      </c>
      <c r="N10" s="641" t="str">
        <f>+Mar!N10</f>
        <v>CBOD5 - lbs</v>
      </c>
      <c r="O10" s="640" t="str">
        <f>+Mar!O10</f>
        <v>Susp. Solids - mg/l</v>
      </c>
      <c r="P10" s="640" t="str">
        <f>+Mar!P10</f>
        <v>Susp. Solids - lbs</v>
      </c>
      <c r="Q10" s="640" t="str">
        <f>+Mar!Q10</f>
        <v xml:space="preserve">Phosphorus - mg/l </v>
      </c>
      <c r="R10" s="640" t="str">
        <f>+Mar!R10</f>
        <v>Ammonia - mg/l</v>
      </c>
      <c r="S10" s="642" t="str">
        <f>IF(+Mar!S10&lt;&gt;"",+Mar!S10,"")</f>
        <v/>
      </c>
      <c r="T10" s="643" t="s">
        <v>20</v>
      </c>
      <c r="U10" s="958">
        <f>+Mar!U10</f>
        <v>0</v>
      </c>
      <c r="V10" s="644" t="str">
        <f>+Mar!V10</f>
        <v>Settleable Solids % in 30 minutes</v>
      </c>
      <c r="W10" s="640" t="str">
        <f>+Mar!W10</f>
        <v>Susp. Solids - mg/l</v>
      </c>
      <c r="X10" s="645" t="str">
        <f>+Mar!X10</f>
        <v>Sludge Vol. Index - ml/gm</v>
      </c>
      <c r="Y10" s="642" t="str">
        <f>+Mar!Y10</f>
        <v>Dissolved Oxygen - mg/l</v>
      </c>
      <c r="Z10" s="644" t="str">
        <f>+Mar!Z10</f>
        <v>Settleable Solids % in 30 minutes</v>
      </c>
      <c r="AA10" s="640" t="str">
        <f>+Mar!AA10</f>
        <v>Susp. Solids - mg/l</v>
      </c>
      <c r="AB10" s="645" t="str">
        <f>+Mar!AB10</f>
        <v>Sludge Vol. Index - ml/gm</v>
      </c>
      <c r="AC10" s="642" t="str">
        <f>+Mar!AC10</f>
        <v>Dissolved Oxygen - mg/l</v>
      </c>
      <c r="AD10" s="644" t="str">
        <f>+Mar!AD10</f>
        <v>Settleable Solids % in 30 minutes</v>
      </c>
      <c r="AE10" s="640" t="str">
        <f>+Mar!AE10</f>
        <v>Susp. Solids - mg/l</v>
      </c>
      <c r="AF10" s="645" t="str">
        <f>+Mar!AF10</f>
        <v>Sludge Vol. Index - ml/gm</v>
      </c>
      <c r="AG10" s="642" t="str">
        <f>+Mar!AG10</f>
        <v>Dissolved Oxygen - mg/l</v>
      </c>
      <c r="AH10" s="646" t="str">
        <f>+Mar!AH10</f>
        <v>Volume - MG</v>
      </c>
      <c r="AI10" s="642" t="str">
        <f>+Mar!AI10</f>
        <v>Susp. Solids - mg/l</v>
      </c>
      <c r="AJ10" s="680"/>
      <c r="AK10" s="640" t="str">
        <f>+Mar!AK10</f>
        <v>Residual Chlorine - Final</v>
      </c>
      <c r="AL10" s="641" t="str">
        <f>+Mar!AL10</f>
        <v>Residual Chlorine - Contact Tank</v>
      </c>
      <c r="AM10" s="647"/>
      <c r="AN10" s="640" t="str">
        <f>+Mar!AN10</f>
        <v>E. Coli - colony/100 ml</v>
      </c>
      <c r="AO10" s="640" t="str">
        <f>+Mar!AO10</f>
        <v>pH - daily low 
(or single sample)</v>
      </c>
      <c r="AP10" s="642" t="str">
        <f>+Mar!AP10</f>
        <v>pH - daily high  
(if multiple samples)</v>
      </c>
      <c r="AQ10" s="648" t="s">
        <v>20</v>
      </c>
      <c r="AR10" s="649" t="s">
        <v>21</v>
      </c>
      <c r="AS10" s="646" t="str">
        <f>+Mar!AS10</f>
        <v>Effluent Flow Rate (MGD)</v>
      </c>
      <c r="AT10" s="642" t="str">
        <f>+Mar!AT10</f>
        <v>Effluent Flow
Weekly Average</v>
      </c>
      <c r="AU10" s="641" t="str">
        <f>+Mar!AU10</f>
        <v>Dissolved Oxygen - mg/l</v>
      </c>
      <c r="AV10" s="650" t="str">
        <f>+Mar!AV10</f>
        <v xml:space="preserve">Phosphorus - mg/l </v>
      </c>
      <c r="AW10" s="646" t="str">
        <f>+Mar!AW10</f>
        <v>CBOD5 - mg/l</v>
      </c>
      <c r="AX10" s="640" t="str">
        <f>+Mar!AX10</f>
        <v>CBOD5 - mg/l
Weekly Average</v>
      </c>
      <c r="AY10" s="651" t="str">
        <f>+Mar!AY10</f>
        <v>CBOD5 - lbs</v>
      </c>
      <c r="AZ10" s="642" t="str">
        <f>+Mar!AZ10</f>
        <v>CBOD5 - lbs/day
Weekly Average</v>
      </c>
      <c r="BA10" s="646" t="str">
        <f>+Mar!BA10</f>
        <v>Susp. Solids - mg/l</v>
      </c>
      <c r="BB10" s="640" t="str">
        <f>+Mar!BB10</f>
        <v>Susp. Solids - mg/l
Weekly Average</v>
      </c>
      <c r="BC10" s="652" t="str">
        <f>+Mar!BC10</f>
        <v>Susp. Solids - lbs</v>
      </c>
      <c r="BD10" s="642" t="str">
        <f>+Mar!BD10</f>
        <v>Susp. Solids - lbs/day
Weekly Average</v>
      </c>
      <c r="BE10" s="646" t="str">
        <f>+Mar!BE10</f>
        <v>Ammonia - mg/l</v>
      </c>
      <c r="BF10" s="653" t="str">
        <f>+Mar!BF10</f>
        <v>Ammonia - mg/l
Weekly Average</v>
      </c>
      <c r="BG10" s="652" t="str">
        <f>+Mar!BG10</f>
        <v>Ammonia - lbs</v>
      </c>
      <c r="BH10" s="642" t="str">
        <f>+Mar!BH10</f>
        <v>Ammonia - lbs/day
Weekly Average</v>
      </c>
      <c r="BI10" s="1064">
        <f>+Mar!BI10</f>
        <v>0</v>
      </c>
      <c r="BJ10" s="654" t="s">
        <v>20</v>
      </c>
      <c r="BK10" s="1084">
        <f>+Jan!BK10</f>
        <v>0</v>
      </c>
      <c r="BL10" s="1086">
        <f>+Jan!BL10</f>
        <v>0</v>
      </c>
      <c r="BM10" s="639" t="str">
        <f>+Mar!BM10</f>
        <v xml:space="preserve"> </v>
      </c>
      <c r="BN10" s="642" t="str">
        <f>+Mar!BN10</f>
        <v>Waste Act. Sludge
Gal. x 1000</v>
      </c>
      <c r="BO10" s="639" t="str">
        <f>+Mar!BO10</f>
        <v>pH</v>
      </c>
      <c r="BP10" s="640" t="str">
        <f>+Mar!BP10</f>
        <v>Gas Production  
Cubic Ft. x 1000</v>
      </c>
      <c r="BQ10" s="640" t="str">
        <f>+Mar!BQ10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Sat</v>
      </c>
      <c r="C11" s="29"/>
      <c r="D11" s="30"/>
      <c r="E11" s="31"/>
      <c r="F11" s="32"/>
      <c r="G11" s="33"/>
      <c r="H11" s="34"/>
      <c r="I11" s="35"/>
      <c r="J11" s="31"/>
      <c r="K11" s="36"/>
      <c r="L11" s="269"/>
      <c r="M11" s="35"/>
      <c r="N11" s="39" t="str">
        <f ca="1">IF(CELL("type",M11)="L","",IF(M11*($K11+$AS11)=0,"",IF($K11&gt;0,+$K11*M11*8.34,$AS11*M11*8.34)))</f>
        <v/>
      </c>
      <c r="O11" s="35"/>
      <c r="P11" s="39" t="str">
        <f aca="true" t="shared" si="0" ref="P11:P40">IF(CELL("type",O11)="L","",IF(O11*($K11+$AS11)=0,"",IF($K11&gt;0,+$K11*O11*8.34,$AS11*O11*8.34)))</f>
        <v/>
      </c>
      <c r="Q11" s="35"/>
      <c r="R11" s="35"/>
      <c r="S11" s="37"/>
      <c r="T11" s="216">
        <f aca="true" t="shared" si="1" ref="T11:T40">+A11</f>
        <v>1</v>
      </c>
      <c r="U11" s="404"/>
      <c r="V11" s="36"/>
      <c r="W11" s="35"/>
      <c r="X11" s="306" t="str">
        <f aca="true" t="shared" si="2" ref="X11:X40">IF(V11*W11=0,"",IF(V11&lt;100,V11*10000/W11,V11*1000/W11))</f>
        <v/>
      </c>
      <c r="Y11" s="269"/>
      <c r="Z11" s="36"/>
      <c r="AA11" s="35"/>
      <c r="AB11" s="306" t="str">
        <f aca="true" t="shared" si="3" ref="AB11:AB40">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0">+A11</f>
        <v>1</v>
      </c>
      <c r="AR11" s="429" t="str">
        <f aca="true" t="shared" si="5" ref="AR11:AR40">+B11</f>
        <v>Sat</v>
      </c>
      <c r="AS11" s="36"/>
      <c r="AT11" s="52"/>
      <c r="AU11" s="35"/>
      <c r="AV11" s="37"/>
      <c r="AW11" s="36"/>
      <c r="AX11" s="39"/>
      <c r="AY11" s="39" t="str">
        <f aca="true" t="shared" si="6" ref="AY11:AY40">IF(CELL("type",AW11)="L","",IF(AW11*($K11+$AS11)=0,"",IF($AS11&gt;0,+$AS11*AW11*8.345,$K11*AW11*8.345)))</f>
        <v/>
      </c>
      <c r="AZ11" s="52"/>
      <c r="BA11" s="36"/>
      <c r="BB11" s="39"/>
      <c r="BC11" s="39" t="str">
        <f aca="true" t="shared" si="7" ref="BC11:BC40">IF(CELL("type",BA11)="L","",IF(BA11*($K11+$AS11)=0,"",IF($AS11&gt;0,+$AS11*BA11*8.345,$K11*BA11*8.345)))</f>
        <v/>
      </c>
      <c r="BD11" s="52"/>
      <c r="BE11" s="36"/>
      <c r="BF11" s="39"/>
      <c r="BG11" s="39" t="str">
        <f aca="true" t="shared" si="8" ref="BG11:BG40">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0">TEXT(J$5+A12-1,"DDD")</f>
        <v>Sun</v>
      </c>
      <c r="C12" s="43"/>
      <c r="D12" s="44"/>
      <c r="E12" s="44"/>
      <c r="F12" s="45"/>
      <c r="G12" s="46"/>
      <c r="H12" s="47"/>
      <c r="I12" s="43"/>
      <c r="J12" s="44"/>
      <c r="K12" s="48"/>
      <c r="L12" s="270"/>
      <c r="M12" s="43"/>
      <c r="N12" s="39" t="str">
        <f aca="true" t="shared" si="10" ref="N12:N40">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0">IF(AD12*AE12=0,"",IF(AD12&lt;100,AD12*10000/AE12,AD12*1000/AE12))</f>
        <v/>
      </c>
      <c r="AG12" s="270"/>
      <c r="AH12" s="48"/>
      <c r="AI12" s="43"/>
      <c r="AJ12" s="670"/>
      <c r="AK12" s="47"/>
      <c r="AL12" s="43"/>
      <c r="AM12" t="str">
        <f aca="true" t="shared" si="12" ref="AM12:AM40">IF(CELL("type",AN12)="b","",IF(AN12="tntc",63200,IF(AN12=0,1,AN12)))</f>
        <v/>
      </c>
      <c r="AN12" s="43"/>
      <c r="AO12" s="426"/>
      <c r="AP12" s="399"/>
      <c r="AQ12" s="212">
        <f t="shared" si="4"/>
        <v>2</v>
      </c>
      <c r="AR12" s="429" t="str">
        <f t="shared" si="5"/>
        <v>Sun</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0">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Mon</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Mon</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Tue</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Tue</v>
      </c>
      <c r="AS14" s="48"/>
      <c r="AT14" s="40" t="str">
        <f>IF(+$B14="Sat",IF(SUM(AS$11:AS14)&gt;0,AVERAGE(AS$11:AS14,Mar!AS39:AS$41)," "),"")</f>
        <v/>
      </c>
      <c r="AU14" s="43"/>
      <c r="AV14" s="49"/>
      <c r="AW14" s="48"/>
      <c r="AX14" s="66" t="str">
        <f>IF(+$B14="Sat",IF(SUM(AW$11:AW14)&gt;0,AVERAGE(AW$11:AW14,Mar!AW39:AW$41)," "),"")</f>
        <v/>
      </c>
      <c r="AY14" s="128" t="str">
        <f ca="1" t="shared" si="6"/>
        <v/>
      </c>
      <c r="AZ14" s="52" t="str">
        <f>IF(+$B14="Sat",IF(SUM(AY$11:AY14)&gt;0,AVERAGE(AY$11:AY14,Mar!AY39:AY$41)," "),"")</f>
        <v/>
      </c>
      <c r="BA14" s="48"/>
      <c r="BB14" s="66" t="str">
        <f>IF(+$B14="Sat",IF(SUM(BA$11:BA14)&gt;0,AVERAGE(BA$11:BA14,Mar!BA39:BA$41)," "),"")</f>
        <v/>
      </c>
      <c r="BC14" s="128" t="str">
        <f ca="1" t="shared" si="7"/>
        <v/>
      </c>
      <c r="BD14" s="52" t="str">
        <f>IF(+$B14="Sat",IF(SUM(BC$11:BC14)&gt;0,AVERAGE(BC$11:BC14,Mar!BC39:BC$41)," "),"")</f>
        <v/>
      </c>
      <c r="BE14" s="48"/>
      <c r="BF14" s="66" t="str">
        <f>IF(+$B14="Sat",IF(SUM(BE$11:BE14)&gt;0,AVERAGE(BE$11:BE14,Mar!BE39:BE$41)," "),"")</f>
        <v/>
      </c>
      <c r="BG14" s="128" t="str">
        <f ca="1" t="shared" si="8"/>
        <v/>
      </c>
      <c r="BH14" s="52" t="str">
        <f>IF(+$B14="Sat",IF(SUM(BG$11:BG14)&gt;0,AVERAGE(BG$11:BG14,Mar!BG39:BG$41)," "),"")</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Wed</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Wed</v>
      </c>
      <c r="AS15" s="58"/>
      <c r="AT15" s="63" t="str">
        <f>IF(+$B15="Sat",IF(SUM(AS$11:AS15)&gt;0,AVERAGE(AS$11:AS15,Mar!AS40:AS$41)," "),"")</f>
        <v/>
      </c>
      <c r="AU15" s="53"/>
      <c r="AV15" s="59"/>
      <c r="AW15" s="58"/>
      <c r="AX15" s="61" t="str">
        <f>IF(+$B15="Sat",IF(SUM(AW$11:AW15)&gt;0,AVERAGE(AW$11:AW15,Mar!AW40:AW$41)," "),"")</f>
        <v/>
      </c>
      <c r="AY15" s="64" t="str">
        <f ca="1" t="shared" si="6"/>
        <v/>
      </c>
      <c r="AZ15" s="63" t="str">
        <f>IF(+$B15="Sat",IF(SUM(AY$11:AY15)&gt;0,AVERAGE(AY$11:AY15,Mar!AY40:AY$41)," "),"")</f>
        <v/>
      </c>
      <c r="BA15" s="58"/>
      <c r="BB15" s="61" t="str">
        <f>IF(+$B15="Sat",IF(SUM(BA$11:BA15)&gt;0,AVERAGE(BA$11:BA15,Mar!BA40:BA$41)," "),"")</f>
        <v/>
      </c>
      <c r="BC15" s="64" t="str">
        <f ca="1" t="shared" si="7"/>
        <v/>
      </c>
      <c r="BD15" s="63" t="str">
        <f>IF(+$B15="Sat",IF(SUM(BC$11:BC15)&gt;0,AVERAGE(BC$11:BC15,Mar!BC40:BC$41)," "),"")</f>
        <v/>
      </c>
      <c r="BE15" s="58"/>
      <c r="BF15" s="61" t="str">
        <f>IF(+$B15="Sat",IF(SUM(BE$11:BE15)&gt;0,AVERAGE(BE$11:BE15,Mar!BE40:BE$41)," "),"")</f>
        <v/>
      </c>
      <c r="BG15" s="64" t="str">
        <f ca="1" t="shared" si="8"/>
        <v/>
      </c>
      <c r="BH15" s="63" t="str">
        <f>IF(+$B15="Sat",IF(SUM(BG$11:BG15)&gt;0,AVERAGE(BG$11:BG15,Mar!BG40:BG$41),"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Thu</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Thu</v>
      </c>
      <c r="AS16" s="36"/>
      <c r="AT16" s="52" t="str">
        <f>IF(+$B16="Sat",IF(SUM(AS$11:AS16)&gt;0,AVERAGE(AS$11:AS16,Mar!AS41:AS$41)," "),"")</f>
        <v/>
      </c>
      <c r="AU16" s="35"/>
      <c r="AV16" s="37"/>
      <c r="AW16" s="36"/>
      <c r="AX16" s="39" t="str">
        <f>IF(+$B16="Sat",IF(SUM(AW$11:AW16)&gt;0,AVERAGE(AW$11:AW16,Mar!AW41:AW$41)," "),"")</f>
        <v/>
      </c>
      <c r="AY16" s="41" t="str">
        <f ca="1" t="shared" si="6"/>
        <v/>
      </c>
      <c r="AZ16" s="52" t="str">
        <f>IF(+$B16="Sat",IF(SUM(AY$11:AY16)&gt;0,AVERAGE(AY$11:AY16,Mar!AY41:AY$41)," "),"")</f>
        <v/>
      </c>
      <c r="BA16" s="36"/>
      <c r="BB16" s="39" t="str">
        <f>IF(+$B16="Sat",IF(SUM(BA$11:BA16)&gt;0,AVERAGE(BA$11:BA16,Mar!BA41:BA$41)," "),"")</f>
        <v/>
      </c>
      <c r="BC16" s="41" t="str">
        <f ca="1" t="shared" si="7"/>
        <v/>
      </c>
      <c r="BD16" s="52" t="str">
        <f>IF(+$B16="Sat",IF(SUM(BC$11:BC16)&gt;0,AVERAGE(BC$11:BC16,Mar!BC41:BC$41)," "),"")</f>
        <v/>
      </c>
      <c r="BE16" s="36"/>
      <c r="BF16" s="65" t="str">
        <f>IF(+$B16="Sat",IF(SUM(BE$11:BE16)&gt;0,AVERAGE(BE$11:BE16,Mar!BE41:BE$41)," "),"")</f>
        <v/>
      </c>
      <c r="BG16" s="129" t="str">
        <f ca="1" t="shared" si="8"/>
        <v/>
      </c>
      <c r="BH16" s="52" t="str">
        <f>IF(+$B16="Sat",IF(SUM(BG$11:BG16)&gt;0,AVERAGE(BG$11:BG16,Mar!BG41:BG$41),"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Fri</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Fri</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39">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Sat</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Sat</v>
      </c>
      <c r="AS18" s="48"/>
      <c r="AT18" s="40" t="str">
        <f aca="true" t="shared" si="17" ref="AT18:AT39">IF(+$B18="Sat",IF(SUM(AS12:AS18)&gt;0,AVERAGE(AS12:AS18)," "),"")</f>
        <v xml:space="preserve"> </v>
      </c>
      <c r="AU18" s="43"/>
      <c r="AV18" s="49"/>
      <c r="AW18" s="48"/>
      <c r="AX18" s="66" t="str">
        <f aca="true" t="shared" si="18" ref="AX18:AZ33">IF(+$B18="Sat",IF(SUM(AW12:AW18)&gt;0,AVERAGE(AW12:AW18)," "),"")</f>
        <v xml:space="preserve"> </v>
      </c>
      <c r="AY18" s="41" t="str">
        <f ca="1" t="shared" si="6"/>
        <v/>
      </c>
      <c r="AZ18" s="52" t="str">
        <f ca="1" t="shared" si="18"/>
        <v xml:space="preserve"> </v>
      </c>
      <c r="BA18" s="48"/>
      <c r="BB18" s="66" t="str">
        <f aca="true" t="shared" si="19" ref="BB18:BB39">IF(+$B18="Sat",IF(SUM(BA12:BA18)&gt;0,AVERAGE(BA12:BA18)," "),"")</f>
        <v xml:space="preserve"> </v>
      </c>
      <c r="BC18" s="41" t="str">
        <f ca="1" t="shared" si="7"/>
        <v/>
      </c>
      <c r="BD18" s="40" t="str">
        <f aca="true" t="shared" si="20" ref="BD18:BD39">IF(+$B18="Sat",IF(SUM(BC12:BC18)&gt;0,AVERAGE(BC12:BC18)," "),"")</f>
        <v xml:space="preserve"> </v>
      </c>
      <c r="BE18" s="48"/>
      <c r="BF18" s="67" t="str">
        <f aca="true" t="shared" si="21" ref="BF18:BF39">IF(+$B18="Sat",IF(SUM(BE12:BE18)&gt;0,AVERAGE(BE12:BE18)," "),"")</f>
        <v xml:space="preserve"> </v>
      </c>
      <c r="BG18" s="42" t="str">
        <f ca="1" t="shared" si="8"/>
        <v/>
      </c>
      <c r="BH18" s="40" t="str">
        <f ca="1" t="shared" si="16"/>
        <v xml:space="preserve">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Sun</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Sun</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Mon</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671"/>
      <c r="AK20" s="57"/>
      <c r="AL20" s="53"/>
      <c r="AM20" t="str">
        <f ca="1" t="shared" si="12"/>
        <v/>
      </c>
      <c r="AN20" s="53"/>
      <c r="AO20" s="427"/>
      <c r="AP20" s="400"/>
      <c r="AQ20" s="213">
        <f t="shared" si="4"/>
        <v>10</v>
      </c>
      <c r="AR20" s="430" t="str">
        <f t="shared" si="5"/>
        <v>Mon</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Tue</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670"/>
      <c r="AK21" s="34"/>
      <c r="AL21" s="35"/>
      <c r="AM21" t="str">
        <f ca="1" t="shared" si="12"/>
        <v/>
      </c>
      <c r="AN21" s="35"/>
      <c r="AO21" s="425"/>
      <c r="AP21" s="398"/>
      <c r="AQ21" s="210">
        <f t="shared" si="4"/>
        <v>11</v>
      </c>
      <c r="AR21" s="429" t="str">
        <f t="shared" si="5"/>
        <v>Tue</v>
      </c>
      <c r="AS21" s="36"/>
      <c r="AT21" s="52" t="str">
        <f t="shared" si="17"/>
        <v/>
      </c>
      <c r="AU21" s="35"/>
      <c r="AV21" s="37"/>
      <c r="AW21" s="36"/>
      <c r="AX21" s="39" t="str">
        <f t="shared" si="18"/>
        <v/>
      </c>
      <c r="AY21" s="41" t="str">
        <f ca="1" t="shared" si="6"/>
        <v/>
      </c>
      <c r="AZ21" s="52" t="str">
        <f t="shared" si="18"/>
        <v/>
      </c>
      <c r="BA21" s="36"/>
      <c r="BB21" s="39" t="str">
        <f t="shared" si="19"/>
        <v/>
      </c>
      <c r="BC21" s="41" t="str">
        <f ca="1" t="shared" si="7"/>
        <v/>
      </c>
      <c r="BD21" s="52" t="str">
        <f t="shared" si="20"/>
        <v/>
      </c>
      <c r="BE21" s="36"/>
      <c r="BF21" s="65" t="str">
        <f t="shared" si="21"/>
        <v/>
      </c>
      <c r="BG21" s="129" t="str">
        <f ca="1" t="shared" si="8"/>
        <v/>
      </c>
      <c r="BH21" s="52" t="str">
        <f t="shared" si="16"/>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Wed</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Wed</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Thu</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Thu</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Fri</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Fri</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Sat</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736"/>
      <c r="AK25" s="57"/>
      <c r="AL25" s="53"/>
      <c r="AM25" t="str">
        <f ca="1" t="shared" si="12"/>
        <v/>
      </c>
      <c r="AN25" s="53"/>
      <c r="AO25" s="427"/>
      <c r="AP25" s="400"/>
      <c r="AQ25" s="213">
        <f t="shared" si="4"/>
        <v>15</v>
      </c>
      <c r="AR25" s="430" t="str">
        <f t="shared" si="5"/>
        <v>Sat</v>
      </c>
      <c r="AS25" s="58"/>
      <c r="AT25" s="63" t="str">
        <f t="shared" si="17"/>
        <v xml:space="preserve"> </v>
      </c>
      <c r="AU25" s="53"/>
      <c r="AV25" s="59"/>
      <c r="AW25" s="58"/>
      <c r="AX25" s="61" t="str">
        <f t="shared" si="18"/>
        <v xml:space="preserve"> </v>
      </c>
      <c r="AY25" s="84" t="str">
        <f ca="1" t="shared" si="6"/>
        <v/>
      </c>
      <c r="AZ25" s="63" t="str">
        <f ca="1" t="shared" si="18"/>
        <v xml:space="preserve"> </v>
      </c>
      <c r="BA25" s="58"/>
      <c r="BB25" s="61" t="str">
        <f t="shared" si="19"/>
        <v xml:space="preserve"> </v>
      </c>
      <c r="BC25" s="84" t="str">
        <f ca="1" t="shared" si="7"/>
        <v/>
      </c>
      <c r="BD25" s="63" t="str">
        <f ca="1" t="shared" si="20"/>
        <v xml:space="preserve"> </v>
      </c>
      <c r="BE25" s="58"/>
      <c r="BF25" s="68" t="str">
        <f t="shared" si="21"/>
        <v xml:space="preserve"> </v>
      </c>
      <c r="BG25" s="64" t="str">
        <f ca="1" t="shared" si="8"/>
        <v/>
      </c>
      <c r="BH25" s="63" t="str">
        <f ca="1" t="shared" si="16"/>
        <v xml:space="preserve">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Sun</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737"/>
      <c r="AK26" s="34"/>
      <c r="AL26" s="35"/>
      <c r="AM26" t="str">
        <f ca="1" t="shared" si="12"/>
        <v/>
      </c>
      <c r="AN26" s="35"/>
      <c r="AO26" s="425"/>
      <c r="AP26" s="398"/>
      <c r="AQ26" s="210">
        <f t="shared" si="4"/>
        <v>16</v>
      </c>
      <c r="AR26" s="429" t="str">
        <f t="shared" si="5"/>
        <v>Sun</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Mon</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Mon</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Tue</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Tue</v>
      </c>
      <c r="AS28" s="48"/>
      <c r="AT28" s="40" t="str">
        <f t="shared" si="17"/>
        <v/>
      </c>
      <c r="AU28" s="43"/>
      <c r="AV28" s="49"/>
      <c r="AW28" s="48"/>
      <c r="AX28" s="66" t="str">
        <f t="shared" si="18"/>
        <v/>
      </c>
      <c r="AY28" s="41" t="str">
        <f ca="1" t="shared" si="6"/>
        <v/>
      </c>
      <c r="AZ28" s="52" t="str">
        <f t="shared" si="18"/>
        <v/>
      </c>
      <c r="BA28" s="48"/>
      <c r="BB28" s="66" t="str">
        <f t="shared" si="19"/>
        <v/>
      </c>
      <c r="BC28" s="41" t="str">
        <f ca="1" t="shared" si="7"/>
        <v/>
      </c>
      <c r="BD28" s="40" t="str">
        <f t="shared" si="20"/>
        <v/>
      </c>
      <c r="BE28" s="48"/>
      <c r="BF28" s="67" t="str">
        <f t="shared" si="21"/>
        <v/>
      </c>
      <c r="BG28" s="42" t="str">
        <f ca="1" t="shared" si="8"/>
        <v/>
      </c>
      <c r="BH28" s="40" t="str">
        <f t="shared" si="16"/>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0">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Wed</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Wed</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Thu</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736"/>
      <c r="AK30" s="57"/>
      <c r="AL30" s="53"/>
      <c r="AM30" t="str">
        <f ca="1" t="shared" si="12"/>
        <v/>
      </c>
      <c r="AN30" s="53"/>
      <c r="AO30" s="427"/>
      <c r="AP30" s="400"/>
      <c r="AQ30" s="213">
        <f t="shared" si="4"/>
        <v>20</v>
      </c>
      <c r="AR30" s="430" t="str">
        <f t="shared" si="5"/>
        <v>Thu</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Fri</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737"/>
      <c r="AK31" s="34"/>
      <c r="AL31" s="35"/>
      <c r="AM31" t="str">
        <f ca="1" t="shared" si="12"/>
        <v/>
      </c>
      <c r="AN31" s="35"/>
      <c r="AO31" s="425"/>
      <c r="AP31" s="398"/>
      <c r="AQ31" s="210">
        <f t="shared" si="4"/>
        <v>21</v>
      </c>
      <c r="AR31" s="429" t="str">
        <f t="shared" si="5"/>
        <v>Fri</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Sat</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Sat</v>
      </c>
      <c r="AS32" s="48"/>
      <c r="AT32" s="40" t="str">
        <f t="shared" si="17"/>
        <v xml:space="preserve"> </v>
      </c>
      <c r="AU32" s="43"/>
      <c r="AV32" s="49"/>
      <c r="AW32" s="48"/>
      <c r="AX32" s="66" t="str">
        <f t="shared" si="18"/>
        <v xml:space="preserve"> </v>
      </c>
      <c r="AY32" s="41" t="str">
        <f ca="1" t="shared" si="6"/>
        <v/>
      </c>
      <c r="AZ32" s="52" t="str">
        <f ca="1" t="shared" si="18"/>
        <v xml:space="preserve"> </v>
      </c>
      <c r="BA32" s="48"/>
      <c r="BB32" s="66" t="str">
        <f t="shared" si="19"/>
        <v xml:space="preserve"> </v>
      </c>
      <c r="BC32" s="41" t="str">
        <f ca="1" t="shared" si="7"/>
        <v/>
      </c>
      <c r="BD32" s="40" t="str">
        <f ca="1" t="shared" si="20"/>
        <v xml:space="preserve"> </v>
      </c>
      <c r="BE32" s="48"/>
      <c r="BF32" s="67" t="str">
        <f t="shared" si="21"/>
        <v xml:space="preserve"> </v>
      </c>
      <c r="BG32" s="42" t="str">
        <f ca="1" t="shared" si="8"/>
        <v/>
      </c>
      <c r="BH32" s="40" t="str">
        <f ca="1" t="shared" si="16"/>
        <v xml:space="preserve">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Sun</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Sun</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Mon</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Mon</v>
      </c>
      <c r="AS34" s="48"/>
      <c r="AT34" s="40" t="str">
        <f t="shared" si="17"/>
        <v/>
      </c>
      <c r="AU34" s="43"/>
      <c r="AV34" s="49"/>
      <c r="AW34" s="48"/>
      <c r="AX34" s="66" t="str">
        <f aca="true" t="shared" si="23" ref="AX34:AZ39">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Tue</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736"/>
      <c r="AK35" s="57"/>
      <c r="AL35" s="53"/>
      <c r="AM35" t="str">
        <f ca="1" t="shared" si="12"/>
        <v/>
      </c>
      <c r="AN35" s="53"/>
      <c r="AO35" s="427"/>
      <c r="AP35" s="400"/>
      <c r="AQ35" s="213">
        <f t="shared" si="4"/>
        <v>25</v>
      </c>
      <c r="AR35" s="430" t="str">
        <f t="shared" si="5"/>
        <v>Tue</v>
      </c>
      <c r="AS35" s="58"/>
      <c r="AT35" s="63" t="str">
        <f t="shared" si="17"/>
        <v/>
      </c>
      <c r="AU35" s="53"/>
      <c r="AV35" s="59"/>
      <c r="AW35" s="58"/>
      <c r="AX35" s="61" t="str">
        <f t="shared" si="23"/>
        <v/>
      </c>
      <c r="AY35" s="84" t="str">
        <f ca="1" t="shared" si="6"/>
        <v/>
      </c>
      <c r="AZ35" s="63" t="str">
        <f t="shared" si="23"/>
        <v/>
      </c>
      <c r="BA35" s="58"/>
      <c r="BB35" s="61" t="str">
        <f t="shared" si="19"/>
        <v/>
      </c>
      <c r="BC35" s="84" t="str">
        <f ca="1" t="shared" si="7"/>
        <v/>
      </c>
      <c r="BD35" s="63" t="str">
        <f t="shared" si="20"/>
        <v/>
      </c>
      <c r="BE35" s="58"/>
      <c r="BF35" s="68" t="str">
        <f t="shared" si="21"/>
        <v/>
      </c>
      <c r="BG35" s="64" t="str">
        <f ca="1" t="shared" si="8"/>
        <v/>
      </c>
      <c r="BH35" s="63" t="str">
        <f t="shared" si="16"/>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Wed</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Wed</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Thu</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Thu</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Fri</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Fri</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Sat</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Sat</v>
      </c>
      <c r="AS39" s="48"/>
      <c r="AT39" s="40" t="str">
        <f t="shared" si="17"/>
        <v xml:space="preserve"> </v>
      </c>
      <c r="AU39" s="43"/>
      <c r="AV39" s="49"/>
      <c r="AW39" s="48"/>
      <c r="AX39" s="66" t="str">
        <f t="shared" si="23"/>
        <v xml:space="preserve"> </v>
      </c>
      <c r="AY39" s="41" t="str">
        <f ca="1" t="shared" si="6"/>
        <v/>
      </c>
      <c r="AZ39" s="52" t="str">
        <f ca="1" t="shared" si="23"/>
        <v xml:space="preserve"> </v>
      </c>
      <c r="BA39" s="48"/>
      <c r="BB39" s="66" t="str">
        <f t="shared" si="19"/>
        <v xml:space="preserve"> </v>
      </c>
      <c r="BC39" s="41" t="str">
        <f ca="1" t="shared" si="7"/>
        <v/>
      </c>
      <c r="BD39" s="40" t="str">
        <f ca="1" t="shared" si="20"/>
        <v xml:space="preserve"> </v>
      </c>
      <c r="BE39" s="48"/>
      <c r="BF39" s="67" t="str">
        <f t="shared" si="21"/>
        <v xml:space="preserve"> </v>
      </c>
      <c r="BG39" s="42" t="str">
        <f ca="1" t="shared" si="8"/>
        <v/>
      </c>
      <c r="BH39" s="40" t="str">
        <f ca="1" t="shared" si="16"/>
        <v xml:space="preserve">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thickBot="1">
      <c r="A40" s="212">
        <v>30</v>
      </c>
      <c r="B40" s="211" t="str">
        <f t="shared" si="9"/>
        <v>Sun</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94"/>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Sun</v>
      </c>
      <c r="AS40" s="48"/>
      <c r="AT40" s="40" t="str">
        <f>IF(SUM(AS34:AS40)=0,"",IF(+$B40="Sat",AVERAGE(AS34:AS40),IF(+$B40="Fri",AVERAGE(AS35:AS40,May!AS$11),IF(+$B40="Thu",AVERAGE(AS36:AS40,May!AS$11:AS$12),IF(+$B40="Wed",AVERAGE(AS37:AS40,May!AS$11:AS$13)," ")))))</f>
        <v/>
      </c>
      <c r="AU40" s="43"/>
      <c r="AV40" s="49"/>
      <c r="AW40" s="48"/>
      <c r="AX40" s="66" t="str">
        <f>IF(SUM(AW34:AW40)=0,"",IF(+$B40="Sat",AVERAGE(AW34:AW40),IF(+$B40="Fri",AVERAGE(AW35:AW40,May!AW$11),IF(+$B40="Thu",AVERAGE(AW36:AW40,May!AW$11:AW$12),IF(+$B40="Wed",AVERAGE(AW37:AW40,May!AW$11:AW$13)," ")))))</f>
        <v/>
      </c>
      <c r="AY40" s="41" t="str">
        <f ca="1" t="shared" si="6"/>
        <v/>
      </c>
      <c r="AZ40" s="40" t="str">
        <f ca="1">IF(SUM(AY34:AY40)=0,"",IF(+$B40="Sat",AVERAGE(AY34:AY40),IF(+$B40="Fri",AVERAGE(AY35:AY40,May!AY$11),IF(+$B40="Thu",AVERAGE(AY36:AY40,May!AY$11:AY$12),IF(+$B40="Wed",AVERAGE(AY37:AY40,May!AY$11:AY$13)," ")))))</f>
        <v/>
      </c>
      <c r="BA40" s="48"/>
      <c r="BB40" s="66" t="str">
        <f>IF(SUM(BA34:BA40)=0,"",IF(+$B40="Sat",AVERAGE(BA34:BA40),IF(+$B40="Fri",AVERAGE(BA35:BA40,May!BA$11),IF(+$B40="Thu",AVERAGE(BA36:BA40,May!BA$11:BA$12),IF(+$B40="Wed",AVERAGE(BA37:BA40,May!BA$11:BA$13)," ")))))</f>
        <v/>
      </c>
      <c r="BC40" s="41" t="str">
        <f ca="1" t="shared" si="7"/>
        <v/>
      </c>
      <c r="BD40" s="40" t="str">
        <f ca="1">IF(SUM(BC34:BC40)=0,"",IF(+$B40="Sat",AVERAGE(BC34:BC40),IF(+$B40="Fri",AVERAGE(BC35:BC40,May!BC$11),IF(+$B40="Thu",AVERAGE(BC36:BC40,May!BC$11:BC$12),IF(+$B40="Wed",AVERAGE(BC37:BC40,May!BC$11:BC$13)," ")))))</f>
        <v/>
      </c>
      <c r="BE40" s="48"/>
      <c r="BF40" s="67" t="str">
        <f>IF(SUM(BE34:BE40)=0,"",IF(+$B40="Sat",AVERAGE(BE34:BE40),IF(+$B40="Fri",AVERAGE(BE35:BE40,May!BE$11),IF(+$B40="Thu",AVERAGE(BE36:BE40,May!BE$11:BE$12),IF(+$B40="Wed",AVERAGE(BE37:BE40,May!BE$11:BE$13)," ")))))</f>
        <v/>
      </c>
      <c r="BG40" s="42" t="str">
        <f ca="1" t="shared" si="8"/>
        <v/>
      </c>
      <c r="BH40" s="40" t="str">
        <f ca="1">IF(SUM(BG34:BG40)=0,"",IF(+$B40="Sat",AVERAGE(BG34:BG40),IF(+$B40="Fri",AVERAGE(BG35:BG40,May!BG$11),IF(+$B40="Thu",AVERAGE(BG36:BG40,May!BG$11:BG$12),IF(+$B40="Wed",AVERAGE(BG37:BG40,May!BG$11:BG$13)," ")))))</f>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thickTop="1">
      <c r="A41" s="216" t="s">
        <v>36</v>
      </c>
      <c r="B41" s="217"/>
      <c r="C41" s="34"/>
      <c r="D41" s="70"/>
      <c r="E41" s="31"/>
      <c r="F41" s="71"/>
      <c r="G41" s="72"/>
      <c r="H41" s="3" t="str">
        <f>IF(SUM(H11:H40)&gt;0,AVERAGE(H11:H40)," ")</f>
        <v xml:space="preserve"> </v>
      </c>
      <c r="I41" s="39" t="str">
        <f>IF(SUM(I11:I40)&gt;0,AVERAGE(I11:I40)," ")</f>
        <v xml:space="preserve"> </v>
      </c>
      <c r="J41" s="65" t="str">
        <f>IF(SUM(J11:J40)&gt;0,AVERAGE(J11:J40)," ")</f>
        <v xml:space="preserve"> </v>
      </c>
      <c r="K41" s="38" t="str">
        <f>IF(SUM(K11:K40)&gt;0,AVERAGE(K11:K40)," ")</f>
        <v xml:space="preserve"> </v>
      </c>
      <c r="L41" s="272"/>
      <c r="M41" s="306" t="str">
        <f aca="true" t="shared" si="24" ref="M41:S41">IF(SUM(M11:M40)&gt;0,AVERAGE(M11:M40)," ")</f>
        <v xml:space="preserve"> </v>
      </c>
      <c r="N41" s="39" t="str">
        <f ca="1" t="shared" si="24"/>
        <v xml:space="preserve"> </v>
      </c>
      <c r="O41" s="306" t="str">
        <f t="shared" si="24"/>
        <v xml:space="preserve"> </v>
      </c>
      <c r="P41" s="39" t="str">
        <f ca="1" t="shared" si="24"/>
        <v xml:space="preserve"> </v>
      </c>
      <c r="Q41" s="39" t="str">
        <f t="shared" si="24"/>
        <v xml:space="preserve"> </v>
      </c>
      <c r="R41" s="39" t="str">
        <f t="shared" si="24"/>
        <v xml:space="preserve"> </v>
      </c>
      <c r="S41" s="52" t="str">
        <f t="shared" si="24"/>
        <v xml:space="preserve"> </v>
      </c>
      <c r="T41" s="216" t="s">
        <v>37</v>
      </c>
      <c r="U41" s="402" t="str">
        <f aca="true" t="shared" si="25" ref="U41:AI41">IF(SUM(U11:U40)&gt;0,AVERAGE(U11:U40)," ")</f>
        <v xml:space="preserve"> </v>
      </c>
      <c r="V41" s="307" t="str">
        <f t="shared" si="25"/>
        <v xml:space="preserve"> </v>
      </c>
      <c r="W41" s="306" t="str">
        <f t="shared" si="25"/>
        <v xml:space="preserve"> </v>
      </c>
      <c r="X41" s="306" t="str">
        <f t="shared" si="25"/>
        <v xml:space="preserve"> </v>
      </c>
      <c r="Y41" s="52" t="str">
        <f t="shared" si="25"/>
        <v xml:space="preserve"> </v>
      </c>
      <c r="Z41" s="307" t="str">
        <f t="shared" si="25"/>
        <v xml:space="preserve"> </v>
      </c>
      <c r="AA41" s="306" t="str">
        <f t="shared" si="25"/>
        <v xml:space="preserve"> </v>
      </c>
      <c r="AB41" s="306" t="str">
        <f t="shared" si="25"/>
        <v xml:space="preserve"> </v>
      </c>
      <c r="AC41" s="52" t="str">
        <f t="shared" si="25"/>
        <v xml:space="preserve"> </v>
      </c>
      <c r="AD41" s="307" t="str">
        <f t="shared" si="25"/>
        <v xml:space="preserve"> </v>
      </c>
      <c r="AE41" s="306" t="str">
        <f t="shared" si="25"/>
        <v xml:space="preserve"> </v>
      </c>
      <c r="AF41" s="306" t="str">
        <f t="shared" si="25"/>
        <v xml:space="preserve"> </v>
      </c>
      <c r="AG41" s="52" t="str">
        <f t="shared" si="25"/>
        <v xml:space="preserve"> </v>
      </c>
      <c r="AH41" s="307" t="str">
        <f t="shared" si="25"/>
        <v xml:space="preserve"> </v>
      </c>
      <c r="AI41" s="52" t="str">
        <f t="shared" si="25"/>
        <v xml:space="preserve"> </v>
      </c>
      <c r="AJ41" s="672"/>
      <c r="AK41" s="667" t="str">
        <f>IF(SUM(AK11:AK40)&gt;0,AVERAGE(AK11:AK40)," ")</f>
        <v xml:space="preserve"> </v>
      </c>
      <c r="AL41" s="704" t="str">
        <f>IF(SUM(AL11:AL40)&gt;0,AVERAGE(AL11:AL40)," ")</f>
        <v xml:space="preserve"> </v>
      </c>
      <c r="AM41" s="39"/>
      <c r="AN41" s="853" t="str">
        <f ca="1">IF(SUM(AM11:AM40)&gt;0,GEOMEAN(AM11:AM40),"")</f>
        <v/>
      </c>
      <c r="AO41" s="272"/>
      <c r="AP41" s="272"/>
      <c r="AQ41" s="965" t="s">
        <v>70</v>
      </c>
      <c r="AR41" s="1031"/>
      <c r="AS41" s="708" t="str">
        <f>IF(SUM(AS11:AS40)&gt;0,AVERAGE(AS11:AS40)," ")</f>
        <v xml:space="preserve"> </v>
      </c>
      <c r="AT41" s="74"/>
      <c r="AU41" s="699" t="str">
        <f>IF(SUM(AU11:AU40)&gt;0,AVERAGE(AU11:AU40)," ")</f>
        <v xml:space="preserve"> </v>
      </c>
      <c r="AV41" s="52" t="str">
        <f>IF(SUM(AV11:AV40)&gt;0,AVERAGE(AV11:AV40)," ")</f>
        <v xml:space="preserve"> </v>
      </c>
      <c r="AW41" s="687" t="str">
        <f>IF(SUM(AW11:AW40)&gt;0,AVERAGE(AW11:AW40)," ")</f>
        <v xml:space="preserve"> </v>
      </c>
      <c r="AX41" s="688"/>
      <c r="AY41" s="665" t="str">
        <f ca="1">IF(SUM(AY11:AY40)&gt;0,AVERAGE(AY11:AY40)," ")</f>
        <v xml:space="preserve"> </v>
      </c>
      <c r="AZ41" s="688"/>
      <c r="BA41" s="687" t="str">
        <f>IF(SUM(BA11:BA40)&gt;0,AVERAGE(BA11:BA40)," ")</f>
        <v xml:space="preserve"> </v>
      </c>
      <c r="BB41" s="666"/>
      <c r="BC41" s="665" t="str">
        <f ca="1">IF(SUM(BC11:BC40)&gt;0,AVERAGE(BC11:BC40)," ")</f>
        <v xml:space="preserve"> </v>
      </c>
      <c r="BD41" s="688"/>
      <c r="BE41" s="667" t="str">
        <f>IF(SUM(BE11:BE40)&gt;0,AVERAGE(BE11:BE40)," ")</f>
        <v xml:space="preserve"> </v>
      </c>
      <c r="BF41" s="688"/>
      <c r="BG41" s="665" t="str">
        <f ca="1">IF(SUM(BG11:BG40)&gt;0,AVERAGE(BG11:BG40)," ")</f>
        <v xml:space="preserve"> </v>
      </c>
      <c r="BH41" s="74"/>
      <c r="BI41" s="411" t="str">
        <f>IF(SUM(BI11:BI40)&gt;0,AVERAGE(BI11:BI40)," ")</f>
        <v xml:space="preserve"> </v>
      </c>
      <c r="BJ41" s="216" t="s">
        <v>37</v>
      </c>
      <c r="BK41" s="434" t="str">
        <f>IF(SUM(BK11:BK40)&gt;0,AVERAGE(BK11:BK40)," ")</f>
        <v xml:space="preserve"> </v>
      </c>
      <c r="BL41" s="434" t="str">
        <f>IF(SUM(BL11:BL40)&gt;0,AVERAGE(BL11:BL40)," ")</f>
        <v xml:space="preserve"> </v>
      </c>
      <c r="BM41" s="38" t="str">
        <f>IF(SUM(BM11:BM40)&gt;0,AVERAGE(BM11:BM40)," ")</f>
        <v xml:space="preserve"> </v>
      </c>
      <c r="BN41" s="52" t="str">
        <f>IF(SUM(BN11:BN40)&gt;0,AVERAGE(BN11:BN40)," ")</f>
        <v xml:space="preserve"> </v>
      </c>
      <c r="BO41" s="73"/>
      <c r="BP41" s="39" t="str">
        <f aca="true" t="shared" si="26" ref="BP41:BZ41">IF(SUM(BP11:BP40)&gt;0,AVERAGE(BP11:BP40)," ")</f>
        <v xml:space="preserve"> </v>
      </c>
      <c r="BQ41" s="306" t="str">
        <f t="shared" si="26"/>
        <v xml:space="preserve"> </v>
      </c>
      <c r="BR41" s="39" t="str">
        <f t="shared" si="26"/>
        <v xml:space="preserve"> </v>
      </c>
      <c r="BS41" s="39" t="str">
        <f t="shared" si="26"/>
        <v xml:space="preserve"> </v>
      </c>
      <c r="BT41" s="39" t="str">
        <f t="shared" si="26"/>
        <v xml:space="preserve"> </v>
      </c>
      <c r="BU41" s="39" t="str">
        <f t="shared" si="26"/>
        <v xml:space="preserve"> </v>
      </c>
      <c r="BV41" s="39" t="str">
        <f t="shared" si="26"/>
        <v xml:space="preserve"> </v>
      </c>
      <c r="BW41" s="39" t="str">
        <f t="shared" si="26"/>
        <v xml:space="preserve"> </v>
      </c>
      <c r="BX41" s="52" t="str">
        <f t="shared" si="26"/>
        <v xml:space="preserve"> </v>
      </c>
      <c r="BY41" s="39" t="str">
        <f t="shared" si="26"/>
        <v xml:space="preserve"> </v>
      </c>
      <c r="BZ41" s="52" t="str">
        <f t="shared" si="26"/>
        <v xml:space="preserve"> </v>
      </c>
      <c r="CA41" s="782" t="s">
        <v>37</v>
      </c>
      <c r="CB41" s="3" t="str">
        <f aca="true" t="shared" si="27" ref="CB41:CP41">IF(SUM(CB11:CB40)&gt;0,AVERAGE(CB11:CB40)," ")</f>
        <v xml:space="preserve"> </v>
      </c>
      <c r="CC41" s="52" t="str">
        <f ca="1" t="shared" si="27"/>
        <v xml:space="preserve"> </v>
      </c>
      <c r="CD41" s="3" t="str">
        <f t="shared" si="27"/>
        <v xml:space="preserve"> </v>
      </c>
      <c r="CE41" s="759" t="str">
        <f ca="1" t="shared" si="27"/>
        <v xml:space="preserve"> </v>
      </c>
      <c r="CF41" s="786" t="str">
        <f t="shared" si="27"/>
        <v xml:space="preserve"> </v>
      </c>
      <c r="CG41" s="41" t="str">
        <f t="shared" si="27"/>
        <v xml:space="preserve"> </v>
      </c>
      <c r="CH41" s="39" t="str">
        <f t="shared" si="27"/>
        <v xml:space="preserve"> </v>
      </c>
      <c r="CI41" s="42" t="str">
        <f t="shared" si="27"/>
        <v xml:space="preserve"> </v>
      </c>
      <c r="CJ41" s="39" t="str">
        <f t="shared" si="27"/>
        <v xml:space="preserve"> </v>
      </c>
      <c r="CK41" s="42" t="str">
        <f t="shared" si="27"/>
        <v xml:space="preserve"> </v>
      </c>
      <c r="CL41" s="39" t="str">
        <f t="shared" si="27"/>
        <v xml:space="preserve"> </v>
      </c>
      <c r="CM41" s="41" t="str">
        <f t="shared" si="27"/>
        <v xml:space="preserve"> </v>
      </c>
      <c r="CN41" s="65" t="str">
        <f t="shared" si="27"/>
        <v xml:space="preserve"> </v>
      </c>
      <c r="CO41" s="42" t="str">
        <f t="shared" si="27"/>
        <v xml:space="preserve"> </v>
      </c>
      <c r="CP41" s="794" t="str">
        <f t="shared" si="27"/>
        <v xml:space="preserve"> </v>
      </c>
    </row>
    <row r="42" spans="1:94" ht="15" customHeight="1" thickBot="1" thickTop="1">
      <c r="A42" s="218" t="s">
        <v>38</v>
      </c>
      <c r="B42" s="219"/>
      <c r="C42" s="77"/>
      <c r="D42" s="76"/>
      <c r="E42" s="67" t="str">
        <f>IF(SUM(E11:E40)&gt;0,MAX(E11:E40)," ")</f>
        <v xml:space="preserve"> </v>
      </c>
      <c r="F42" s="78"/>
      <c r="G42" s="79"/>
      <c r="H42" s="80" t="str">
        <f aca="true" t="shared" si="28" ref="H42:S42">IF(SUM(H11:H40)&gt;0,MAX(H11:H40)," ")</f>
        <v xml:space="preserve"> </v>
      </c>
      <c r="I42" s="66" t="str">
        <f t="shared" si="28"/>
        <v xml:space="preserve"> </v>
      </c>
      <c r="J42" s="67" t="str">
        <f t="shared" si="28"/>
        <v xml:space="preserve"> </v>
      </c>
      <c r="K42" s="50" t="str">
        <f t="shared" si="28"/>
        <v xml:space="preserve"> </v>
      </c>
      <c r="L42" s="273" t="str">
        <f t="shared" si="28"/>
        <v xml:space="preserve"> </v>
      </c>
      <c r="M42" s="66" t="str">
        <f t="shared" si="28"/>
        <v xml:space="preserve"> </v>
      </c>
      <c r="N42" s="81" t="str">
        <f ca="1" t="shared" si="28"/>
        <v xml:space="preserve"> </v>
      </c>
      <c r="O42" s="66" t="str">
        <f t="shared" si="28"/>
        <v xml:space="preserve"> </v>
      </c>
      <c r="P42" s="81" t="str">
        <f ca="1" t="shared" si="28"/>
        <v xml:space="preserve"> </v>
      </c>
      <c r="Q42" s="66" t="str">
        <f t="shared" si="28"/>
        <v xml:space="preserve"> </v>
      </c>
      <c r="R42" s="66" t="str">
        <f t="shared" si="28"/>
        <v xml:space="preserve"> </v>
      </c>
      <c r="S42" s="40" t="str">
        <f t="shared" si="28"/>
        <v xml:space="preserve"> </v>
      </c>
      <c r="T42" s="218" t="s">
        <v>39</v>
      </c>
      <c r="U42" s="51" t="str">
        <f aca="true" t="shared" si="29" ref="U42:AI42">IF(SUM(U11:U40)&gt;0,MAX(U11:U40)," ")</f>
        <v xml:space="preserve"> </v>
      </c>
      <c r="V42" s="50" t="str">
        <f t="shared" si="29"/>
        <v xml:space="preserve"> </v>
      </c>
      <c r="W42" s="66" t="str">
        <f t="shared" si="29"/>
        <v xml:space="preserve"> </v>
      </c>
      <c r="X42" s="393" t="str">
        <f t="shared" si="29"/>
        <v xml:space="preserve"> </v>
      </c>
      <c r="Y42" s="40" t="str">
        <f t="shared" si="29"/>
        <v xml:space="preserve"> </v>
      </c>
      <c r="Z42" s="50" t="str">
        <f t="shared" si="29"/>
        <v xml:space="preserve"> </v>
      </c>
      <c r="AA42" s="66" t="str">
        <f t="shared" si="29"/>
        <v xml:space="preserve"> </v>
      </c>
      <c r="AB42" s="393" t="str">
        <f t="shared" si="29"/>
        <v xml:space="preserve"> </v>
      </c>
      <c r="AC42" s="40" t="str">
        <f t="shared" si="29"/>
        <v xml:space="preserve"> </v>
      </c>
      <c r="AD42" s="50" t="str">
        <f t="shared" si="29"/>
        <v xml:space="preserve"> </v>
      </c>
      <c r="AE42" s="66" t="str">
        <f t="shared" si="29"/>
        <v xml:space="preserve"> </v>
      </c>
      <c r="AF42" s="393" t="str">
        <f t="shared" si="29"/>
        <v xml:space="preserve"> </v>
      </c>
      <c r="AG42" s="40" t="str">
        <f t="shared" si="29"/>
        <v xml:space="preserve"> </v>
      </c>
      <c r="AH42" s="50" t="str">
        <f t="shared" si="29"/>
        <v xml:space="preserve"> </v>
      </c>
      <c r="AI42" s="40" t="str">
        <f t="shared" si="29"/>
        <v xml:space="preserve"> </v>
      </c>
      <c r="AJ42" s="673"/>
      <c r="AK42" s="705" t="str">
        <f>IF(SUM(AK11:AK40)&gt;0,MAX(AK11:AK40)," ")</f>
        <v xml:space="preserve"> </v>
      </c>
      <c r="AL42" s="667" t="str">
        <f>IF(SUM(AL11:AL40)&gt;0,MAX(AL11:AL40)," ")</f>
        <v xml:space="preserve"> </v>
      </c>
      <c r="AM42" s="66" t="str">
        <f ca="1">IF(AN41&lt;&gt;"",MAX(AM11:AM40),"")</f>
        <v/>
      </c>
      <c r="AN42" s="852" t="str">
        <f ca="1">IF(AM42=63200,"TNTC",AM42)</f>
        <v/>
      </c>
      <c r="AO42" s="885" t="str">
        <f>IF(SUM(AO11:AP40)&gt;0,MAX(AO11:AP40)," ")</f>
        <v xml:space="preserve"> </v>
      </c>
      <c r="AP42" s="1030"/>
      <c r="AQ42" s="976" t="s">
        <v>71</v>
      </c>
      <c r="AR42" s="977"/>
      <c r="AS42" s="50" t="str">
        <f aca="true" t="shared" si="30" ref="AS42:AX42">IF(SUM(AS11:AS40)&gt;0,MAX(AS11:AS40)," ")</f>
        <v xml:space="preserve"> </v>
      </c>
      <c r="AT42" s="82" t="str">
        <f t="shared" si="30"/>
        <v xml:space="preserve"> </v>
      </c>
      <c r="AU42" s="697" t="str">
        <f t="shared" si="30"/>
        <v xml:space="preserve"> </v>
      </c>
      <c r="AV42" s="40" t="str">
        <f t="shared" si="30"/>
        <v xml:space="preserve"> </v>
      </c>
      <c r="AW42" s="689" t="str">
        <f t="shared" si="30"/>
        <v xml:space="preserve"> </v>
      </c>
      <c r="AX42" s="667" t="str">
        <f t="shared" si="30"/>
        <v xml:space="preserve"> </v>
      </c>
      <c r="AY42" s="690" t="str">
        <f aca="true" t="shared" si="31" ref="AY42:BF42">IF(SUM(AY11:AY40)&gt;0,MAX(AY11:AY40)," ")</f>
        <v xml:space="preserve"> </v>
      </c>
      <c r="AZ42" s="667" t="str">
        <f ca="1" t="shared" si="31"/>
        <v xml:space="preserve"> </v>
      </c>
      <c r="BA42" s="691" t="str">
        <f t="shared" si="31"/>
        <v xml:space="preserve"> </v>
      </c>
      <c r="BB42" s="667" t="str">
        <f t="shared" si="31"/>
        <v xml:space="preserve"> </v>
      </c>
      <c r="BC42" s="690" t="str">
        <f ca="1" t="shared" si="31"/>
        <v xml:space="preserve"> </v>
      </c>
      <c r="BD42" s="692" t="str">
        <f ca="1" t="shared" si="31"/>
        <v xml:space="preserve"> </v>
      </c>
      <c r="BE42" s="691" t="str">
        <f t="shared" si="31"/>
        <v xml:space="preserve"> </v>
      </c>
      <c r="BF42" s="667" t="str">
        <f t="shared" si="31"/>
        <v xml:space="preserve"> </v>
      </c>
      <c r="BG42" s="690" t="str">
        <f ca="1">IF(SUM(BG11:BG40)&gt;0,MAX(BG11:BG40)," ")</f>
        <v xml:space="preserve"> </v>
      </c>
      <c r="BH42" s="667" t="str">
        <f ca="1">IF(SUM(BH11:BH40)&gt;0,MAX(BH11:BH40)," ")</f>
        <v xml:space="preserve"> </v>
      </c>
      <c r="BI42" s="412" t="str">
        <f>IF(SUM(BI11:BI40)&gt;0,MAX(BI11:BI40)," ")</f>
        <v xml:space="preserve"> </v>
      </c>
      <c r="BJ42" s="218" t="s">
        <v>39</v>
      </c>
      <c r="BK42" s="412" t="str">
        <f aca="true" t="shared" si="32" ref="BK42:BZ42">IF(SUM(BK11:BK40)&gt;0,MAX(BK11:BK40)," ")</f>
        <v xml:space="preserve"> </v>
      </c>
      <c r="BL42" s="412" t="str">
        <f t="shared" si="32"/>
        <v xml:space="preserve"> </v>
      </c>
      <c r="BM42" s="50" t="str">
        <f t="shared" si="32"/>
        <v xml:space="preserve"> </v>
      </c>
      <c r="BN42" s="40" t="str">
        <f t="shared" si="32"/>
        <v xml:space="preserve"> </v>
      </c>
      <c r="BO42" s="50" t="str">
        <f t="shared" si="32"/>
        <v xml:space="preserve"> </v>
      </c>
      <c r="BP42" s="66" t="str">
        <f t="shared" si="32"/>
        <v xml:space="preserve"> </v>
      </c>
      <c r="BQ42" s="66" t="str">
        <f t="shared" si="32"/>
        <v xml:space="preserve"> </v>
      </c>
      <c r="BR42" s="66" t="str">
        <f t="shared" si="32"/>
        <v xml:space="preserve"> </v>
      </c>
      <c r="BS42" s="66" t="str">
        <f t="shared" si="32"/>
        <v xml:space="preserve"> </v>
      </c>
      <c r="BT42" s="66" t="str">
        <f t="shared" si="32"/>
        <v xml:space="preserve"> </v>
      </c>
      <c r="BU42" s="66" t="str">
        <f t="shared" si="32"/>
        <v xml:space="preserve"> </v>
      </c>
      <c r="BV42" s="66" t="str">
        <f t="shared" si="32"/>
        <v xml:space="preserve"> </v>
      </c>
      <c r="BW42" s="66" t="str">
        <f t="shared" si="32"/>
        <v xml:space="preserve"> </v>
      </c>
      <c r="BX42" s="40" t="str">
        <f t="shared" si="32"/>
        <v xml:space="preserve"> </v>
      </c>
      <c r="BY42" s="66" t="str">
        <f t="shared" si="32"/>
        <v xml:space="preserve"> </v>
      </c>
      <c r="BZ42" s="40" t="str">
        <f t="shared" si="32"/>
        <v xml:space="preserve"> </v>
      </c>
      <c r="CA42" s="239" t="s">
        <v>39</v>
      </c>
      <c r="CB42" s="80" t="str">
        <f aca="true" t="shared" si="33" ref="CB42:CP42">IF(SUM(CB11:CB40)&gt;0,MAX(CB11:CB40)," ")</f>
        <v xml:space="preserve"> </v>
      </c>
      <c r="CC42" s="40" t="str">
        <f ca="1" t="shared" si="33"/>
        <v xml:space="preserve"> </v>
      </c>
      <c r="CD42" s="80" t="str">
        <f t="shared" si="33"/>
        <v xml:space="preserve"> </v>
      </c>
      <c r="CE42" s="40" t="str">
        <f ca="1" t="shared" si="33"/>
        <v xml:space="preserve"> </v>
      </c>
      <c r="CF42" s="561" t="str">
        <f t="shared" si="33"/>
        <v xml:space="preserve"> </v>
      </c>
      <c r="CG42" s="768" t="str">
        <f t="shared" si="33"/>
        <v xml:space="preserve"> </v>
      </c>
      <c r="CH42" s="81" t="str">
        <f t="shared" si="33"/>
        <v xml:space="preserve"> </v>
      </c>
      <c r="CI42" s="769" t="str">
        <f t="shared" si="33"/>
        <v xml:space="preserve"> </v>
      </c>
      <c r="CJ42" s="81" t="str">
        <f t="shared" si="33"/>
        <v xml:space="preserve"> </v>
      </c>
      <c r="CK42" s="769" t="str">
        <f t="shared" si="33"/>
        <v xml:space="preserve"> </v>
      </c>
      <c r="CL42" s="81" t="str">
        <f t="shared" si="33"/>
        <v xml:space="preserve"> </v>
      </c>
      <c r="CM42" s="768" t="str">
        <f t="shared" si="33"/>
        <v xml:space="preserve"> </v>
      </c>
      <c r="CN42" s="83" t="str">
        <f t="shared" si="33"/>
        <v xml:space="preserve"> </v>
      </c>
      <c r="CO42" s="769" t="str">
        <f t="shared" si="33"/>
        <v xml:space="preserve"> </v>
      </c>
      <c r="CP42" s="795" t="str">
        <f t="shared" si="33"/>
        <v xml:space="preserve"> </v>
      </c>
    </row>
    <row r="43" spans="1:94" ht="15" customHeight="1" thickBot="1" thickTop="1">
      <c r="A43" s="218" t="s">
        <v>40</v>
      </c>
      <c r="B43" s="219"/>
      <c r="C43" s="77"/>
      <c r="D43" s="76"/>
      <c r="E43" s="44"/>
      <c r="F43" s="78"/>
      <c r="G43" s="79"/>
      <c r="H43" s="51" t="str">
        <f aca="true" t="shared" si="34" ref="H43:S43">IF(SUM(H11:H40)&gt;0,MIN(H11:H40),"")</f>
        <v/>
      </c>
      <c r="I43" s="66" t="str">
        <f t="shared" si="34"/>
        <v/>
      </c>
      <c r="J43" s="80" t="str">
        <f t="shared" si="34"/>
        <v/>
      </c>
      <c r="K43" s="50" t="str">
        <f t="shared" si="34"/>
        <v/>
      </c>
      <c r="L43" s="273" t="str">
        <f t="shared" si="34"/>
        <v/>
      </c>
      <c r="M43" s="66" t="str">
        <f t="shared" si="34"/>
        <v/>
      </c>
      <c r="N43" s="66" t="str">
        <f ca="1" t="shared" si="34"/>
        <v/>
      </c>
      <c r="O43" s="66" t="str">
        <f t="shared" si="34"/>
        <v/>
      </c>
      <c r="P43" s="66" t="str">
        <f ca="1" t="shared" si="34"/>
        <v/>
      </c>
      <c r="Q43" s="66" t="str">
        <f t="shared" si="34"/>
        <v/>
      </c>
      <c r="R43" s="66" t="str">
        <f t="shared" si="34"/>
        <v/>
      </c>
      <c r="S43" s="40" t="str">
        <f t="shared" si="34"/>
        <v/>
      </c>
      <c r="T43" s="218" t="s">
        <v>41</v>
      </c>
      <c r="U43" s="51" t="str">
        <f aca="true" t="shared" si="35" ref="U43:AI43">IF(SUM(U11:U40)&gt;0,MIN(U11:U40),"")</f>
        <v/>
      </c>
      <c r="V43" s="50" t="str">
        <f t="shared" si="35"/>
        <v/>
      </c>
      <c r="W43" s="66" t="str">
        <f t="shared" si="35"/>
        <v/>
      </c>
      <c r="X43" s="393" t="str">
        <f t="shared" si="35"/>
        <v/>
      </c>
      <c r="Y43" s="40" t="str">
        <f t="shared" si="35"/>
        <v/>
      </c>
      <c r="Z43" s="50" t="str">
        <f t="shared" si="35"/>
        <v/>
      </c>
      <c r="AA43" s="66" t="str">
        <f t="shared" si="35"/>
        <v/>
      </c>
      <c r="AB43" s="393" t="str">
        <f t="shared" si="35"/>
        <v/>
      </c>
      <c r="AC43" s="40" t="str">
        <f t="shared" si="35"/>
        <v/>
      </c>
      <c r="AD43" s="50" t="str">
        <f t="shared" si="35"/>
        <v/>
      </c>
      <c r="AE43" s="66" t="str">
        <f t="shared" si="35"/>
        <v/>
      </c>
      <c r="AF43" s="393" t="str">
        <f t="shared" si="35"/>
        <v/>
      </c>
      <c r="AG43" s="40" t="str">
        <f t="shared" si="35"/>
        <v/>
      </c>
      <c r="AH43" s="50" t="str">
        <f t="shared" si="35"/>
        <v/>
      </c>
      <c r="AI43" s="40" t="str">
        <f t="shared" si="35"/>
        <v/>
      </c>
      <c r="AJ43" s="673"/>
      <c r="AK43" s="706" t="str">
        <f>IF(SUM(AK11:AK40)&gt;0,MIN(AK11:AK40),"")</f>
        <v/>
      </c>
      <c r="AL43" s="707" t="str">
        <f>IF(SUM(AL11:AL40)&gt;0,MIN(AL11:AL40),"")</f>
        <v/>
      </c>
      <c r="AM43" s="67"/>
      <c r="AN43" s="668" t="str">
        <f>IF(SUM(AN11:AN40)&gt;0,MIN(AN11:AN40),"")</f>
        <v/>
      </c>
      <c r="AO43" s="885" t="str">
        <f>IF(SUM(AO11:AP40)&gt;0,MIN(AO11:AP40),"")</f>
        <v/>
      </c>
      <c r="AP43" s="1030"/>
      <c r="AQ43" s="976" t="s">
        <v>72</v>
      </c>
      <c r="AR43" s="977"/>
      <c r="AS43" s="674" t="str">
        <f aca="true" t="shared" si="36" ref="AS43:AX43">IF(SUM(AS11:AS40)&gt;0,MIN(AS11:AS40),"")</f>
        <v/>
      </c>
      <c r="AT43" s="698" t="str">
        <f t="shared" si="36"/>
        <v/>
      </c>
      <c r="AU43" s="667" t="str">
        <f t="shared" si="36"/>
        <v/>
      </c>
      <c r="AV43" s="597" t="str">
        <f t="shared" si="36"/>
        <v/>
      </c>
      <c r="AW43" s="674" t="str">
        <f t="shared" si="36"/>
        <v/>
      </c>
      <c r="AX43" s="693" t="str">
        <f t="shared" si="36"/>
        <v/>
      </c>
      <c r="AY43" s="694" t="str">
        <f aca="true" t="shared" si="37" ref="AY43:BH43">IF(SUM(AY11:AY40)&gt;0,MIN(AY11:AY40),"")</f>
        <v/>
      </c>
      <c r="AZ43" s="695" t="str">
        <f ca="1" t="shared" si="37"/>
        <v/>
      </c>
      <c r="BA43" s="674" t="str">
        <f t="shared" si="37"/>
        <v/>
      </c>
      <c r="BB43" s="693" t="str">
        <f t="shared" si="37"/>
        <v/>
      </c>
      <c r="BC43" s="694" t="str">
        <f ca="1" t="shared" si="37"/>
        <v/>
      </c>
      <c r="BD43" s="695" t="str">
        <f ca="1" t="shared" si="37"/>
        <v/>
      </c>
      <c r="BE43" s="674" t="str">
        <f t="shared" si="37"/>
        <v/>
      </c>
      <c r="BF43" s="696" t="str">
        <f t="shared" si="37"/>
        <v/>
      </c>
      <c r="BG43" s="697" t="str">
        <f ca="1" t="shared" si="37"/>
        <v/>
      </c>
      <c r="BH43" s="695" t="str">
        <f ca="1" t="shared" si="37"/>
        <v/>
      </c>
      <c r="BI43" s="559" t="str">
        <f>IF(SUM(BI11:BI40)&gt;0,MIN(BI11:BI40),"")</f>
        <v/>
      </c>
      <c r="BJ43" s="441" t="s">
        <v>41</v>
      </c>
      <c r="BK43" s="559" t="str">
        <f aca="true" t="shared" si="38" ref="BK43:BZ43">IF(SUM(BK11:BK40)&gt;0,MIN(BK11:BK40),"")</f>
        <v/>
      </c>
      <c r="BL43" s="597" t="str">
        <f t="shared" si="38"/>
        <v/>
      </c>
      <c r="BM43" s="674" t="str">
        <f t="shared" si="38"/>
        <v/>
      </c>
      <c r="BN43" s="698" t="str">
        <f t="shared" si="38"/>
        <v/>
      </c>
      <c r="BO43" s="674" t="str">
        <f t="shared" si="38"/>
        <v/>
      </c>
      <c r="BP43" s="697" t="str">
        <f t="shared" si="38"/>
        <v/>
      </c>
      <c r="BQ43" s="697" t="str">
        <f t="shared" si="38"/>
        <v/>
      </c>
      <c r="BR43" s="697" t="str">
        <f t="shared" si="38"/>
        <v/>
      </c>
      <c r="BS43" s="697" t="str">
        <f t="shared" si="38"/>
        <v/>
      </c>
      <c r="BT43" s="697" t="str">
        <f t="shared" si="38"/>
        <v/>
      </c>
      <c r="BU43" s="697" t="str">
        <f t="shared" si="38"/>
        <v/>
      </c>
      <c r="BV43" s="697" t="str">
        <f t="shared" si="38"/>
        <v/>
      </c>
      <c r="BW43" s="697" t="str">
        <f t="shared" si="38"/>
        <v/>
      </c>
      <c r="BX43" s="698" t="str">
        <f t="shared" si="38"/>
        <v/>
      </c>
      <c r="BY43" s="66" t="str">
        <f t="shared" si="38"/>
        <v/>
      </c>
      <c r="BZ43" s="40" t="str">
        <f t="shared" si="38"/>
        <v/>
      </c>
      <c r="CA43" s="785" t="s">
        <v>41</v>
      </c>
      <c r="CB43" s="60" t="str">
        <f aca="true" t="shared" si="39" ref="CB43:CP43">IF(SUM(CB11:CB40)&gt;0,MIN(CB11:CB40),"")</f>
        <v/>
      </c>
      <c r="CC43" s="63" t="str">
        <f ca="1" t="shared" si="39"/>
        <v/>
      </c>
      <c r="CD43" s="677" t="str">
        <f t="shared" si="39"/>
        <v/>
      </c>
      <c r="CE43" s="63" t="str">
        <f ca="1" t="shared" si="39"/>
        <v/>
      </c>
      <c r="CF43" s="776" t="str">
        <f t="shared" si="39"/>
        <v/>
      </c>
      <c r="CG43" s="694" t="str">
        <f t="shared" si="39"/>
        <v/>
      </c>
      <c r="CH43" s="697" t="str">
        <f t="shared" si="39"/>
        <v/>
      </c>
      <c r="CI43" s="694" t="str">
        <f t="shared" si="39"/>
        <v/>
      </c>
      <c r="CJ43" s="697" t="str">
        <f t="shared" si="39"/>
        <v/>
      </c>
      <c r="CK43" s="694" t="str">
        <f t="shared" si="39"/>
        <v/>
      </c>
      <c r="CL43" s="697" t="str">
        <f t="shared" si="39"/>
        <v/>
      </c>
      <c r="CM43" s="694" t="str">
        <f t="shared" si="39"/>
        <v/>
      </c>
      <c r="CN43" s="694" t="str">
        <f t="shared" si="39"/>
        <v/>
      </c>
      <c r="CO43" s="697" t="str">
        <f t="shared" si="39"/>
        <v/>
      </c>
      <c r="CP43" s="796" t="str">
        <f t="shared" si="39"/>
        <v/>
      </c>
    </row>
    <row r="44" spans="1:94" ht="14.45" customHeight="1" thickBot="1" thickTop="1">
      <c r="A44" s="582"/>
      <c r="B44" s="560"/>
      <c r="C44" s="560"/>
      <c r="D44" s="560"/>
      <c r="E44" s="583"/>
      <c r="F44" s="584"/>
      <c r="G44" s="567"/>
      <c r="H44" s="582"/>
      <c r="I44" s="560"/>
      <c r="J44" s="585"/>
      <c r="K44" s="560"/>
      <c r="L44" s="568"/>
      <c r="M44" s="560"/>
      <c r="N44" s="560"/>
      <c r="O44" s="560"/>
      <c r="P44" s="560"/>
      <c r="Q44" s="560"/>
      <c r="R44" s="560"/>
      <c r="S44" s="585"/>
      <c r="T44" s="967" t="s">
        <v>150</v>
      </c>
      <c r="U44" s="968"/>
      <c r="V44" s="969"/>
      <c r="W44" s="560"/>
      <c r="X44" s="560"/>
      <c r="Y44" s="590"/>
      <c r="Z44" s="560"/>
      <c r="AA44" s="569"/>
      <c r="AB44" s="560"/>
      <c r="AC44" s="585"/>
      <c r="AD44" s="560"/>
      <c r="AE44" s="560"/>
      <c r="AF44" s="560"/>
      <c r="AG44" s="585"/>
      <c r="AH44" s="560"/>
      <c r="AI44" s="585"/>
      <c r="AJ44" s="560"/>
      <c r="AK44" s="560"/>
      <c r="AL44" s="570"/>
      <c r="AM44" s="554"/>
      <c r="AN44" s="853" t="str">
        <f ca="1">'E.coli Standalone Calculation'!K38</f>
        <v/>
      </c>
      <c r="AO44" s="576"/>
      <c r="AP44" s="592"/>
      <c r="AQ44" s="560"/>
      <c r="AR44" s="585"/>
      <c r="AS44" s="560"/>
      <c r="AT44" s="585"/>
      <c r="AU44" s="668"/>
      <c r="AV44" s="585"/>
      <c r="AW44" s="560"/>
      <c r="AX44" s="560"/>
      <c r="AY44" s="579"/>
      <c r="AZ44" s="585"/>
      <c r="BA44" s="560"/>
      <c r="BB44" s="560"/>
      <c r="BC44" s="579"/>
      <c r="BD44" s="585"/>
      <c r="BE44" s="560"/>
      <c r="BF44" s="579"/>
      <c r="BG44" s="560"/>
      <c r="BH44" s="585"/>
      <c r="BI44" s="595"/>
      <c r="BJ44" s="595"/>
      <c r="BK44" s="595"/>
      <c r="BL44" s="595"/>
      <c r="BM44" s="560"/>
      <c r="BN44" s="585"/>
      <c r="BO44" s="560"/>
      <c r="BP44" s="560"/>
      <c r="BQ44" s="560"/>
      <c r="BR44" s="560"/>
      <c r="BS44" s="560"/>
      <c r="BT44" s="560"/>
      <c r="BU44" s="560"/>
      <c r="BV44" s="560"/>
      <c r="BW44" s="560"/>
      <c r="BX44" s="585"/>
      <c r="BY44" s="560"/>
      <c r="BZ44" s="585"/>
      <c r="CA44" s="595"/>
      <c r="CB44" s="668"/>
      <c r="CC44" s="668"/>
      <c r="CD44" s="668"/>
      <c r="CE44" s="775"/>
      <c r="CF44" s="668"/>
      <c r="CG44" s="770"/>
      <c r="CH44" s="770"/>
      <c r="CI44" s="770"/>
      <c r="CJ44" s="770"/>
      <c r="CK44" s="770"/>
      <c r="CL44" s="770"/>
      <c r="CM44" s="770"/>
      <c r="CN44" s="770"/>
      <c r="CO44" s="770"/>
      <c r="CP44" s="797"/>
    </row>
    <row r="45" spans="1:94" ht="14.45" customHeight="1" thickBot="1" thickTop="1">
      <c r="A45" s="586"/>
      <c r="B45" s="572"/>
      <c r="C45" s="572"/>
      <c r="D45" s="572"/>
      <c r="E45" s="587"/>
      <c r="F45" s="571"/>
      <c r="G45" s="587"/>
      <c r="H45" s="572"/>
      <c r="I45" s="572"/>
      <c r="J45" s="588"/>
      <c r="K45" s="572"/>
      <c r="L45" s="573"/>
      <c r="M45" s="572"/>
      <c r="N45" s="572"/>
      <c r="O45" s="572"/>
      <c r="P45" s="572"/>
      <c r="Q45" s="572"/>
      <c r="R45" s="572"/>
      <c r="S45" s="588"/>
      <c r="T45" s="970" t="s">
        <v>174</v>
      </c>
      <c r="U45" s="971"/>
      <c r="V45" s="972"/>
      <c r="W45" s="572"/>
      <c r="X45" s="572"/>
      <c r="Y45" s="591"/>
      <c r="Z45" s="572"/>
      <c r="AA45" s="574"/>
      <c r="AB45" s="572"/>
      <c r="AC45" s="588"/>
      <c r="AD45" s="572"/>
      <c r="AE45" s="572"/>
      <c r="AF45" s="572"/>
      <c r="AG45" s="588"/>
      <c r="AH45" s="572"/>
      <c r="AI45" s="588"/>
      <c r="AJ45" s="572"/>
      <c r="AK45" s="572"/>
      <c r="AL45" s="575"/>
      <c r="AM45" s="554"/>
      <c r="AN45" s="854" t="str">
        <f ca="1">'E.coli Standalone Calculation'!K41</f>
        <v/>
      </c>
      <c r="AO45" s="580"/>
      <c r="AP45" s="593"/>
      <c r="AQ45" s="572"/>
      <c r="AR45" s="588"/>
      <c r="AS45" s="572"/>
      <c r="AT45" s="588"/>
      <c r="AU45" s="572"/>
      <c r="AV45" s="588"/>
      <c r="AW45" s="572"/>
      <c r="AX45" s="572"/>
      <c r="AY45" s="581"/>
      <c r="AZ45" s="588"/>
      <c r="BA45" s="572"/>
      <c r="BB45" s="572"/>
      <c r="BC45" s="581"/>
      <c r="BD45" s="588"/>
      <c r="BE45" s="572"/>
      <c r="BF45" s="581"/>
      <c r="BG45" s="572"/>
      <c r="BH45" s="588"/>
      <c r="BI45" s="596"/>
      <c r="BJ45" s="596"/>
      <c r="BK45" s="596"/>
      <c r="BL45" s="596"/>
      <c r="BM45" s="572"/>
      <c r="BN45" s="588"/>
      <c r="BO45" s="572"/>
      <c r="BP45" s="572"/>
      <c r="BQ45" s="572"/>
      <c r="BR45" s="572"/>
      <c r="BS45" s="572"/>
      <c r="BT45" s="572"/>
      <c r="BU45" s="572"/>
      <c r="BV45" s="572"/>
      <c r="BW45" s="572"/>
      <c r="BX45" s="588"/>
      <c r="BY45" s="572"/>
      <c r="BZ45" s="588"/>
      <c r="CA45" s="788"/>
      <c r="CB45" s="771"/>
      <c r="CC45" s="771"/>
      <c r="CD45" s="771"/>
      <c r="CE45" s="778"/>
      <c r="CF45" s="771"/>
      <c r="CG45" s="771"/>
      <c r="CH45" s="771"/>
      <c r="CI45" s="771"/>
      <c r="CJ45" s="771"/>
      <c r="CK45" s="771"/>
      <c r="CL45" s="771"/>
      <c r="CM45" s="771"/>
      <c r="CN45" s="771"/>
      <c r="CO45" s="771"/>
      <c r="CP45" s="778"/>
    </row>
    <row r="46" spans="1:94" ht="15" customHeight="1" thickBot="1">
      <c r="A46" s="441" t="s">
        <v>42</v>
      </c>
      <c r="B46" s="222"/>
      <c r="C46" s="442"/>
      <c r="D46" s="119"/>
      <c r="E46" s="83">
        <f>COUNT(E11:E40)</f>
        <v>0</v>
      </c>
      <c r="F46" s="443">
        <f>COUNTA(F11:F40)</f>
        <v>0</v>
      </c>
      <c r="G46" s="444">
        <f>COUNTA(G11:G40)</f>
        <v>0</v>
      </c>
      <c r="H46" s="445">
        <f aca="true" t="shared" si="40" ref="H46:S46">COUNT(H11:H40)</f>
        <v>0</v>
      </c>
      <c r="I46" s="81">
        <f t="shared" si="40"/>
        <v>0</v>
      </c>
      <c r="J46" s="82">
        <f t="shared" si="40"/>
        <v>0</v>
      </c>
      <c r="K46" s="445">
        <f t="shared" si="40"/>
        <v>0</v>
      </c>
      <c r="L46" s="81">
        <f t="shared" si="40"/>
        <v>0</v>
      </c>
      <c r="M46" s="81">
        <f t="shared" si="40"/>
        <v>0</v>
      </c>
      <c r="N46" s="81">
        <f ca="1" t="shared" si="40"/>
        <v>0</v>
      </c>
      <c r="O46" s="81">
        <f t="shared" si="40"/>
        <v>0</v>
      </c>
      <c r="P46" s="81">
        <f ca="1" t="shared" si="40"/>
        <v>0</v>
      </c>
      <c r="Q46" s="81">
        <f t="shared" si="40"/>
        <v>0</v>
      </c>
      <c r="R46" s="81">
        <f t="shared" si="40"/>
        <v>0</v>
      </c>
      <c r="S46" s="82">
        <f t="shared" si="40"/>
        <v>0</v>
      </c>
      <c r="T46" s="220" t="s">
        <v>66</v>
      </c>
      <c r="U46" s="62">
        <f aca="true" t="shared" si="41" ref="U46:AI46">COUNT(U11:U40)</f>
        <v>0</v>
      </c>
      <c r="V46" s="60">
        <f t="shared" si="41"/>
        <v>0</v>
      </c>
      <c r="W46" s="61">
        <f t="shared" si="41"/>
        <v>0</v>
      </c>
      <c r="X46" s="394">
        <f t="shared" si="41"/>
        <v>0</v>
      </c>
      <c r="Y46" s="63">
        <f t="shared" si="41"/>
        <v>0</v>
      </c>
      <c r="Z46" s="60">
        <f t="shared" si="41"/>
        <v>0</v>
      </c>
      <c r="AA46" s="61">
        <f t="shared" si="41"/>
        <v>0</v>
      </c>
      <c r="AB46" s="394">
        <f t="shared" si="41"/>
        <v>0</v>
      </c>
      <c r="AC46" s="63">
        <f t="shared" si="41"/>
        <v>0</v>
      </c>
      <c r="AD46" s="60">
        <f t="shared" si="41"/>
        <v>0</v>
      </c>
      <c r="AE46" s="61">
        <f t="shared" si="41"/>
        <v>0</v>
      </c>
      <c r="AF46" s="394">
        <f t="shared" si="41"/>
        <v>0</v>
      </c>
      <c r="AG46" s="63">
        <f t="shared" si="41"/>
        <v>0</v>
      </c>
      <c r="AH46" s="60">
        <f t="shared" si="41"/>
        <v>0</v>
      </c>
      <c r="AI46" s="63">
        <f t="shared" si="41"/>
        <v>0</v>
      </c>
      <c r="AJ46" s="678"/>
      <c r="AK46" s="61">
        <f>COUNT(AK11:AK40)</f>
        <v>0</v>
      </c>
      <c r="AL46" s="61">
        <f>COUNT(AL11:AL40)</f>
        <v>0</v>
      </c>
      <c r="AM46" s="68"/>
      <c r="AN46" s="61">
        <f ca="1">COUNT(AM11:AM40)</f>
        <v>0</v>
      </c>
      <c r="AO46" s="1028">
        <f>COUNT(AO11:AP40)</f>
        <v>0</v>
      </c>
      <c r="AP46" s="1029"/>
      <c r="AQ46" s="1065" t="s">
        <v>66</v>
      </c>
      <c r="AR46" s="1066"/>
      <c r="AS46" s="60">
        <f aca="true" t="shared" si="42" ref="AS46:BI46">COUNT(AS11:AS40)</f>
        <v>0</v>
      </c>
      <c r="AT46" s="112">
        <f t="shared" si="42"/>
        <v>0</v>
      </c>
      <c r="AU46" s="61">
        <f t="shared" si="42"/>
        <v>0</v>
      </c>
      <c r="AV46" s="63">
        <f t="shared" si="42"/>
        <v>0</v>
      </c>
      <c r="AW46" s="60">
        <f t="shared" si="42"/>
        <v>0</v>
      </c>
      <c r="AX46" s="69">
        <f t="shared" si="42"/>
        <v>0</v>
      </c>
      <c r="AY46" s="69">
        <f ca="1" t="shared" si="42"/>
        <v>0</v>
      </c>
      <c r="AZ46" s="112">
        <f ca="1" t="shared" si="42"/>
        <v>0</v>
      </c>
      <c r="BA46" s="60">
        <f t="shared" si="42"/>
        <v>0</v>
      </c>
      <c r="BB46" s="69">
        <f t="shared" si="42"/>
        <v>0</v>
      </c>
      <c r="BC46" s="69">
        <f ca="1" t="shared" si="42"/>
        <v>0</v>
      </c>
      <c r="BD46" s="112">
        <f ca="1" t="shared" si="42"/>
        <v>0</v>
      </c>
      <c r="BE46" s="60">
        <f t="shared" si="42"/>
        <v>0</v>
      </c>
      <c r="BF46" s="69">
        <f t="shared" si="42"/>
        <v>0</v>
      </c>
      <c r="BG46" s="69">
        <f ca="1" t="shared" si="42"/>
        <v>0</v>
      </c>
      <c r="BH46" s="112">
        <f ca="1" t="shared" si="42"/>
        <v>0</v>
      </c>
      <c r="BI46" s="413">
        <f t="shared" si="42"/>
        <v>0</v>
      </c>
      <c r="BJ46" s="241" t="s">
        <v>66</v>
      </c>
      <c r="BK46" s="413">
        <f aca="true" t="shared" si="43" ref="BK46:BZ46">COUNT(BK11:BK40)</f>
        <v>0</v>
      </c>
      <c r="BL46" s="413">
        <f t="shared" si="43"/>
        <v>0</v>
      </c>
      <c r="BM46" s="62">
        <f t="shared" si="43"/>
        <v>0</v>
      </c>
      <c r="BN46" s="63">
        <f t="shared" si="43"/>
        <v>0</v>
      </c>
      <c r="BO46" s="60">
        <f t="shared" si="43"/>
        <v>0</v>
      </c>
      <c r="BP46" s="61">
        <f t="shared" si="43"/>
        <v>0</v>
      </c>
      <c r="BQ46" s="61">
        <f t="shared" si="43"/>
        <v>0</v>
      </c>
      <c r="BR46" s="61">
        <f t="shared" si="43"/>
        <v>0</v>
      </c>
      <c r="BS46" s="61">
        <f t="shared" si="43"/>
        <v>0</v>
      </c>
      <c r="BT46" s="61">
        <f t="shared" si="43"/>
        <v>0</v>
      </c>
      <c r="BU46" s="61">
        <f t="shared" si="43"/>
        <v>0</v>
      </c>
      <c r="BV46" s="61">
        <f t="shared" si="43"/>
        <v>0</v>
      </c>
      <c r="BW46" s="61">
        <f t="shared" si="43"/>
        <v>0</v>
      </c>
      <c r="BX46" s="63">
        <f t="shared" si="43"/>
        <v>0</v>
      </c>
      <c r="BY46" s="61">
        <f t="shared" si="43"/>
        <v>0</v>
      </c>
      <c r="BZ46" s="63">
        <f t="shared" si="43"/>
        <v>0</v>
      </c>
      <c r="CA46" s="787" t="s">
        <v>66</v>
      </c>
      <c r="CB46" s="589">
        <f aca="true" t="shared" si="44" ref="CB46:CP46">COUNT(CB11:CB40)</f>
        <v>0</v>
      </c>
      <c r="CC46" s="69">
        <f ca="1" t="shared" si="44"/>
        <v>0</v>
      </c>
      <c r="CD46" s="69">
        <f t="shared" si="44"/>
        <v>0</v>
      </c>
      <c r="CE46" s="112">
        <f ca="1" t="shared" si="44"/>
        <v>0</v>
      </c>
      <c r="CF46" s="69">
        <f t="shared" si="44"/>
        <v>0</v>
      </c>
      <c r="CG46" s="69">
        <f t="shared" si="44"/>
        <v>0</v>
      </c>
      <c r="CH46" s="69">
        <f t="shared" si="44"/>
        <v>0</v>
      </c>
      <c r="CI46" s="69">
        <f t="shared" si="44"/>
        <v>0</v>
      </c>
      <c r="CJ46" s="69">
        <f t="shared" si="44"/>
        <v>0</v>
      </c>
      <c r="CK46" s="69">
        <f t="shared" si="44"/>
        <v>0</v>
      </c>
      <c r="CL46" s="69">
        <f t="shared" si="44"/>
        <v>0</v>
      </c>
      <c r="CM46" s="69">
        <f t="shared" si="44"/>
        <v>0</v>
      </c>
      <c r="CN46" s="69">
        <f t="shared" si="44"/>
        <v>0</v>
      </c>
      <c r="CO46" s="69">
        <f t="shared" si="44"/>
        <v>0</v>
      </c>
      <c r="CP46" s="112">
        <f t="shared" si="44"/>
        <v>0</v>
      </c>
    </row>
    <row r="47" spans="1:79" ht="16.5" customHeight="1" thickBot="1">
      <c r="A47" s="989" t="s">
        <v>124</v>
      </c>
      <c r="B47" s="990"/>
      <c r="C47" s="990"/>
      <c r="D47" s="990"/>
      <c r="E47" s="990"/>
      <c r="F47" s="990"/>
      <c r="G47" s="990"/>
      <c r="H47" s="990"/>
      <c r="I47" s="990"/>
      <c r="J47" s="990"/>
      <c r="K47" s="457" t="s">
        <v>190</v>
      </c>
      <c r="L47" s="205"/>
      <c r="M47" s="205"/>
      <c r="N47" s="205"/>
      <c r="O47" s="205"/>
      <c r="P47" s="458"/>
      <c r="Q47" s="459" t="s">
        <v>129</v>
      </c>
      <c r="R47" s="205"/>
      <c r="S47" s="230"/>
      <c r="T47" s="300" t="s">
        <v>43</v>
      </c>
      <c r="U47" s="401"/>
      <c r="V47" s="205"/>
      <c r="W47" s="205"/>
      <c r="X47" s="205"/>
      <c r="Y47" s="205"/>
      <c r="Z47" s="205"/>
      <c r="AA47" s="205"/>
      <c r="AB47" s="205"/>
      <c r="AC47" s="205"/>
      <c r="AD47" s="205"/>
      <c r="AE47" s="205"/>
      <c r="AF47" s="205"/>
      <c r="AG47" s="205"/>
      <c r="AH47" s="205"/>
      <c r="AI47" s="205"/>
      <c r="AJ47" s="205"/>
      <c r="AK47" s="205"/>
      <c r="AL47" s="205"/>
      <c r="AM47" s="205"/>
      <c r="AN47" s="205"/>
      <c r="AO47" s="205"/>
      <c r="AP47" s="230"/>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row>
    <row r="48" spans="1:79" ht="12.75">
      <c r="A48" s="991"/>
      <c r="B48" s="992"/>
      <c r="C48" s="992"/>
      <c r="D48" s="992"/>
      <c r="E48" s="992"/>
      <c r="F48" s="992"/>
      <c r="G48" s="992"/>
      <c r="H48" s="992"/>
      <c r="I48" s="992"/>
      <c r="J48" s="992"/>
      <c r="K48" s="1002"/>
      <c r="L48" s="1003"/>
      <c r="M48" s="1003"/>
      <c r="N48" s="1003"/>
      <c r="O48" s="1003"/>
      <c r="P48" s="1004"/>
      <c r="Q48" s="1006"/>
      <c r="R48" s="1007"/>
      <c r="S48" s="1008"/>
      <c r="T48" s="996"/>
      <c r="U48" s="997"/>
      <c r="V48" s="997"/>
      <c r="W48" s="997"/>
      <c r="X48" s="997"/>
      <c r="Y48" s="997"/>
      <c r="Z48" s="997"/>
      <c r="AA48" s="997"/>
      <c r="AB48" s="997"/>
      <c r="AC48" s="997"/>
      <c r="AD48" s="997"/>
      <c r="AE48" s="997"/>
      <c r="AF48" s="997"/>
      <c r="AG48" s="997"/>
      <c r="AH48" s="997"/>
      <c r="AI48" s="997"/>
      <c r="AJ48" s="997"/>
      <c r="AK48" s="997"/>
      <c r="AL48" s="997"/>
      <c r="AM48" s="997"/>
      <c r="AN48" s="997"/>
      <c r="AO48" s="997"/>
      <c r="AP48" s="998"/>
      <c r="AQ48" s="198"/>
      <c r="AR48" s="198"/>
      <c r="AS48" s="89" t="s">
        <v>44</v>
      </c>
      <c r="AT48" s="90"/>
      <c r="AU48" s="90"/>
      <c r="AV48" s="90"/>
      <c r="AW48" s="90"/>
      <c r="AX48" s="90"/>
      <c r="AY48" s="90"/>
      <c r="AZ48" s="90"/>
      <c r="BA48" s="90"/>
      <c r="BB48" s="90"/>
      <c r="BC48" s="91"/>
      <c r="BD48" s="303" t="s">
        <v>45</v>
      </c>
      <c r="BE48" s="205"/>
      <c r="BF48" s="230"/>
      <c r="BG48" s="198"/>
      <c r="BH48" s="198"/>
      <c r="BI48" s="198"/>
      <c r="BJ48" s="198"/>
      <c r="BK48" s="198"/>
      <c r="BL48" s="198"/>
      <c r="BM48" s="908" t="s">
        <v>175</v>
      </c>
      <c r="BN48" s="909"/>
      <c r="BO48" s="909"/>
      <c r="BP48" s="909"/>
      <c r="BQ48" s="909"/>
      <c r="BR48" s="909"/>
      <c r="BS48" s="909"/>
      <c r="BT48" s="909"/>
      <c r="BU48" s="910"/>
      <c r="BV48" s="198"/>
      <c r="BW48" s="198"/>
      <c r="BX48" s="198"/>
      <c r="BY48" s="198"/>
      <c r="BZ48" s="198"/>
      <c r="CA48" s="198"/>
    </row>
    <row r="49" spans="1:79" ht="12.75">
      <c r="A49" s="991"/>
      <c r="B49" s="992"/>
      <c r="C49" s="992"/>
      <c r="D49" s="992"/>
      <c r="E49" s="992"/>
      <c r="F49" s="992"/>
      <c r="G49" s="992"/>
      <c r="H49" s="992"/>
      <c r="I49" s="992"/>
      <c r="J49" s="992"/>
      <c r="K49" s="1005"/>
      <c r="L49" s="1003"/>
      <c r="M49" s="1003"/>
      <c r="N49" s="1003"/>
      <c r="O49" s="1003"/>
      <c r="P49" s="1004"/>
      <c r="Q49" s="1009"/>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245"/>
      <c r="AT49" s="219"/>
      <c r="AU49" s="246"/>
      <c r="AV49" s="249" t="s">
        <v>47</v>
      </c>
      <c r="AW49" s="250"/>
      <c r="AX49" s="249" t="s">
        <v>48</v>
      </c>
      <c r="AY49" s="250"/>
      <c r="AZ49" s="251" t="s">
        <v>49</v>
      </c>
      <c r="BA49" s="252"/>
      <c r="BB49" s="251" t="s">
        <v>50</v>
      </c>
      <c r="BC49" s="253"/>
      <c r="BD49" s="304" t="s">
        <v>51</v>
      </c>
      <c r="BE49" s="198"/>
      <c r="BF49" s="98">
        <f>IF(SUM(AS11:AS40)&gt;0,SUM(AS11:AS40),SUM(K11:K40))</f>
        <v>0</v>
      </c>
      <c r="BG49" s="198"/>
      <c r="BH49" s="198"/>
      <c r="BI49" s="198"/>
      <c r="BJ49" s="198"/>
      <c r="BK49" s="198"/>
      <c r="BL49" s="198"/>
      <c r="BM49" s="911"/>
      <c r="BN49" s="912"/>
      <c r="BO49" s="912"/>
      <c r="BP49" s="912"/>
      <c r="BQ49" s="912"/>
      <c r="BR49" s="912"/>
      <c r="BS49" s="912"/>
      <c r="BT49" s="912"/>
      <c r="BU49" s="913"/>
      <c r="BV49" s="198"/>
      <c r="BW49" s="198"/>
      <c r="BX49" s="198"/>
      <c r="BY49" s="198"/>
      <c r="BZ49" s="198"/>
      <c r="CA49" s="198"/>
    </row>
    <row r="50" spans="1:79" ht="14.25" thickBot="1">
      <c r="A50" s="991"/>
      <c r="B50" s="992"/>
      <c r="C50" s="992"/>
      <c r="D50" s="992"/>
      <c r="E50" s="992"/>
      <c r="F50" s="992"/>
      <c r="G50" s="992"/>
      <c r="H50" s="992"/>
      <c r="I50" s="992"/>
      <c r="J50" s="992"/>
      <c r="K50" s="1010"/>
      <c r="L50" s="1011"/>
      <c r="M50" s="1011"/>
      <c r="N50" s="1011"/>
      <c r="O50" s="1011"/>
      <c r="P50" s="1012"/>
      <c r="Q50" s="460"/>
      <c r="R50" s="233"/>
      <c r="S50" s="234"/>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1" t="s">
        <v>46</v>
      </c>
      <c r="AT50" s="247"/>
      <c r="AU50" s="248"/>
      <c r="AV50" s="329" t="str">
        <f>IF(M41=" "," NA",(+M41-AW41)/M41*100)</f>
        <v xml:space="preserve"> NA</v>
      </c>
      <c r="AW50" s="330"/>
      <c r="AX50" s="329" t="str">
        <f>IF(O41=" "," NA",(+O41-BA41)/O41*100)</f>
        <v xml:space="preserve"> NA</v>
      </c>
      <c r="AY50" s="330"/>
      <c r="AZ50" s="329" t="str">
        <f>IF(R41=" "," NA",(+R41-BE41)/R41*100)</f>
        <v xml:space="preserve"> NA</v>
      </c>
      <c r="BA50" s="330"/>
      <c r="BB50" s="327" t="str">
        <f>IF(Q41=" "," NA",(+Q41-AV41)/Q41*100)</f>
        <v xml:space="preserve"> NA</v>
      </c>
      <c r="BC50" s="103"/>
      <c r="BD50" s="216"/>
      <c r="BE50" s="217"/>
      <c r="BF50" s="231"/>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3.5">
      <c r="A51" s="991"/>
      <c r="B51" s="992"/>
      <c r="C51" s="992"/>
      <c r="D51" s="992"/>
      <c r="E51" s="992"/>
      <c r="F51" s="992"/>
      <c r="G51" s="992"/>
      <c r="H51" s="992"/>
      <c r="I51" s="992"/>
      <c r="J51" s="992"/>
      <c r="K51" s="457" t="s">
        <v>191</v>
      </c>
      <c r="L51" s="461"/>
      <c r="M51" s="205"/>
      <c r="N51" s="205"/>
      <c r="O51" s="205"/>
      <c r="P51" s="462"/>
      <c r="Q51" s="459" t="s">
        <v>129</v>
      </c>
      <c r="R51" s="205"/>
      <c r="S51" s="230"/>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198"/>
      <c r="AT51" s="198"/>
      <c r="AU51" s="198"/>
      <c r="AV51" s="198"/>
      <c r="AW51" s="198"/>
      <c r="AX51" s="198"/>
      <c r="AY51" s="198"/>
      <c r="AZ51" s="198"/>
      <c r="BA51" s="198"/>
      <c r="BB51" s="198"/>
      <c r="BC51" s="198"/>
      <c r="BD51" s="932" t="s">
        <v>52</v>
      </c>
      <c r="BE51" s="933"/>
      <c r="BF51" s="888"/>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5.75">
      <c r="A52" s="991"/>
      <c r="B52" s="992"/>
      <c r="C52" s="992"/>
      <c r="D52" s="992"/>
      <c r="E52" s="992"/>
      <c r="F52" s="992"/>
      <c r="G52" s="992"/>
      <c r="H52" s="992"/>
      <c r="I52" s="992"/>
      <c r="J52" s="992"/>
      <c r="K52" s="463" t="s">
        <v>192</v>
      </c>
      <c r="L52" s="209"/>
      <c r="M52" s="209"/>
      <c r="N52" s="209"/>
      <c r="O52" s="209"/>
      <c r="P52" s="209"/>
      <c r="Q52" s="1006"/>
      <c r="R52" s="1007"/>
      <c r="S52" s="1008"/>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200" t="str">
        <f>IF(OR(Q41=" ",AV41=" ",LEFT(Q10,4)&lt;&gt;"Phos",LEFT(AV10,4)&lt;&gt;"Phos"),"","Phosphorus limit would be")</f>
        <v/>
      </c>
      <c r="AT52" s="200"/>
      <c r="AU52" s="200"/>
      <c r="AV52" s="200"/>
      <c r="AW52" s="200" t="str">
        <f>IF(OR(Q41=" ",+AV41=" ",LEFT(Q10,4)&lt;&gt;"Phos",LEFT(AV10,4)&lt;&gt;"Phos"),"",IF(+Q41&gt;=5,1,IF(+Q41&gt;=4,80,IF(+Q41&gt;=3,75,IF(Q41&gt;=2,70,IF(Q41&gt;=1,65,60))))))</f>
        <v/>
      </c>
      <c r="AX52" s="200" t="str">
        <f>IF(OR(Q41=" ",+AV41=" ",LEFT(Q10,4)&lt;&gt;"Phos",LEFT(AV10,4)&lt;&gt;"Phos"),"",IF(+Q41&gt;=5,"mg/l.","% removal."))</f>
        <v/>
      </c>
      <c r="AY52" s="200"/>
      <c r="AZ52" s="200" t="str">
        <f>IF(OR(Q41=" ",+AV41=" ",LEFT(Q10,4)&lt;&gt;"Phos",LEFT(AV10,4)&lt;&gt;"Phos"),"",IF(OR(AND(+Q41&gt;=5,AV41&gt;1),AND(+Q41&gt;=4,+Q41&lt;5,BB50&lt;80),AND(+Q41&gt;=3,+Q41&lt;4,BB50&lt;75),AND(+Q41&gt;=2,+Q41&lt;3,BB50&lt;70),AND(+Q41&gt;=1,+Q41&lt;2,BB50&lt;65),AND(+Q41&lt;1,BB50&lt;60)),"(compliance not achieved)","(compliance achieved)"))</f>
        <v/>
      </c>
      <c r="BA52" s="200"/>
      <c r="BB52" s="200"/>
      <c r="BC52" s="198"/>
      <c r="BD52" s="305" t="s">
        <v>53</v>
      </c>
      <c r="BE52" s="198"/>
      <c r="BF52" s="99" t="str">
        <f>IF(AS46+K46=0,"",IF(AS46&gt;0,+AS41/O4,K41/O4))</f>
        <v/>
      </c>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3.5" customHeight="1" thickBot="1">
      <c r="A53" s="991"/>
      <c r="B53" s="992"/>
      <c r="C53" s="992"/>
      <c r="D53" s="992"/>
      <c r="E53" s="992"/>
      <c r="F53" s="992"/>
      <c r="G53" s="992"/>
      <c r="H53" s="992"/>
      <c r="I53" s="992"/>
      <c r="J53" s="992"/>
      <c r="K53" s="1002"/>
      <c r="L53" s="1003"/>
      <c r="M53" s="1003"/>
      <c r="N53" s="1003"/>
      <c r="O53" s="1003"/>
      <c r="P53" s="1013"/>
      <c r="Q53" s="1009"/>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198"/>
      <c r="AT53" s="198"/>
      <c r="AU53" s="198"/>
      <c r="AV53" s="198"/>
      <c r="AW53" s="198"/>
      <c r="AX53" s="198"/>
      <c r="AY53" s="198"/>
      <c r="AZ53" s="198"/>
      <c r="BA53" s="198"/>
      <c r="BB53" s="198"/>
      <c r="BC53" s="198"/>
      <c r="BD53" s="235"/>
      <c r="BE53" s="229"/>
      <c r="BF53" s="237"/>
      <c r="BG53" s="198"/>
      <c r="BH53" s="198"/>
      <c r="BI53" s="198"/>
      <c r="BJ53" s="198"/>
      <c r="BK53" s="198"/>
      <c r="BL53" s="198"/>
      <c r="BM53" s="914"/>
      <c r="BN53" s="915"/>
      <c r="BO53" s="915"/>
      <c r="BP53" s="915"/>
      <c r="BQ53" s="915"/>
      <c r="BR53" s="915"/>
      <c r="BS53" s="915"/>
      <c r="BT53" s="915"/>
      <c r="BU53" s="916"/>
      <c r="BV53" s="198"/>
      <c r="BW53" s="198"/>
      <c r="BX53" s="198"/>
      <c r="BY53" s="198"/>
      <c r="BZ53" s="198"/>
      <c r="CA53" s="198"/>
    </row>
    <row r="54" spans="1:79" ht="24" customHeight="1" thickBot="1">
      <c r="A54" s="993"/>
      <c r="B54" s="994"/>
      <c r="C54" s="994"/>
      <c r="D54" s="994"/>
      <c r="E54" s="994"/>
      <c r="F54" s="994"/>
      <c r="G54" s="994"/>
      <c r="H54" s="994"/>
      <c r="I54" s="994"/>
      <c r="J54" s="994"/>
      <c r="K54" s="1014"/>
      <c r="L54" s="1015"/>
      <c r="M54" s="1015"/>
      <c r="N54" s="1015"/>
      <c r="O54" s="1015"/>
      <c r="P54" s="1016"/>
      <c r="Q54" s="464"/>
      <c r="R54" s="229"/>
      <c r="S54" s="237"/>
      <c r="T54" s="999"/>
      <c r="U54" s="1000"/>
      <c r="V54" s="1000"/>
      <c r="W54" s="1000"/>
      <c r="X54" s="1000"/>
      <c r="Y54" s="1000"/>
      <c r="Z54" s="1000"/>
      <c r="AA54" s="1000"/>
      <c r="AB54" s="1000"/>
      <c r="AC54" s="1000"/>
      <c r="AD54" s="1000"/>
      <c r="AE54" s="1000"/>
      <c r="AF54" s="1000"/>
      <c r="AG54" s="1000"/>
      <c r="AH54" s="1000"/>
      <c r="AI54" s="1000"/>
      <c r="AJ54" s="1000"/>
      <c r="AK54" s="1000"/>
      <c r="AL54" s="1000"/>
      <c r="AM54" s="1000"/>
      <c r="AN54" s="1000"/>
      <c r="AO54" s="1000"/>
      <c r="AP54" s="1001"/>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row>
    <row r="55" spans="1:99" ht="12.75">
      <c r="A55" s="882" t="s">
        <v>201</v>
      </c>
      <c r="B55" s="882"/>
      <c r="C55" s="882"/>
      <c r="D55" s="882"/>
      <c r="E55" s="882"/>
      <c r="F55" s="882"/>
      <c r="G55" s="882"/>
      <c r="H55" s="882"/>
      <c r="I55" s="882"/>
      <c r="J55" s="882"/>
      <c r="K55" s="882"/>
      <c r="L55" s="882"/>
      <c r="M55" s="882"/>
      <c r="N55" s="882"/>
      <c r="O55" s="882"/>
      <c r="P55" s="882"/>
      <c r="Q55" s="882"/>
      <c r="R55" s="882"/>
      <c r="S55" s="882"/>
      <c r="T55" s="995" t="s">
        <v>202</v>
      </c>
      <c r="U55" s="995"/>
      <c r="V55" s="995"/>
      <c r="W55" s="995"/>
      <c r="X55" s="995"/>
      <c r="Y55" s="995"/>
      <c r="Z55" s="995"/>
      <c r="AA55" s="995"/>
      <c r="AB55" s="995"/>
      <c r="AC55" s="995"/>
      <c r="AD55" s="995"/>
      <c r="AE55" s="995"/>
      <c r="AF55" s="995"/>
      <c r="AG55" s="995"/>
      <c r="AH55" s="995"/>
      <c r="AI55" s="995"/>
      <c r="AJ55" s="995"/>
      <c r="AK55" s="995"/>
      <c r="AL55" s="995"/>
      <c r="AM55" s="995"/>
      <c r="AN55" s="995"/>
      <c r="AO55" s="995"/>
      <c r="AP55" s="995"/>
      <c r="AQ55" s="882" t="s">
        <v>203</v>
      </c>
      <c r="AR55" s="882"/>
      <c r="AS55" s="882"/>
      <c r="AT55" s="882"/>
      <c r="AU55" s="882"/>
      <c r="AV55" s="882"/>
      <c r="AW55" s="882"/>
      <c r="AX55" s="882"/>
      <c r="AY55" s="882"/>
      <c r="AZ55" s="882"/>
      <c r="BA55" s="882"/>
      <c r="BB55" s="882"/>
      <c r="BC55" s="882"/>
      <c r="BD55" s="882"/>
      <c r="BE55" s="882"/>
      <c r="BF55" s="882"/>
      <c r="BG55" s="882"/>
      <c r="BH55" s="882"/>
      <c r="BI55" s="882"/>
      <c r="BJ55" s="882" t="s">
        <v>204</v>
      </c>
      <c r="BK55" s="882"/>
      <c r="BL55" s="882"/>
      <c r="BM55" s="882"/>
      <c r="BN55" s="882"/>
      <c r="BO55" s="882"/>
      <c r="BP55" s="882"/>
      <c r="BQ55" s="882"/>
      <c r="BR55" s="882"/>
      <c r="BS55" s="882"/>
      <c r="BT55" s="882"/>
      <c r="BU55" s="882"/>
      <c r="BV55" s="882"/>
      <c r="BW55" s="882"/>
      <c r="BX55" s="882"/>
      <c r="BY55" s="882"/>
      <c r="BZ55" s="882"/>
      <c r="CA55" s="882"/>
      <c r="CB55" s="882"/>
      <c r="CC55" s="882" t="s">
        <v>205</v>
      </c>
      <c r="CD55" s="882"/>
      <c r="CE55" s="882"/>
      <c r="CF55" s="882"/>
      <c r="CG55" s="882"/>
      <c r="CH55" s="882"/>
      <c r="CI55" s="882"/>
      <c r="CJ55" s="882"/>
      <c r="CK55" s="882"/>
      <c r="CL55" s="882"/>
      <c r="CM55" s="882"/>
      <c r="CN55" s="882"/>
      <c r="CO55" s="882"/>
      <c r="CP55" s="882"/>
      <c r="CQ55" s="882"/>
      <c r="CR55" s="882"/>
      <c r="CS55" s="882"/>
      <c r="CT55" s="882"/>
      <c r="CU55" s="882"/>
    </row>
  </sheetData>
  <sheetProtection algorithmName="SHA-512" hashValue="C5navtGgeL9B0RjhIMBEXYU1esAaJSWxlegOH9CH21RPNtdLgGrMrZBbpEn/KQtFOeX2Bhx7+NPyCmip/VTQxw==" saltValue="eaYonTTGZPLw0zKYZKNT/Q==" spinCount="100000" sheet="1" selectLockedCells="1"/>
  <mergeCells count="68">
    <mergeCell ref="CG8:CG10"/>
    <mergeCell ref="CH8:CH10"/>
    <mergeCell ref="CI8:CI10"/>
    <mergeCell ref="CP8:CP10"/>
    <mergeCell ref="CJ8:CJ10"/>
    <mergeCell ref="CK8:CK10"/>
    <mergeCell ref="CL8:CL10"/>
    <mergeCell ref="CM8:CM10"/>
    <mergeCell ref="CN8:CN10"/>
    <mergeCell ref="CO8:CO10"/>
    <mergeCell ref="T44:V44"/>
    <mergeCell ref="T45:V45"/>
    <mergeCell ref="CB8:CE8"/>
    <mergeCell ref="CD9:CE9"/>
    <mergeCell ref="CF8:CF10"/>
    <mergeCell ref="BZ9:BZ10"/>
    <mergeCell ref="BY9:BY10"/>
    <mergeCell ref="BK8:BK10"/>
    <mergeCell ref="AO46:AP46"/>
    <mergeCell ref="AQ41:AR41"/>
    <mergeCell ref="AQ42:AR42"/>
    <mergeCell ref="AQ43:AR43"/>
    <mergeCell ref="AQ46:AR46"/>
    <mergeCell ref="AO42:AP42"/>
    <mergeCell ref="AO43:AP43"/>
    <mergeCell ref="C8:C10"/>
    <mergeCell ref="F8:F10"/>
    <mergeCell ref="G8:G10"/>
    <mergeCell ref="D8:D10"/>
    <mergeCell ref="U8:U10"/>
    <mergeCell ref="K2:O2"/>
    <mergeCell ref="P2:R2"/>
    <mergeCell ref="AS8:BF8"/>
    <mergeCell ref="Q4:S4"/>
    <mergeCell ref="K7:N7"/>
    <mergeCell ref="P6:Q6"/>
    <mergeCell ref="R6:S6"/>
    <mergeCell ref="P7:Q7"/>
    <mergeCell ref="K5:L5"/>
    <mergeCell ref="M5:Q5"/>
    <mergeCell ref="R7:S7"/>
    <mergeCell ref="AQ6:AU6"/>
    <mergeCell ref="BA6:BG7"/>
    <mergeCell ref="A47:J54"/>
    <mergeCell ref="A55:S55"/>
    <mergeCell ref="T55:AP55"/>
    <mergeCell ref="K48:P49"/>
    <mergeCell ref="Q48:S49"/>
    <mergeCell ref="K50:P50"/>
    <mergeCell ref="Q52:S53"/>
    <mergeCell ref="T48:AP54"/>
    <mergeCell ref="K53:P54"/>
    <mergeCell ref="BS6:BX7"/>
    <mergeCell ref="AE6:AL7"/>
    <mergeCell ref="BT9:BT10"/>
    <mergeCell ref="CC55:CU55"/>
    <mergeCell ref="AQ55:BI55"/>
    <mergeCell ref="BJ55:CB55"/>
    <mergeCell ref="BD51:BF51"/>
    <mergeCell ref="BU9:BU10"/>
    <mergeCell ref="BV9:BV10"/>
    <mergeCell ref="BW9:BW10"/>
    <mergeCell ref="BX9:BX10"/>
    <mergeCell ref="BR9:BR10"/>
    <mergeCell ref="BL8:BL10"/>
    <mergeCell ref="BM48:BU53"/>
    <mergeCell ref="BS9:BS10"/>
    <mergeCell ref="BI9:BI10"/>
  </mergeCells>
  <dataValidations count="1">
    <dataValidation type="list" allowBlank="1" showInputMessage="1" showErrorMessage="1" errorTitle="Error Code 570" error="This is an invalid input. press CANCEL and see instructions._x000a__x000a_RETRY and HELP, will not assist in this error" sqref="AJ11:AJ40">
      <formula1>$AG$4:$AG$5</formula1>
    </dataValidation>
  </dataValidations>
  <printOptions horizontalCentered="1" verticalCentered="1"/>
  <pageMargins left="0.25" right="0.25" top="0.2" bottom="0.2" header="0.5" footer="0.5"/>
  <pageSetup fitToWidth="4" horizontalDpi="600" verticalDpi="600" orientation="portrait" scale="74" r:id="rId4"/>
  <colBreaks count="5" manualBreakCount="5">
    <brk id="19" max="16383" man="1"/>
    <brk id="41" max="16383" man="1"/>
    <brk id="42" max="16383" man="1"/>
    <brk id="61" max="16383" man="1"/>
    <brk id="78" max="16383" man="1"/>
  </col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U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00390625" style="0" customWidth="1"/>
    <col min="21" max="21" width="7.421875" style="0" customWidth="1"/>
    <col min="22" max="23" width="6.8515625" style="0" customWidth="1"/>
    <col min="24" max="24" width="6.7109375" style="0" customWidth="1"/>
    <col min="25" max="26" width="5.7109375" style="0" customWidth="1"/>
    <col min="28" max="28" width="6.57421875" style="0" customWidth="1"/>
    <col min="29" max="30" width="5.7109375" style="0" customWidth="1"/>
    <col min="32" max="32" width="6.710937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61" max="61" width="5.7109375" style="0" customWidth="1"/>
    <col min="62" max="62" width="4.7109375" style="0" customWidth="1"/>
    <col min="79" max="79" width="5.28125" style="0" customWidth="1"/>
  </cols>
  <sheetData>
    <row r="1" spans="1:79" ht="15.75">
      <c r="A1" s="198"/>
      <c r="B1" s="198"/>
      <c r="C1" s="198"/>
      <c r="D1" s="198"/>
      <c r="E1" s="198"/>
      <c r="F1" s="199"/>
      <c r="G1" s="199"/>
      <c r="H1" s="199"/>
      <c r="I1" s="199"/>
      <c r="J1" s="199"/>
      <c r="K1" s="472" t="s">
        <v>0</v>
      </c>
      <c r="L1" s="473"/>
      <c r="M1" s="474"/>
      <c r="N1" s="473"/>
      <c r="O1" s="475"/>
      <c r="P1" s="476" t="s">
        <v>1</v>
      </c>
      <c r="Q1" s="477"/>
      <c r="R1" s="477"/>
      <c r="S1" s="478"/>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89" t="str">
        <f>Apr!K2</f>
        <v>Exampleville</v>
      </c>
      <c r="L2" s="1090">
        <f>Apr!L2</f>
        <v>0</v>
      </c>
      <c r="M2" s="1090">
        <f>Apr!M2</f>
        <v>0</v>
      </c>
      <c r="N2" s="1090">
        <f>Apr!N2</f>
        <v>0</v>
      </c>
      <c r="O2" s="1091">
        <f>Apr!O2</f>
        <v>0</v>
      </c>
      <c r="P2" s="1092" t="str">
        <f>Apr!P2</f>
        <v>IN0000000</v>
      </c>
      <c r="Q2" s="1090">
        <f>Apr!Q2</f>
        <v>0</v>
      </c>
      <c r="R2" s="1090" t="str">
        <f>Apr!R2</f>
        <v>001</v>
      </c>
      <c r="S2" s="479"/>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480" t="s">
        <v>97</v>
      </c>
      <c r="L3" s="481"/>
      <c r="M3" s="482" t="s">
        <v>4</v>
      </c>
      <c r="N3" s="483"/>
      <c r="O3" s="484" t="s">
        <v>98</v>
      </c>
      <c r="P3" s="485"/>
      <c r="Q3" s="486" t="s">
        <v>99</v>
      </c>
      <c r="R3" s="487"/>
      <c r="S3" s="488"/>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58</v>
      </c>
      <c r="L4" s="289"/>
      <c r="M4" s="290">
        <f>Apr!M4</f>
        <v>2023</v>
      </c>
      <c r="N4" s="291"/>
      <c r="O4" s="749">
        <f>Apr!O4</f>
        <v>0.002</v>
      </c>
      <c r="P4" s="495" t="s">
        <v>86</v>
      </c>
      <c r="Q4" s="1092" t="str">
        <f>Apr!Q4</f>
        <v>555/555-1234</v>
      </c>
      <c r="R4" s="1090">
        <f>Apr!R4</f>
        <v>0</v>
      </c>
      <c r="S4" s="1093">
        <f>Apr!S4</f>
        <v>0</v>
      </c>
      <c r="T4" s="229" t="str">
        <f>+$D$5</f>
        <v>State Form 53341 (R6 / 2-23)</v>
      </c>
      <c r="U4" s="469"/>
      <c r="V4" s="236"/>
      <c r="W4" s="236"/>
      <c r="X4" s="229"/>
      <c r="Y4" s="229"/>
      <c r="Z4" s="229"/>
      <c r="AA4" s="229"/>
      <c r="AB4" s="229"/>
      <c r="AC4" s="229"/>
      <c r="AD4" s="198"/>
      <c r="AE4" s="198"/>
      <c r="AF4" s="198"/>
      <c r="AG4" s="200" t="s">
        <v>193</v>
      </c>
      <c r="AH4" s="198"/>
      <c r="AI4" s="198"/>
      <c r="AJ4" s="198"/>
      <c r="AK4" s="198"/>
      <c r="AL4" s="198"/>
      <c r="AM4" s="209"/>
      <c r="AN4" s="209"/>
      <c r="AO4" s="198"/>
      <c r="AP4" s="198"/>
      <c r="AQ4" s="229" t="str">
        <f>+$D$5</f>
        <v>State Form 53341 (R6 / 2-23)</v>
      </c>
      <c r="AR4" s="469"/>
      <c r="AS4" s="229"/>
      <c r="AT4" s="229"/>
      <c r="AU4" s="229"/>
      <c r="AV4" s="229"/>
      <c r="AW4" s="229"/>
      <c r="AX4" s="229"/>
      <c r="AY4" s="381"/>
      <c r="AZ4" s="381"/>
      <c r="BA4" s="198"/>
      <c r="BB4" s="198"/>
      <c r="BC4" s="198"/>
      <c r="BD4" s="209"/>
      <c r="BE4" s="209"/>
      <c r="BF4" s="198"/>
      <c r="BG4" s="198"/>
      <c r="BH4" s="198"/>
      <c r="BI4" s="198"/>
      <c r="BJ4" s="229" t="str">
        <f>+$D$5</f>
        <v>State Form 53341 (R6 / 2-23)</v>
      </c>
      <c r="BK4" s="469"/>
      <c r="BL4" s="469"/>
      <c r="BM4" s="229"/>
      <c r="BN4" s="229"/>
      <c r="BO4" s="229"/>
      <c r="BP4" s="229"/>
      <c r="BQ4" s="229"/>
      <c r="BR4" s="229"/>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CONCATENATE("5/1/",M4)</f>
        <v>5/1/2023</v>
      </c>
      <c r="K5" s="1026" t="s">
        <v>128</v>
      </c>
      <c r="L5" s="1027"/>
      <c r="M5" s="1022" t="str">
        <f>+Apr!M5</f>
        <v>wwtp@city.org</v>
      </c>
      <c r="N5" s="1022"/>
      <c r="O5" s="1022"/>
      <c r="P5" s="1022"/>
      <c r="Q5" s="1023"/>
      <c r="R5" s="745" t="str">
        <f>Jan!R2</f>
        <v>001</v>
      </c>
      <c r="S5" s="745"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65" t="s">
        <v>0</v>
      </c>
      <c r="AR5" s="466"/>
      <c r="AS5" s="198"/>
      <c r="AU5" s="470"/>
      <c r="AV5" s="467" t="s">
        <v>1</v>
      </c>
      <c r="AW5" s="209"/>
      <c r="AX5" s="467" t="s">
        <v>3</v>
      </c>
      <c r="AY5" s="209"/>
      <c r="AZ5" s="468" t="s">
        <v>4</v>
      </c>
      <c r="BA5" s="198"/>
      <c r="BB5" s="198"/>
      <c r="BC5" s="198"/>
      <c r="BD5" s="198"/>
      <c r="BE5" s="198"/>
      <c r="BF5" s="198"/>
      <c r="BG5" s="198"/>
      <c r="BH5" s="198"/>
      <c r="BI5" s="198"/>
      <c r="BJ5" s="465" t="s">
        <v>0</v>
      </c>
      <c r="BK5" s="466"/>
      <c r="BL5" s="466"/>
      <c r="BM5" s="198"/>
      <c r="BN5" s="467" t="s">
        <v>1</v>
      </c>
      <c r="BO5" s="209"/>
      <c r="BP5" s="467" t="s">
        <v>3</v>
      </c>
      <c r="BQ5" s="209"/>
      <c r="BR5" s="468"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472" t="s">
        <v>100</v>
      </c>
      <c r="L6" s="473"/>
      <c r="M6" s="474"/>
      <c r="N6" s="473"/>
      <c r="O6" s="473" t="s">
        <v>101</v>
      </c>
      <c r="P6" s="940" t="s">
        <v>6</v>
      </c>
      <c r="Q6" s="941"/>
      <c r="R6" s="940" t="s">
        <v>102</v>
      </c>
      <c r="S6" s="942"/>
      <c r="T6" s="407" t="str">
        <f>+K2</f>
        <v>Exampleville</v>
      </c>
      <c r="U6" s="316"/>
      <c r="V6" s="223"/>
      <c r="W6" s="224"/>
      <c r="X6" s="225" t="str">
        <f>+P2</f>
        <v>IN0000000</v>
      </c>
      <c r="Y6" s="226"/>
      <c r="Z6" s="227" t="str">
        <f>+K4</f>
        <v>May</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May</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May</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May</v>
      </c>
      <c r="CH6" s="224"/>
      <c r="CI6" s="208">
        <f>AB6</f>
        <v>2023</v>
      </c>
    </row>
    <row r="7" spans="1:87" ht="13.5" thickBot="1">
      <c r="A7" s="203"/>
      <c r="B7" s="198"/>
      <c r="C7" s="198"/>
      <c r="D7" s="198"/>
      <c r="E7" s="198"/>
      <c r="F7" s="198"/>
      <c r="G7" s="198"/>
      <c r="H7" s="198"/>
      <c r="I7" s="198"/>
      <c r="J7" s="198"/>
      <c r="K7" s="1094" t="str">
        <f>Apr!K7</f>
        <v>Chris A. Operator</v>
      </c>
      <c r="L7" s="1095">
        <f>Apr!L7</f>
        <v>0</v>
      </c>
      <c r="M7" s="1095">
        <f>Apr!M7</f>
        <v>0</v>
      </c>
      <c r="N7" s="1095">
        <f>Apr!N7</f>
        <v>0</v>
      </c>
      <c r="O7" s="293" t="str">
        <f>Apr!O7</f>
        <v>V</v>
      </c>
      <c r="P7" s="1041">
        <f>Apr!P7</f>
        <v>9999</v>
      </c>
      <c r="Q7" s="1096">
        <f>Apr!Q7</f>
        <v>0</v>
      </c>
      <c r="R7" s="1038">
        <f>Apr!R7</f>
        <v>39263</v>
      </c>
      <c r="S7" s="1097">
        <f>Apr!S7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+Apr!C8</f>
        <v>Man-Hours at Plant
(Plants less than 1 MGD only)</v>
      </c>
      <c r="D8" s="986" t="str">
        <f>+Apr!D8</f>
        <v>Air Temperature (optional)</v>
      </c>
      <c r="E8" s="255" t="s">
        <v>73</v>
      </c>
      <c r="F8" s="980" t="str">
        <f>+Apr!F8</f>
        <v>Bypass At Plant Site
("x" If Occurred)</v>
      </c>
      <c r="G8" s="983" t="str">
        <f>+Apr!G8</f>
        <v>Sanitary Sewer Overflow
("x" If Occurred)</v>
      </c>
      <c r="H8" s="605" t="s">
        <v>7</v>
      </c>
      <c r="I8" s="605"/>
      <c r="J8" s="605"/>
      <c r="K8" s="606" t="s">
        <v>8</v>
      </c>
      <c r="L8" s="605"/>
      <c r="M8" s="605"/>
      <c r="N8" s="605"/>
      <c r="O8" s="605"/>
      <c r="P8" s="605"/>
      <c r="Q8" s="605"/>
      <c r="R8" s="605"/>
      <c r="S8" s="607"/>
      <c r="T8" s="608" t="s">
        <v>9</v>
      </c>
      <c r="U8" s="1035" t="str">
        <f>+Apr!U8</f>
        <v>Temperature in Reactors</v>
      </c>
      <c r="V8" s="606" t="str">
        <f>+Apr!V8</f>
        <v>REACTOR # 1</v>
      </c>
      <c r="W8" s="605"/>
      <c r="X8" s="605"/>
      <c r="Y8" s="607"/>
      <c r="Z8" s="606" t="str">
        <f>+Apr!Z8</f>
        <v>REACTOR # 2</v>
      </c>
      <c r="AA8" s="605"/>
      <c r="AB8" s="605"/>
      <c r="AC8" s="607"/>
      <c r="AD8" s="609" t="str">
        <f>+Apr!AD8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+Apr!BK8</f>
        <v xml:space="preserve"> </v>
      </c>
      <c r="BL8" s="1082" t="str">
        <f>+Apr!BL8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SUM(E11:E41)</f>
        <v>0</v>
      </c>
      <c r="F9" s="981">
        <f>+Jan!F9</f>
        <v>0</v>
      </c>
      <c r="G9" s="984">
        <f>+Jan!G9</f>
        <v>0</v>
      </c>
      <c r="H9" s="617" t="s">
        <v>13</v>
      </c>
      <c r="I9" s="617"/>
      <c r="J9" s="617"/>
      <c r="K9" s="621" t="s">
        <v>9</v>
      </c>
      <c r="L9" s="617"/>
      <c r="M9" s="617"/>
      <c r="N9" s="617"/>
      <c r="O9" s="617"/>
      <c r="P9" s="617"/>
      <c r="Q9" s="617"/>
      <c r="R9" s="617"/>
      <c r="S9" s="618"/>
      <c r="T9" s="622" t="s">
        <v>9</v>
      </c>
      <c r="U9" s="1036">
        <f>+Apr!U9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+Apr!BI9</f>
        <v xml:space="preserve"> </v>
      </c>
      <c r="BJ9" s="632"/>
      <c r="BK9" s="1083">
        <f>+Jan!BK9</f>
        <v>0</v>
      </c>
      <c r="BL9" s="1085">
        <f>+Jan!BL9</f>
        <v>0</v>
      </c>
      <c r="BM9" s="621" t="s">
        <v>14</v>
      </c>
      <c r="BN9" s="618"/>
      <c r="BO9" s="621" t="s">
        <v>15</v>
      </c>
      <c r="BP9" s="617"/>
      <c r="BQ9" s="633"/>
      <c r="BR9" s="1040" t="str">
        <f>+Apr!BR9</f>
        <v>Supernatant Withdrawn 
hrs. or Gal. x 1000</v>
      </c>
      <c r="BS9" s="1040" t="str">
        <f>+Apr!BS9</f>
        <v>Supernatant BOD5 mg/l 
or  NH3-N mg/l</v>
      </c>
      <c r="BT9" s="1040" t="str">
        <f>+Apr!BT9</f>
        <v>Total Solids in Incoming Sludge - %</v>
      </c>
      <c r="BU9" s="1060" t="str">
        <f>+Apr!BU9</f>
        <v>Total Solids in Digested Sludge - %</v>
      </c>
      <c r="BV9" s="1061" t="str">
        <f>+Apr!BV9</f>
        <v>Volatile Solids in Incoming Sludge - %</v>
      </c>
      <c r="BW9" s="1061" t="str">
        <f>+Apr!BW9</f>
        <v>Volatile Solids in Digested Sludge - %</v>
      </c>
      <c r="BX9" s="1058" t="str">
        <f>+Apr!BX9</f>
        <v>Digested Sludge Withdrawn 
hrs. or Gal. x 1000</v>
      </c>
      <c r="BY9" s="1061" t="str">
        <f>+Apr!BY9</f>
        <v xml:space="preserve"> </v>
      </c>
      <c r="BZ9" s="1058" t="str">
        <f>+Apr!BZ9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+Apr!E10</f>
        <v>Precipitation - Inches</v>
      </c>
      <c r="F10" s="982">
        <f>+Jan!F10</f>
        <v>0</v>
      </c>
      <c r="G10" s="985">
        <f>+Jan!G10</f>
        <v>0</v>
      </c>
      <c r="H10" s="637" t="str">
        <f>+Apr!H10</f>
        <v>Chlorine - Lbs</v>
      </c>
      <c r="I10" s="638" t="str">
        <f>+Apr!I10</f>
        <v>Lbs or Gal</v>
      </c>
      <c r="J10" s="638" t="str">
        <f>+Apr!J10</f>
        <v>Lbs or Gal</v>
      </c>
      <c r="K10" s="639" t="str">
        <f>+Apr!K10</f>
        <v>Influent Flow Rate 
(if metered) MGD</v>
      </c>
      <c r="L10" s="640" t="str">
        <f>+Apr!L10</f>
        <v>pH</v>
      </c>
      <c r="M10" s="640" t="str">
        <f>+Apr!M10</f>
        <v>CBOD5 - mg/l</v>
      </c>
      <c r="N10" s="641" t="str">
        <f>+Apr!N10</f>
        <v>CBOD5 - lbs</v>
      </c>
      <c r="O10" s="640" t="str">
        <f>+Apr!O10</f>
        <v>Susp. Solids - mg/l</v>
      </c>
      <c r="P10" s="640" t="str">
        <f>+Apr!P10</f>
        <v>Susp. Solids - lbs</v>
      </c>
      <c r="Q10" s="640" t="str">
        <f>+Apr!Q10</f>
        <v xml:space="preserve">Phosphorus - mg/l </v>
      </c>
      <c r="R10" s="640" t="str">
        <f>+Apr!R10</f>
        <v>Ammonia - mg/l</v>
      </c>
      <c r="S10" s="642" t="str">
        <f>IF(+Apr!S10&lt;&gt;"",+Apr!S10,"")</f>
        <v/>
      </c>
      <c r="T10" s="643" t="s">
        <v>20</v>
      </c>
      <c r="U10" s="958">
        <f>+Apr!U10</f>
        <v>0</v>
      </c>
      <c r="V10" s="644" t="str">
        <f>+Apr!V10</f>
        <v>Settleable Solids % in 30 minutes</v>
      </c>
      <c r="W10" s="640" t="str">
        <f>+Apr!W10</f>
        <v>Susp. Solids - mg/l</v>
      </c>
      <c r="X10" s="645" t="str">
        <f>+Apr!X10</f>
        <v>Sludge Vol. Index - ml/gm</v>
      </c>
      <c r="Y10" s="642" t="str">
        <f>+Apr!Y10</f>
        <v>Dissolved Oxygen - mg/l</v>
      </c>
      <c r="Z10" s="644" t="str">
        <f>+Apr!Z10</f>
        <v>Settleable Solids % in 30 minutes</v>
      </c>
      <c r="AA10" s="640" t="str">
        <f>+Apr!AA10</f>
        <v>Susp. Solids - mg/l</v>
      </c>
      <c r="AB10" s="645" t="str">
        <f>+Apr!AB10</f>
        <v>Sludge Vol. Index - ml/gm</v>
      </c>
      <c r="AC10" s="642" t="str">
        <f>+Apr!AC10</f>
        <v>Dissolved Oxygen - mg/l</v>
      </c>
      <c r="AD10" s="644" t="str">
        <f>+Apr!AD10</f>
        <v>Settleable Solids % in 30 minutes</v>
      </c>
      <c r="AE10" s="640" t="str">
        <f>+Apr!AE10</f>
        <v>Susp. Solids - mg/l</v>
      </c>
      <c r="AF10" s="645" t="str">
        <f>+Apr!AF10</f>
        <v>Sludge Vol. Index - ml/gm</v>
      </c>
      <c r="AG10" s="642" t="str">
        <f>+Apr!AG10</f>
        <v>Dissolved Oxygen - mg/l</v>
      </c>
      <c r="AH10" s="646" t="str">
        <f>+Apr!AH10</f>
        <v>Volume - MG</v>
      </c>
      <c r="AI10" s="642" t="str">
        <f>+Apr!AI10</f>
        <v>Susp. Solids - mg/l</v>
      </c>
      <c r="AJ10" s="679"/>
      <c r="AK10" s="676" t="str">
        <f>+Apr!AK10</f>
        <v>Residual Chlorine - Final</v>
      </c>
      <c r="AL10" s="641" t="str">
        <f>+Apr!AL10</f>
        <v>Residual Chlorine - Contact Tank</v>
      </c>
      <c r="AM10" s="647"/>
      <c r="AN10" s="640" t="str">
        <f>+Apr!AN10</f>
        <v>E. Coli - colony/100 ml</v>
      </c>
      <c r="AO10" s="640" t="str">
        <f>+Apr!AO10</f>
        <v>pH - daily low 
(or single sample)</v>
      </c>
      <c r="AP10" s="642" t="str">
        <f>+Apr!AP10</f>
        <v>pH - daily high  
(if multiple samples)</v>
      </c>
      <c r="AQ10" s="648" t="s">
        <v>20</v>
      </c>
      <c r="AR10" s="649" t="s">
        <v>21</v>
      </c>
      <c r="AS10" s="646" t="str">
        <f>+Apr!AS10</f>
        <v>Effluent Flow Rate (MGD)</v>
      </c>
      <c r="AT10" s="642" t="str">
        <f>+Apr!AT10</f>
        <v>Effluent Flow
Weekly Average</v>
      </c>
      <c r="AU10" s="641" t="str">
        <f>+Apr!AU10</f>
        <v>Dissolved Oxygen - mg/l</v>
      </c>
      <c r="AV10" s="650" t="str">
        <f>+Apr!AV10</f>
        <v xml:space="preserve">Phosphorus - mg/l </v>
      </c>
      <c r="AW10" s="646" t="str">
        <f>+Apr!AW10</f>
        <v>CBOD5 - mg/l</v>
      </c>
      <c r="AX10" s="640" t="str">
        <f>+Apr!AX10</f>
        <v>CBOD5 - mg/l
Weekly Average</v>
      </c>
      <c r="AY10" s="651" t="str">
        <f>+Apr!AY10</f>
        <v>CBOD5 - lbs</v>
      </c>
      <c r="AZ10" s="642" t="str">
        <f>+Apr!AZ10</f>
        <v>CBOD5 - lbs/day
Weekly Average</v>
      </c>
      <c r="BA10" s="646" t="str">
        <f>+Apr!BA10</f>
        <v>Susp. Solids - mg/l</v>
      </c>
      <c r="BB10" s="640" t="str">
        <f>+Apr!BB10</f>
        <v>Susp. Solids - mg/l
Weekly Average</v>
      </c>
      <c r="BC10" s="652" t="str">
        <f>+Apr!BC10</f>
        <v>Susp. Solids - lbs</v>
      </c>
      <c r="BD10" s="642" t="str">
        <f>+Apr!BD10</f>
        <v>Susp. Solids - lbs/day
Weekly Average</v>
      </c>
      <c r="BE10" s="646" t="str">
        <f>+Apr!BE10</f>
        <v>Ammonia - mg/l</v>
      </c>
      <c r="BF10" s="653" t="str">
        <f>+Apr!BF10</f>
        <v>Ammonia - mg/l
Weekly Average</v>
      </c>
      <c r="BG10" s="652" t="str">
        <f>+Apr!BG10</f>
        <v>Ammonia - lbs</v>
      </c>
      <c r="BH10" s="642" t="str">
        <f>+Apr!BH10</f>
        <v>Ammonia - lbs/day
Weekly Average</v>
      </c>
      <c r="BI10" s="1064">
        <f>+Apr!BI10</f>
        <v>0</v>
      </c>
      <c r="BJ10" s="654" t="s">
        <v>20</v>
      </c>
      <c r="BK10" s="1084">
        <f>+Jan!BK10</f>
        <v>0</v>
      </c>
      <c r="BL10" s="1086">
        <f>+Jan!BL10</f>
        <v>0</v>
      </c>
      <c r="BM10" s="639" t="str">
        <f>+Apr!BM10</f>
        <v xml:space="preserve"> </v>
      </c>
      <c r="BN10" s="642" t="str">
        <f>+Apr!BN10</f>
        <v>Waste Act. Sludge
Gal. x 1000</v>
      </c>
      <c r="BO10" s="639" t="str">
        <f>+Apr!BO10</f>
        <v>pH</v>
      </c>
      <c r="BP10" s="640" t="str">
        <f>+Apr!BP10</f>
        <v>Gas Production  
Cubic Ft. x 1000</v>
      </c>
      <c r="BQ10" s="640" t="str">
        <f>+Apr!BQ10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Mon</v>
      </c>
      <c r="C11" s="29"/>
      <c r="D11" s="30"/>
      <c r="E11" s="31"/>
      <c r="F11" s="32"/>
      <c r="G11" s="33"/>
      <c r="H11" s="34"/>
      <c r="I11" s="35"/>
      <c r="J11" s="31"/>
      <c r="K11" s="36"/>
      <c r="L11" s="269"/>
      <c r="M11" s="35"/>
      <c r="N11" s="39" t="str">
        <f ca="1">IF(CELL("type",M11)="L","",IF(M11*($K11+$AS11)=0,"",IF($K11&gt;0,+$K11*M11*8.34,$AS11*M11*8.34)))</f>
        <v/>
      </c>
      <c r="O11" s="35"/>
      <c r="P11" s="39" t="str">
        <f aca="true" t="shared" si="0" ref="P11:P41">IF(CELL("type",O11)="L","",IF(O11*($K11+$AS11)=0,"",IF($K11&gt;0,+$K11*O11*8.34,$AS11*O11*8.34)))</f>
        <v/>
      </c>
      <c r="Q11" s="35"/>
      <c r="R11" s="35"/>
      <c r="S11" s="37"/>
      <c r="T11" s="216">
        <f aca="true" t="shared" si="1" ref="T11:T41">+A11</f>
        <v>1</v>
      </c>
      <c r="U11" s="404"/>
      <c r="V11" s="36"/>
      <c r="W11" s="35"/>
      <c r="X11" s="306" t="str">
        <f aca="true" t="shared" si="2" ref="X11:X41">IF(V11*W11=0,"",IF(V11&lt;100,V11*10000/W11,V11*1000/W11))</f>
        <v/>
      </c>
      <c r="Y11" s="269"/>
      <c r="Z11" s="36"/>
      <c r="AA11" s="35"/>
      <c r="AB11" s="306" t="str">
        <f aca="true" t="shared" si="3" ref="AB11:AB41">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1">+A11</f>
        <v>1</v>
      </c>
      <c r="AR11" s="429" t="str">
        <f aca="true" t="shared" si="5" ref="AR11:AR41">+B11</f>
        <v>Mon</v>
      </c>
      <c r="AS11" s="36"/>
      <c r="AT11" s="52"/>
      <c r="AU11" s="35"/>
      <c r="AV11" s="37"/>
      <c r="AW11" s="36"/>
      <c r="AX11" s="39"/>
      <c r="AY11" s="39" t="str">
        <f aca="true" t="shared" si="6" ref="AY11:AY41">IF(CELL("type",AW11)="L","",IF(AW11*($K11+$AS11)=0,"",IF($AS11&gt;0,+$AS11*AW11*8.345,$K11*AW11*8.345)))</f>
        <v/>
      </c>
      <c r="AZ11" s="52"/>
      <c r="BA11" s="36"/>
      <c r="BB11" s="39"/>
      <c r="BC11" s="39" t="str">
        <f aca="true" t="shared" si="7" ref="BC11:BC41">IF(CELL("type",BA11)="L","",IF(BA11*($K11+$AS11)=0,"",IF($AS11&gt;0,+$AS11*BA11*8.345,$K11*BA11*8.345)))</f>
        <v/>
      </c>
      <c r="BD11" s="52"/>
      <c r="BE11" s="36"/>
      <c r="BF11" s="39"/>
      <c r="BG11" s="39" t="str">
        <f aca="true" t="shared" si="8" ref="BG11:BG41">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1">TEXT(J$5+A12-1,"DDD")</f>
        <v>Tue</v>
      </c>
      <c r="C12" s="43"/>
      <c r="D12" s="44"/>
      <c r="E12" s="44"/>
      <c r="F12" s="45"/>
      <c r="G12" s="46"/>
      <c r="H12" s="47"/>
      <c r="I12" s="43"/>
      <c r="J12" s="44"/>
      <c r="K12" s="48"/>
      <c r="L12" s="270"/>
      <c r="M12" s="43"/>
      <c r="N12" s="39" t="str">
        <f aca="true" t="shared" si="10" ref="N12:N41">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1">IF(AD12*AE12=0,"",IF(AD12&lt;100,AD12*10000/AE12,AD12*1000/AE12))</f>
        <v/>
      </c>
      <c r="AG12" s="270"/>
      <c r="AH12" s="48"/>
      <c r="AI12" s="43"/>
      <c r="AJ12" s="670"/>
      <c r="AK12" s="47"/>
      <c r="AL12" s="43"/>
      <c r="AM12" t="str">
        <f aca="true" t="shared" si="12" ref="AM12:AM41">IF(CELL("type",AN12)="b","",IF(AN12="tntc",63200,IF(AN12=0,1,AN12)))</f>
        <v/>
      </c>
      <c r="AN12" s="43"/>
      <c r="AO12" s="426"/>
      <c r="AP12" s="399"/>
      <c r="AQ12" s="212">
        <f t="shared" si="4"/>
        <v>2</v>
      </c>
      <c r="AR12" s="429" t="str">
        <f t="shared" si="5"/>
        <v>Tue</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1">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Wed</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Wed</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Thu</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Thu</v>
      </c>
      <c r="AS14" s="48"/>
      <c r="AT14" s="40" t="str">
        <f>IF(+$B14="Sat",IF(SUM(AS$11:AS14)&gt;0,AVERAGE(AS$11:AS14,Apr!AS38:AS$40)," "),"")</f>
        <v/>
      </c>
      <c r="AU14" s="43"/>
      <c r="AV14" s="49"/>
      <c r="AW14" s="48"/>
      <c r="AX14" s="66" t="str">
        <f>IF(+$B14="Sat",IF(SUM(AW$11:AW14)&gt;0,AVERAGE(AW$11:AW14,Apr!AW38:AW$40)," "),"")</f>
        <v/>
      </c>
      <c r="AY14" s="128" t="str">
        <f ca="1" t="shared" si="6"/>
        <v/>
      </c>
      <c r="AZ14" s="52" t="str">
        <f>IF(+$B14="Sat",IF(SUM(AY$11:AY14)&gt;0,AVERAGE(AY$11:AY14,Apr!AY38:AY$40)," "),"")</f>
        <v/>
      </c>
      <c r="BA14" s="48"/>
      <c r="BB14" s="66" t="str">
        <f>IF(+$B14="Sat",IF(SUM(BA$11:BA14)&gt;0,AVERAGE(BA$11:BA14,Apr!BA38:BA$40)," "),"")</f>
        <v/>
      </c>
      <c r="BC14" s="128" t="str">
        <f ca="1" t="shared" si="7"/>
        <v/>
      </c>
      <c r="BD14" s="52" t="str">
        <f>IF(+$B14="Sat",IF(SUM(BC$11:BC14)&gt;0,AVERAGE(BC$11:BC14,Apr!BC38:BC$40)," "),"")</f>
        <v/>
      </c>
      <c r="BE14" s="48"/>
      <c r="BF14" s="66" t="str">
        <f>IF(+$B14="Sat",IF(SUM(BE$11:BE14)&gt;0,AVERAGE(BE$11:BE14,Apr!BE38:BE$40)," "),"")</f>
        <v/>
      </c>
      <c r="BG14" s="128" t="str">
        <f ca="1" t="shared" si="8"/>
        <v/>
      </c>
      <c r="BH14" s="52" t="str">
        <f>IF(+$B14="Sat",IF(SUM(BG$11:BG14)&gt;0,AVERAGE(BG$11:BG14,Apr!BG38:BG$40)," "),"")</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Fri</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Fri</v>
      </c>
      <c r="AS15" s="58"/>
      <c r="AT15" s="63" t="str">
        <f>IF(+$B15="Sat",IF(SUM(AS$11:AS15)&gt;0,AVERAGE(AS$11:AS15,Apr!AS39:AS$40)," "),"")</f>
        <v/>
      </c>
      <c r="AU15" s="53"/>
      <c r="AV15" s="59"/>
      <c r="AW15" s="58"/>
      <c r="AX15" s="61" t="str">
        <f>IF(+$B15="Sat",IF(SUM(AW$11:AW15)&gt;0,AVERAGE(AW$11:AW15,Apr!AW39:AW$40)," "),"")</f>
        <v/>
      </c>
      <c r="AY15" s="64" t="str">
        <f ca="1" t="shared" si="6"/>
        <v/>
      </c>
      <c r="AZ15" s="63" t="str">
        <f>IF(+$B15="Sat",IF(SUM(AY$11:AY15)&gt;0,AVERAGE(AY$11:AY15,Apr!AY39:AY$40)," "),"")</f>
        <v/>
      </c>
      <c r="BA15" s="58"/>
      <c r="BB15" s="61" t="str">
        <f>IF(+$B15="Sat",IF(SUM(BA$11:BA15)&gt;0,AVERAGE(BA$11:BA15,Apr!BA39:BA$40)," "),"")</f>
        <v/>
      </c>
      <c r="BC15" s="64" t="str">
        <f ca="1" t="shared" si="7"/>
        <v/>
      </c>
      <c r="BD15" s="63" t="str">
        <f>IF(+$B15="Sat",IF(SUM(BC$11:BC15)&gt;0,AVERAGE(BC$11:BC15,Apr!BC39:BC$40)," "),"")</f>
        <v/>
      </c>
      <c r="BE15" s="58"/>
      <c r="BF15" s="61" t="str">
        <f>IF(+$B15="Sat",IF(SUM(BE$11:BE15)&gt;0,AVERAGE(BE$11:BE15,Apr!BE39:BE$40)," "),"")</f>
        <v/>
      </c>
      <c r="BG15" s="64" t="str">
        <f ca="1" t="shared" si="8"/>
        <v/>
      </c>
      <c r="BH15" s="63" t="str">
        <f>IF(+$B15="Sat",IF(SUM(BG$11:BG15)&gt;0,AVERAGE(BG$11:BG15,Apr!BG39:BG$40),"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Sat</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Sat</v>
      </c>
      <c r="AS16" s="36"/>
      <c r="AT16" s="52" t="str">
        <f>IF(+$B16="Sat",IF(SUM(AS$11:AS16)&gt;0,AVERAGE(AS$11:AS16,Apr!AS40:AS$40)," "),"")</f>
        <v xml:space="preserve"> </v>
      </c>
      <c r="AU16" s="35"/>
      <c r="AV16" s="37"/>
      <c r="AW16" s="36"/>
      <c r="AX16" s="39" t="str">
        <f>IF(+$B16="Sat",IF(SUM(AW$11:AW16)&gt;0,AVERAGE(AW$11:AW16,Apr!AW40:AW$40)," "),"")</f>
        <v xml:space="preserve"> </v>
      </c>
      <c r="AY16" s="41" t="str">
        <f ca="1" t="shared" si="6"/>
        <v/>
      </c>
      <c r="AZ16" s="52" t="str">
        <f ca="1">IF(+$B16="Sat",IF(SUM(AY$11:AY16)&gt;0,AVERAGE(AY$11:AY16,Apr!AY40:AY$40)," "),"")</f>
        <v xml:space="preserve"> </v>
      </c>
      <c r="BA16" s="36"/>
      <c r="BB16" s="39" t="str">
        <f>IF(+$B16="Sat",IF(SUM(BA$11:BA16)&gt;0,AVERAGE(BA$11:BA16,Apr!BA40:BA$40)," "),"")</f>
        <v xml:space="preserve"> </v>
      </c>
      <c r="BC16" s="41" t="str">
        <f ca="1" t="shared" si="7"/>
        <v/>
      </c>
      <c r="BD16" s="52" t="str">
        <f ca="1">IF(+$B16="Sat",IF(SUM(BC$11:BC16)&gt;0,AVERAGE(BC$11:BC16,Apr!BC40:BC$40)," "),"")</f>
        <v xml:space="preserve"> </v>
      </c>
      <c r="BE16" s="36"/>
      <c r="BF16" s="65" t="str">
        <f>IF(+$B16="Sat",IF(SUM(BE$11:BE16)&gt;0,AVERAGE(BE$11:BE16,Apr!BE40:BE$40)," "),"")</f>
        <v xml:space="preserve"> </v>
      </c>
      <c r="BG16" s="129" t="str">
        <f ca="1" t="shared" si="8"/>
        <v/>
      </c>
      <c r="BH16" s="52" t="str">
        <f ca="1">IF(+$B16="Sat",IF(SUM(BG$11:BG16)&gt;0,AVERAGE(BG$11:BG16,Apr!BG40:BG$40)," "),"")</f>
        <v xml:space="preserve">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Sun</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Sun</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40">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Mon</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Mon</v>
      </c>
      <c r="AS18" s="48"/>
      <c r="AT18" s="40" t="str">
        <f aca="true" t="shared" si="17" ref="AT18:AT40">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40">IF(+$B18="Sat",IF(SUM(BA12:BA18)&gt;0,AVERAGE(BA12:BA18)," "),"")</f>
        <v/>
      </c>
      <c r="BC18" s="41" t="str">
        <f ca="1" t="shared" si="7"/>
        <v/>
      </c>
      <c r="BD18" s="40" t="str">
        <f aca="true" t="shared" si="20" ref="BD18:BD40">IF(+$B18="Sat",IF(SUM(BC12:BC18)&gt;0,AVERAGE(BC12:BC18)," "),"")</f>
        <v/>
      </c>
      <c r="BE18" s="48"/>
      <c r="BF18" s="67" t="str">
        <f aca="true" t="shared" si="21" ref="BF18:BF40">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Tue</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Tue</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Wed</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Wed</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Thu</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Thu</v>
      </c>
      <c r="AS21" s="36"/>
      <c r="AT21" s="52" t="str">
        <f t="shared" si="17"/>
        <v/>
      </c>
      <c r="AU21" s="35"/>
      <c r="AV21" s="37"/>
      <c r="AW21" s="36"/>
      <c r="AX21" s="39" t="str">
        <f t="shared" si="18"/>
        <v/>
      </c>
      <c r="AY21" s="41" t="str">
        <f ca="1" t="shared" si="6"/>
        <v/>
      </c>
      <c r="AZ21" s="52" t="str">
        <f t="shared" si="18"/>
        <v/>
      </c>
      <c r="BA21" s="36"/>
      <c r="BB21" s="39" t="str">
        <f t="shared" si="19"/>
        <v/>
      </c>
      <c r="BC21" s="41" t="str">
        <f ca="1" t="shared" si="7"/>
        <v/>
      </c>
      <c r="BD21" s="52" t="str">
        <f t="shared" si="20"/>
        <v/>
      </c>
      <c r="BE21" s="36"/>
      <c r="BF21" s="65" t="str">
        <f t="shared" si="21"/>
        <v/>
      </c>
      <c r="BG21" s="129" t="str">
        <f ca="1" t="shared" si="8"/>
        <v/>
      </c>
      <c r="BH21" s="52" t="str">
        <f t="shared" si="16"/>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Fri</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Fri</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Sat</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Sat</v>
      </c>
      <c r="AS23" s="48"/>
      <c r="AT23" s="40" t="str">
        <f t="shared" si="17"/>
        <v xml:space="preserve"> </v>
      </c>
      <c r="AU23" s="43"/>
      <c r="AV23" s="49"/>
      <c r="AW23" s="48"/>
      <c r="AX23" s="66" t="str">
        <f t="shared" si="18"/>
        <v xml:space="preserve"> </v>
      </c>
      <c r="AY23" s="41" t="str">
        <f ca="1" t="shared" si="6"/>
        <v/>
      </c>
      <c r="AZ23" s="52" t="str">
        <f ca="1" t="shared" si="18"/>
        <v xml:space="preserve"> </v>
      </c>
      <c r="BA23" s="48"/>
      <c r="BB23" s="66" t="str">
        <f t="shared" si="19"/>
        <v xml:space="preserve"> </v>
      </c>
      <c r="BC23" s="41" t="str">
        <f ca="1" t="shared" si="7"/>
        <v/>
      </c>
      <c r="BD23" s="40" t="str">
        <f ca="1" t="shared" si="20"/>
        <v xml:space="preserve"> </v>
      </c>
      <c r="BE23" s="48"/>
      <c r="BF23" s="67" t="str">
        <f t="shared" si="21"/>
        <v xml:space="preserve"> </v>
      </c>
      <c r="BG23" s="42" t="str">
        <f ca="1" t="shared" si="8"/>
        <v/>
      </c>
      <c r="BH23" s="40" t="str">
        <f ca="1" t="shared" si="16"/>
        <v xml:space="preserve">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Sun</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Sun</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Mon</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736"/>
      <c r="AK25" s="57"/>
      <c r="AL25" s="53"/>
      <c r="AM25" t="str">
        <f ca="1" t="shared" si="12"/>
        <v/>
      </c>
      <c r="AN25" s="53"/>
      <c r="AO25" s="427"/>
      <c r="AP25" s="400"/>
      <c r="AQ25" s="213">
        <f t="shared" si="4"/>
        <v>15</v>
      </c>
      <c r="AR25" s="430" t="str">
        <f t="shared" si="5"/>
        <v>Mon</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Tue</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737"/>
      <c r="AK26" s="34"/>
      <c r="AL26" s="35"/>
      <c r="AM26" t="str">
        <f ca="1" t="shared" si="12"/>
        <v/>
      </c>
      <c r="AN26" s="35"/>
      <c r="AO26" s="425"/>
      <c r="AP26" s="398"/>
      <c r="AQ26" s="210">
        <f t="shared" si="4"/>
        <v>16</v>
      </c>
      <c r="AR26" s="429" t="str">
        <f t="shared" si="5"/>
        <v>Tue</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Wed</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Wed</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Thu</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Thu</v>
      </c>
      <c r="AS28" s="48"/>
      <c r="AT28" s="40" t="str">
        <f t="shared" si="17"/>
        <v/>
      </c>
      <c r="AU28" s="43"/>
      <c r="AV28" s="49"/>
      <c r="AW28" s="48"/>
      <c r="AX28" s="66" t="str">
        <f t="shared" si="18"/>
        <v/>
      </c>
      <c r="AY28" s="41" t="str">
        <f ca="1" t="shared" si="6"/>
        <v/>
      </c>
      <c r="AZ28" s="52" t="str">
        <f t="shared" si="18"/>
        <v/>
      </c>
      <c r="BA28" s="48"/>
      <c r="BB28" s="66" t="str">
        <f t="shared" si="19"/>
        <v/>
      </c>
      <c r="BC28" s="41" t="str">
        <f ca="1" t="shared" si="7"/>
        <v/>
      </c>
      <c r="BD28" s="40" t="str">
        <f t="shared" si="20"/>
        <v/>
      </c>
      <c r="BE28" s="48"/>
      <c r="BF28" s="67" t="str">
        <f t="shared" si="21"/>
        <v/>
      </c>
      <c r="BG28" s="42" t="str">
        <f ca="1" t="shared" si="8"/>
        <v/>
      </c>
      <c r="BH28" s="40" t="str">
        <f t="shared" si="16"/>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1">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Fri</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Fri</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Sat</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736"/>
      <c r="AK30" s="57"/>
      <c r="AL30" s="53"/>
      <c r="AM30" t="str">
        <f ca="1" t="shared" si="12"/>
        <v/>
      </c>
      <c r="AN30" s="53"/>
      <c r="AO30" s="427"/>
      <c r="AP30" s="400"/>
      <c r="AQ30" s="213">
        <f t="shared" si="4"/>
        <v>20</v>
      </c>
      <c r="AR30" s="430" t="str">
        <f t="shared" si="5"/>
        <v>Sat</v>
      </c>
      <c r="AS30" s="58"/>
      <c r="AT30" s="63" t="str">
        <f t="shared" si="17"/>
        <v xml:space="preserve"> </v>
      </c>
      <c r="AU30" s="53"/>
      <c r="AV30" s="59"/>
      <c r="AW30" s="58"/>
      <c r="AX30" s="61" t="str">
        <f t="shared" si="18"/>
        <v xml:space="preserve"> </v>
      </c>
      <c r="AY30" s="84" t="str">
        <f ca="1" t="shared" si="6"/>
        <v/>
      </c>
      <c r="AZ30" s="63" t="str">
        <f ca="1" t="shared" si="18"/>
        <v xml:space="preserve"> </v>
      </c>
      <c r="BA30" s="58"/>
      <c r="BB30" s="61" t="str">
        <f t="shared" si="19"/>
        <v xml:space="preserve"> </v>
      </c>
      <c r="BC30" s="84" t="str">
        <f ca="1" t="shared" si="7"/>
        <v/>
      </c>
      <c r="BD30" s="63" t="str">
        <f ca="1" t="shared" si="20"/>
        <v xml:space="preserve"> </v>
      </c>
      <c r="BE30" s="58"/>
      <c r="BF30" s="68" t="str">
        <f t="shared" si="21"/>
        <v xml:space="preserve"> </v>
      </c>
      <c r="BG30" s="64" t="str">
        <f ca="1" t="shared" si="8"/>
        <v/>
      </c>
      <c r="BH30" s="63" t="str">
        <f ca="1" t="shared" si="16"/>
        <v xml:space="preserve">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Sun</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737"/>
      <c r="AK31" s="34"/>
      <c r="AL31" s="35"/>
      <c r="AM31" t="str">
        <f ca="1" t="shared" si="12"/>
        <v/>
      </c>
      <c r="AN31" s="35"/>
      <c r="AO31" s="425"/>
      <c r="AP31" s="398"/>
      <c r="AQ31" s="210">
        <f t="shared" si="4"/>
        <v>21</v>
      </c>
      <c r="AR31" s="429" t="str">
        <f t="shared" si="5"/>
        <v>Sun</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Mon</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Mon</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Tue</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Tue</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Wed</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Wed</v>
      </c>
      <c r="AS34" s="48"/>
      <c r="AT34" s="40" t="str">
        <f t="shared" si="17"/>
        <v/>
      </c>
      <c r="AU34" s="43"/>
      <c r="AV34" s="49"/>
      <c r="AW34" s="48"/>
      <c r="AX34" s="66" t="str">
        <f aca="true" t="shared" si="23" ref="AX34:AZ40">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Thu</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671"/>
      <c r="AK35" s="57"/>
      <c r="AL35" s="53"/>
      <c r="AM35" t="str">
        <f ca="1" t="shared" si="12"/>
        <v/>
      </c>
      <c r="AN35" s="53"/>
      <c r="AO35" s="427"/>
      <c r="AP35" s="400"/>
      <c r="AQ35" s="213">
        <f t="shared" si="4"/>
        <v>25</v>
      </c>
      <c r="AR35" s="430" t="str">
        <f t="shared" si="5"/>
        <v>Thu</v>
      </c>
      <c r="AS35" s="58"/>
      <c r="AT35" s="63" t="str">
        <f t="shared" si="17"/>
        <v/>
      </c>
      <c r="AU35" s="53"/>
      <c r="AV35" s="59"/>
      <c r="AW35" s="58"/>
      <c r="AX35" s="61" t="str">
        <f t="shared" si="23"/>
        <v/>
      </c>
      <c r="AY35" s="84" t="str">
        <f ca="1" t="shared" si="6"/>
        <v/>
      </c>
      <c r="AZ35" s="63" t="str">
        <f t="shared" si="23"/>
        <v/>
      </c>
      <c r="BA35" s="58"/>
      <c r="BB35" s="61" t="str">
        <f t="shared" si="19"/>
        <v/>
      </c>
      <c r="BC35" s="84" t="str">
        <f ca="1" t="shared" si="7"/>
        <v/>
      </c>
      <c r="BD35" s="63" t="str">
        <f t="shared" si="20"/>
        <v/>
      </c>
      <c r="BE35" s="58"/>
      <c r="BF35" s="68" t="str">
        <f t="shared" si="21"/>
        <v/>
      </c>
      <c r="BG35" s="64" t="str">
        <f ca="1" t="shared" si="8"/>
        <v/>
      </c>
      <c r="BH35" s="63" t="str">
        <f t="shared" si="16"/>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Fri</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Fri</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Sat</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Sat</v>
      </c>
      <c r="AS37" s="48"/>
      <c r="AT37" s="40" t="str">
        <f t="shared" si="17"/>
        <v xml:space="preserve"> </v>
      </c>
      <c r="AU37" s="43"/>
      <c r="AV37" s="49"/>
      <c r="AW37" s="48"/>
      <c r="AX37" s="66" t="str">
        <f t="shared" si="23"/>
        <v xml:space="preserve"> </v>
      </c>
      <c r="AY37" s="41" t="str">
        <f ca="1" t="shared" si="6"/>
        <v/>
      </c>
      <c r="AZ37" s="52" t="str">
        <f ca="1" t="shared" si="23"/>
        <v xml:space="preserve"> </v>
      </c>
      <c r="BA37" s="48"/>
      <c r="BB37" s="66" t="str">
        <f t="shared" si="19"/>
        <v xml:space="preserve"> </v>
      </c>
      <c r="BC37" s="41" t="str">
        <f ca="1" t="shared" si="7"/>
        <v/>
      </c>
      <c r="BD37" s="40" t="str">
        <f ca="1" t="shared" si="20"/>
        <v xml:space="preserve"> </v>
      </c>
      <c r="BE37" s="48"/>
      <c r="BF37" s="67" t="str">
        <f t="shared" si="21"/>
        <v xml:space="preserve"> </v>
      </c>
      <c r="BG37" s="42" t="str">
        <f ca="1" t="shared" si="8"/>
        <v/>
      </c>
      <c r="BH37" s="40" t="str">
        <f ca="1" t="shared" si="16"/>
        <v xml:space="preserve">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Sun</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Sun</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Mon</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Mon</v>
      </c>
      <c r="AS39" s="48"/>
      <c r="AT39" s="40" t="str">
        <f t="shared" si="17"/>
        <v/>
      </c>
      <c r="AU39" s="43"/>
      <c r="AV39" s="49"/>
      <c r="AW39" s="48"/>
      <c r="AX39" s="66" t="str">
        <f t="shared" si="23"/>
        <v/>
      </c>
      <c r="AY39" s="41" t="str">
        <f ca="1" t="shared" si="6"/>
        <v/>
      </c>
      <c r="AZ39" s="52" t="str">
        <f t="shared" si="23"/>
        <v/>
      </c>
      <c r="BA39" s="48"/>
      <c r="BB39" s="66" t="str">
        <f t="shared" si="19"/>
        <v/>
      </c>
      <c r="BC39" s="41" t="str">
        <f ca="1" t="shared" si="7"/>
        <v/>
      </c>
      <c r="BD39" s="40" t="str">
        <f t="shared" si="20"/>
        <v/>
      </c>
      <c r="BE39" s="48"/>
      <c r="BF39" s="67" t="str">
        <f t="shared" si="21"/>
        <v/>
      </c>
      <c r="BG39" s="42" t="str">
        <f ca="1" t="shared" si="8"/>
        <v/>
      </c>
      <c r="BH39" s="40" t="str">
        <f t="shared" si="16"/>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c r="A40" s="212">
        <v>30</v>
      </c>
      <c r="B40" s="211" t="str">
        <f t="shared" si="9"/>
        <v>Tue</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Tue</v>
      </c>
      <c r="AS40" s="48"/>
      <c r="AT40" s="40" t="str">
        <f t="shared" si="17"/>
        <v/>
      </c>
      <c r="AU40" s="43"/>
      <c r="AV40" s="49"/>
      <c r="AW40" s="48"/>
      <c r="AX40" s="66" t="str">
        <f t="shared" si="23"/>
        <v/>
      </c>
      <c r="AY40" s="41" t="str">
        <f ca="1" t="shared" si="6"/>
        <v/>
      </c>
      <c r="AZ40" s="40" t="str">
        <f t="shared" si="23"/>
        <v/>
      </c>
      <c r="BA40" s="48"/>
      <c r="BB40" s="66" t="str">
        <f t="shared" si="19"/>
        <v/>
      </c>
      <c r="BC40" s="41" t="str">
        <f ca="1" t="shared" si="7"/>
        <v/>
      </c>
      <c r="BD40" s="40" t="str">
        <f t="shared" si="20"/>
        <v/>
      </c>
      <c r="BE40" s="48"/>
      <c r="BF40" s="67" t="str">
        <f t="shared" si="21"/>
        <v/>
      </c>
      <c r="BG40" s="42" t="str">
        <f ca="1" t="shared" si="8"/>
        <v/>
      </c>
      <c r="BH40" s="40" t="str">
        <f t="shared" si="16"/>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c r="A41" s="213">
        <v>31</v>
      </c>
      <c r="B41" s="214" t="str">
        <f t="shared" si="9"/>
        <v>Wed</v>
      </c>
      <c r="C41" s="53"/>
      <c r="D41" s="54"/>
      <c r="E41" s="54"/>
      <c r="F41" s="55"/>
      <c r="G41" s="56"/>
      <c r="H41" s="57"/>
      <c r="I41" s="53"/>
      <c r="J41" s="54"/>
      <c r="K41" s="58"/>
      <c r="L41" s="271"/>
      <c r="M41" s="53"/>
      <c r="N41" s="61" t="str">
        <f ca="1" t="shared" si="10"/>
        <v/>
      </c>
      <c r="O41" s="53"/>
      <c r="P41" s="61" t="str">
        <f ca="1" t="shared" si="0"/>
        <v/>
      </c>
      <c r="Q41" s="53"/>
      <c r="R41" s="53"/>
      <c r="S41" s="59"/>
      <c r="T41" s="220">
        <f t="shared" si="1"/>
        <v>31</v>
      </c>
      <c r="U41" s="406"/>
      <c r="V41" s="58"/>
      <c r="W41" s="53"/>
      <c r="X41" s="394" t="str">
        <f t="shared" si="2"/>
        <v/>
      </c>
      <c r="Y41" s="271"/>
      <c r="Z41" s="58"/>
      <c r="AA41" s="53"/>
      <c r="AB41" s="394" t="str">
        <f t="shared" si="3"/>
        <v/>
      </c>
      <c r="AC41" s="271"/>
      <c r="AD41" s="58"/>
      <c r="AE41" s="53"/>
      <c r="AF41" s="394" t="str">
        <f t="shared" si="11"/>
        <v/>
      </c>
      <c r="AG41" s="271"/>
      <c r="AH41" s="58"/>
      <c r="AI41" s="53"/>
      <c r="AJ41" s="670"/>
      <c r="AK41" s="57"/>
      <c r="AL41" s="53"/>
      <c r="AM41" t="str">
        <f ca="1" t="shared" si="12"/>
        <v/>
      </c>
      <c r="AN41" s="53"/>
      <c r="AO41" s="427"/>
      <c r="AP41" s="400"/>
      <c r="AQ41" s="213">
        <f t="shared" si="4"/>
        <v>31</v>
      </c>
      <c r="AR41" s="430" t="str">
        <f t="shared" si="5"/>
        <v>Wed</v>
      </c>
      <c r="AS41" s="58"/>
      <c r="AT41" s="63" t="str">
        <f>IF(SUM(AS35:AS41)=0,"",IF(+$B41="Sat",AVERAGE(AS35:AS41),IF(+$B41="Fri",AVERAGE(AS36:AS41,Jun!AS$11),IF(+$B41="Thu",AVERAGE(AS37:AS41,Jun!AS$11:AS$12),IF(+$B41="Wed",AVERAGE(AS38:AS41,Jun!AS$11:AS$13)," ")))))</f>
        <v/>
      </c>
      <c r="AU41" s="53"/>
      <c r="AV41" s="59"/>
      <c r="AW41" s="58"/>
      <c r="AX41" s="61" t="str">
        <f>IF(SUM(AW35:AW41)=0,"",IF(+$B41="Sat",AVERAGE(AW35:AW41),IF(+$B41="Fri",AVERAGE(AW36:AW41,Jun!AW$11),IF(+$B41="Thu",AVERAGE(AW37:AW41,Jun!AW$11:AW$12),IF(+$B41="Wed",AVERAGE(AW38:AW41,Jun!AW$11:AW$13)," ")))))</f>
        <v/>
      </c>
      <c r="AY41" s="84" t="str">
        <f ca="1" t="shared" si="6"/>
        <v/>
      </c>
      <c r="AZ41" s="63" t="str">
        <f ca="1">IF(SUM(AY35:AY41)=0,"",IF(+$B41="Sat",AVERAGE(AY35:AY41),IF(+$B41="Fri",AVERAGE(AY36:AY41,Jun!AY$11),IF(+$B41="Thu",AVERAGE(AY37:AY41,Jun!AY$11:AY$12),IF(+$B41="Wed",AVERAGE(AY38:AY41,Jun!AY$11:AY$13)," ")))))</f>
        <v/>
      </c>
      <c r="BA41" s="58"/>
      <c r="BB41" s="61" t="str">
        <f>IF(SUM(BA35:BA41)=0,"",IF(+$B41="Sat",AVERAGE(BA35:BA41),IF(+$B41="Fri",AVERAGE(BA36:BA41,Jun!BA$11),IF(+$B41="Thu",AVERAGE(BA37:BA41,Jun!BA$11:BA$12),IF(+$B41="Wed",AVERAGE(BA38:BA41,Jun!BA$11:BA$13)," ")))))</f>
        <v/>
      </c>
      <c r="BC41" s="84" t="str">
        <f ca="1" t="shared" si="7"/>
        <v/>
      </c>
      <c r="BD41" s="61" t="str">
        <f ca="1">IF(SUM(BC35:BC41)=0,"",IF(+$B41="Sat",AVERAGE(BC35:BC41),IF(+$B41="Fri",AVERAGE(BC36:BC41,Jun!BC$11),IF(+$B41="Thu",AVERAGE(BC37:BC41,Jun!BC$11:BC$12),IF(+$B41="Wed",AVERAGE(BC38:BC41,Jun!BC$11:BC$13)," ")))))</f>
        <v/>
      </c>
      <c r="BE41" s="58"/>
      <c r="BF41" s="68" t="str">
        <f>IF(SUM(BE35:BE41)=0,"",IF(+$B41="Sat",AVERAGE(BE35:BE41),IF(+$B41="Fri",AVERAGE(BE36:BE41,Jun!BE$11),IF(+$B41="Thu",AVERAGE(BE37:BE41,Jun!BE$11:BE$12),IF(+$B41="Wed",AVERAGE(BE38:BE41,Jun!BE$11:BE$13)," ")))))</f>
        <v/>
      </c>
      <c r="BG41" s="64" t="str">
        <f ca="1" t="shared" si="8"/>
        <v/>
      </c>
      <c r="BH41" s="61" t="str">
        <f ca="1">IF(SUM(BG35:BG41)=0,"",IF(+$B41="Sat",AVERAGE(BG35:BG41),IF(+$B41="Fri",AVERAGE(BG36:BG41,Jun!BG$11),IF(+$B41="Thu",AVERAGE(BG37:BG41,Jun!BG$11:BG$12),IF(+$B41="Wed",AVERAGE(BG38:BG41,Jun!BG$11:BG$13)," ")))))</f>
        <v/>
      </c>
      <c r="BI41" s="410"/>
      <c r="BJ41" s="240">
        <f>+A41</f>
        <v>31</v>
      </c>
      <c r="BK41" s="406"/>
      <c r="BL41" s="406"/>
      <c r="BM41" s="58"/>
      <c r="BN41" s="59"/>
      <c r="BO41" s="271"/>
      <c r="BP41" s="53"/>
      <c r="BQ41" s="53"/>
      <c r="BR41" s="53"/>
      <c r="BS41" s="53"/>
      <c r="BT41" s="53"/>
      <c r="BU41" s="53"/>
      <c r="BV41" s="53"/>
      <c r="BW41" s="53"/>
      <c r="BX41" s="59"/>
      <c r="BY41" s="53"/>
      <c r="BZ41" s="59"/>
      <c r="CA41" s="238">
        <f t="shared" si="14"/>
        <v>31</v>
      </c>
      <c r="CB41" s="54"/>
      <c r="CC41" s="830" t="str">
        <f ca="1" t="shared" si="22"/>
        <v/>
      </c>
      <c r="CD41" s="57"/>
      <c r="CE41" s="831" t="str">
        <f ca="1" t="shared" si="22"/>
        <v/>
      </c>
      <c r="CF41" s="57"/>
      <c r="CG41" s="766"/>
      <c r="CH41" s="53"/>
      <c r="CI41" s="57"/>
      <c r="CJ41" s="57"/>
      <c r="CK41" s="766"/>
      <c r="CL41" s="53"/>
      <c r="CM41" s="766"/>
      <c r="CN41" s="53"/>
      <c r="CO41" s="766"/>
      <c r="CP41" s="793"/>
    </row>
    <row r="42" spans="1:94" ht="15" customHeight="1" thickBot="1" thickTop="1">
      <c r="A42" s="216" t="s">
        <v>36</v>
      </c>
      <c r="B42" s="217"/>
      <c r="C42" s="34"/>
      <c r="D42" s="70"/>
      <c r="E42" s="31"/>
      <c r="F42" s="71"/>
      <c r="G42" s="72"/>
      <c r="H42" s="3" t="str">
        <f>IF(SUM(H11:H41)&gt;0,AVERAGE(H11:H41)," ")</f>
        <v xml:space="preserve"> </v>
      </c>
      <c r="I42" s="39" t="str">
        <f>IF(SUM(I11:I41)&gt;0,AVERAGE(I11:I41)," ")</f>
        <v xml:space="preserve"> </v>
      </c>
      <c r="J42" s="65" t="str">
        <f>IF(SUM(J11:J41)&gt;0,AVERAGE(J11:J41)," ")</f>
        <v xml:space="preserve"> </v>
      </c>
      <c r="K42" s="38" t="str">
        <f>IF(SUM(K11:K41)&gt;0,AVERAGE(K11:K41)," ")</f>
        <v xml:space="preserve"> </v>
      </c>
      <c r="L42" s="272"/>
      <c r="M42" s="306" t="str">
        <f aca="true" t="shared" si="24" ref="M42:S42">IF(SUM(M11:M41)&gt;0,AVERAGE(M11:M41)," ")</f>
        <v xml:space="preserve"> </v>
      </c>
      <c r="N42" s="39" t="str">
        <f ca="1">IF(SUM(N11:N41)&gt;0,AVERAGE(N11:N41)," ")</f>
        <v xml:space="preserve"> </v>
      </c>
      <c r="O42" s="306" t="str">
        <f t="shared" si="24"/>
        <v xml:space="preserve"> </v>
      </c>
      <c r="P42" s="39" t="str">
        <f ca="1">IF(SUM(P11:P41)&gt;0,AVERAGE(P11:P41)," ")</f>
        <v xml:space="preserve"> </v>
      </c>
      <c r="Q42" s="39" t="str">
        <f t="shared" si="24"/>
        <v xml:space="preserve"> </v>
      </c>
      <c r="R42" s="39" t="str">
        <f t="shared" si="24"/>
        <v xml:space="preserve"> </v>
      </c>
      <c r="S42" s="52" t="str">
        <f t="shared" si="24"/>
        <v xml:space="preserve"> </v>
      </c>
      <c r="T42" s="216" t="s">
        <v>37</v>
      </c>
      <c r="U42" s="402" t="str">
        <f>IF(SUM(U11:U41)&gt;0,AVERAGE(U11:U41)," ")</f>
        <v xml:space="preserve"> </v>
      </c>
      <c r="V42" s="307" t="str">
        <f aca="true" t="shared" si="25" ref="V42:AI42">IF(SUM(V11:V41)&gt;0,AVERAGE(V11:V41)," ")</f>
        <v xml:space="preserve"> </v>
      </c>
      <c r="W42" s="306" t="str">
        <f t="shared" si="25"/>
        <v xml:space="preserve"> </v>
      </c>
      <c r="X42" s="306" t="str">
        <f t="shared" si="25"/>
        <v xml:space="preserve"> </v>
      </c>
      <c r="Y42" s="52" t="str">
        <f t="shared" si="25"/>
        <v xml:space="preserve"> </v>
      </c>
      <c r="Z42" s="307" t="str">
        <f t="shared" si="25"/>
        <v xml:space="preserve"> </v>
      </c>
      <c r="AA42" s="306" t="str">
        <f t="shared" si="25"/>
        <v xml:space="preserve"> </v>
      </c>
      <c r="AB42" s="306" t="str">
        <f t="shared" si="25"/>
        <v xml:space="preserve"> </v>
      </c>
      <c r="AC42" s="52" t="str">
        <f t="shared" si="25"/>
        <v xml:space="preserve"> </v>
      </c>
      <c r="AD42" s="307" t="str">
        <f t="shared" si="25"/>
        <v xml:space="preserve"> </v>
      </c>
      <c r="AE42" s="306" t="str">
        <f t="shared" si="25"/>
        <v xml:space="preserve"> </v>
      </c>
      <c r="AF42" s="306" t="str">
        <f t="shared" si="25"/>
        <v xml:space="preserve"> </v>
      </c>
      <c r="AG42" s="52" t="str">
        <f t="shared" si="25"/>
        <v xml:space="preserve"> </v>
      </c>
      <c r="AH42" s="307" t="str">
        <f t="shared" si="25"/>
        <v xml:space="preserve"> </v>
      </c>
      <c r="AI42" s="52" t="str">
        <f t="shared" si="25"/>
        <v xml:space="preserve"> </v>
      </c>
      <c r="AJ42" s="672"/>
      <c r="AK42" s="667" t="str">
        <f>IF(SUM(AK11:AK41)&gt;0,AVERAGE(AK11:AK41)," ")</f>
        <v xml:space="preserve"> </v>
      </c>
      <c r="AL42" s="704" t="str">
        <f>IF(SUM(AL11:AL41)&gt;0,AVERAGE(AL11:AL41)," ")</f>
        <v xml:space="preserve"> </v>
      </c>
      <c r="AM42" s="39"/>
      <c r="AN42" s="853" t="str">
        <f ca="1">IF(SUM(AM11:AM41)&gt;0,GEOMEAN(AM11:AM41),"")</f>
        <v/>
      </c>
      <c r="AO42" s="272"/>
      <c r="AP42" s="272"/>
      <c r="AQ42" s="965" t="s">
        <v>70</v>
      </c>
      <c r="AR42" s="1031"/>
      <c r="AS42" s="708" t="str">
        <f>IF(SUM(AS11:AS41)&gt;0,AVERAGE(AS11:AS41)," ")</f>
        <v xml:space="preserve"> </v>
      </c>
      <c r="AT42" s="74"/>
      <c r="AU42" s="699" t="str">
        <f>IF(SUM(AU11:AU41)&gt;0,AVERAGE(AU11:AU41)," ")</f>
        <v xml:space="preserve"> </v>
      </c>
      <c r="AV42" s="52" t="str">
        <f>IF(SUM(AV11:AV41)&gt;0,AVERAGE(AV11:AV41)," ")</f>
        <v xml:space="preserve"> </v>
      </c>
      <c r="AW42" s="687" t="str">
        <f>IF(SUM(AW11:AW41)&gt;0,AVERAGE(AW11:AW41)," ")</f>
        <v xml:space="preserve"> </v>
      </c>
      <c r="AX42" s="688"/>
      <c r="AY42" s="665" t="str">
        <f ca="1">IF(SUM(AY11:AY41)&gt;0,AVERAGE(AY11:AY41)," ")</f>
        <v xml:space="preserve"> </v>
      </c>
      <c r="AZ42" s="688"/>
      <c r="BA42" s="687" t="str">
        <f>IF(SUM(BA11:BA41)&gt;0,AVERAGE(BA11:BA41)," ")</f>
        <v xml:space="preserve"> </v>
      </c>
      <c r="BB42" s="666"/>
      <c r="BC42" s="665" t="str">
        <f ca="1">IF(SUM(BC11:BC41)&gt;0,AVERAGE(BC11:BC41)," ")</f>
        <v xml:space="preserve"> </v>
      </c>
      <c r="BD42" s="688"/>
      <c r="BE42" s="667" t="str">
        <f>IF(SUM(BE11:BE41)&gt;0,AVERAGE(BE11:BE41)," ")</f>
        <v xml:space="preserve"> </v>
      </c>
      <c r="BF42" s="688"/>
      <c r="BG42" s="665" t="str">
        <f ca="1">IF(SUM(BG11:BG41)&gt;0,AVERAGE(BG11:BG41)," ")</f>
        <v xml:space="preserve"> </v>
      </c>
      <c r="BH42" s="74"/>
      <c r="BI42" s="411" t="str">
        <f>IF(SUM(BI11:BI41)&gt;0,AVERAGE(BI11:BI41)," ")</f>
        <v xml:space="preserve"> </v>
      </c>
      <c r="BJ42" s="216" t="s">
        <v>37</v>
      </c>
      <c r="BK42" s="434" t="str">
        <f>IF(SUM(BK11:BK41)&gt;0,AVERAGE(BK11:BK41)," ")</f>
        <v xml:space="preserve"> </v>
      </c>
      <c r="BL42" s="434" t="str">
        <f>IF(SUM(BL11:BL41)&gt;0,AVERAGE(BL11:BL41)," ")</f>
        <v xml:space="preserve"> </v>
      </c>
      <c r="BM42" s="38" t="str">
        <f>IF(SUM(BM11:BM41)&gt;0,AVERAGE(BM11:BM41)," ")</f>
        <v xml:space="preserve"> </v>
      </c>
      <c r="BN42" s="52" t="str">
        <f>IF(SUM(BN11:BN41)&gt;0,AVERAGE(BN11:BN41)," ")</f>
        <v xml:space="preserve"> </v>
      </c>
      <c r="BO42" s="73"/>
      <c r="BP42" s="39" t="str">
        <f aca="true" t="shared" si="26" ref="BP42:BX42">IF(SUM(BP11:BP41)&gt;0,AVERAGE(BP11:BP41)," ")</f>
        <v xml:space="preserve"> </v>
      </c>
      <c r="BQ42" s="306" t="str">
        <f t="shared" si="26"/>
        <v xml:space="preserve"> </v>
      </c>
      <c r="BR42" s="39" t="str">
        <f t="shared" si="26"/>
        <v xml:space="preserve"> </v>
      </c>
      <c r="BS42" s="39" t="str">
        <f t="shared" si="26"/>
        <v xml:space="preserve"> </v>
      </c>
      <c r="BT42" s="39" t="str">
        <f t="shared" si="26"/>
        <v xml:space="preserve"> </v>
      </c>
      <c r="BU42" s="39" t="str">
        <f t="shared" si="26"/>
        <v xml:space="preserve"> </v>
      </c>
      <c r="BV42" s="39" t="str">
        <f t="shared" si="26"/>
        <v xml:space="preserve"> </v>
      </c>
      <c r="BW42" s="39" t="str">
        <f t="shared" si="26"/>
        <v xml:space="preserve"> </v>
      </c>
      <c r="BX42" s="52" t="str">
        <f t="shared" si="26"/>
        <v xml:space="preserve"> </v>
      </c>
      <c r="BY42" s="39" t="str">
        <f>IF(SUM(BY11:BY41)&gt;0,AVERAGE(BY11:BY41)," ")</f>
        <v xml:space="preserve"> </v>
      </c>
      <c r="BZ42" s="52" t="str">
        <f>IF(SUM(BZ11:BZ41)&gt;0,AVERAGE(BZ11:BZ41)," ")</f>
        <v xml:space="preserve"> </v>
      </c>
      <c r="CA42" s="782" t="s">
        <v>37</v>
      </c>
      <c r="CB42" s="3" t="str">
        <f>IF(SUM(CB11:CB41)&gt;0,AVERAGE(CB11:CB41)," ")</f>
        <v xml:space="preserve"> </v>
      </c>
      <c r="CC42" s="52" t="str">
        <f ca="1">IF(SUM(CC11:CC41)&gt;0,AVERAGE(CC11:CC41)," ")</f>
        <v xml:space="preserve"> </v>
      </c>
      <c r="CD42" s="3" t="str">
        <f>IF(SUM(CD11:CD41)&gt;0,AVERAGE(CD11:CD41)," ")</f>
        <v xml:space="preserve"> </v>
      </c>
      <c r="CE42" s="759" t="str">
        <f ca="1">IF(SUM(CE11:CE41)&gt;0,AVERAGE(CE11:CE41)," ")</f>
        <v xml:space="preserve"> </v>
      </c>
      <c r="CF42" s="786" t="str">
        <f aca="true" t="shared" si="27" ref="CF42:CP42">IF(SUM(CF11:CF41)&gt;0,AVERAGE(CF11:CF41)," ")</f>
        <v xml:space="preserve"> </v>
      </c>
      <c r="CG42" s="41" t="str">
        <f t="shared" si="27"/>
        <v xml:space="preserve"> </v>
      </c>
      <c r="CH42" s="39" t="str">
        <f t="shared" si="27"/>
        <v xml:space="preserve"> </v>
      </c>
      <c r="CI42" s="42" t="str">
        <f>IF(SUM(CI11:CI41)&gt;0,AVERAGE(CI11:CI41)," ")</f>
        <v xml:space="preserve"> </v>
      </c>
      <c r="CJ42" s="39" t="str">
        <f>IF(SUM(CJ11:CJ41)&gt;0,AVERAGE(CJ11:CJ41)," ")</f>
        <v xml:space="preserve"> </v>
      </c>
      <c r="CK42" s="42" t="str">
        <f t="shared" si="27"/>
        <v xml:space="preserve"> </v>
      </c>
      <c r="CL42" s="39" t="str">
        <f t="shared" si="27"/>
        <v xml:space="preserve"> </v>
      </c>
      <c r="CM42" s="41" t="str">
        <f t="shared" si="27"/>
        <v xml:space="preserve"> </v>
      </c>
      <c r="CN42" s="65" t="str">
        <f t="shared" si="27"/>
        <v xml:space="preserve"> </v>
      </c>
      <c r="CO42" s="42" t="str">
        <f t="shared" si="27"/>
        <v xml:space="preserve"> </v>
      </c>
      <c r="CP42" s="794" t="str">
        <f t="shared" si="27"/>
        <v xml:space="preserve"> </v>
      </c>
    </row>
    <row r="43" spans="1:94" ht="15" customHeight="1" thickBot="1" thickTop="1">
      <c r="A43" s="218" t="s">
        <v>38</v>
      </c>
      <c r="B43" s="219"/>
      <c r="C43" s="77"/>
      <c r="D43" s="76"/>
      <c r="E43" s="67" t="str">
        <f>IF(SUM(E11:E41)&gt;0,MAX(E11:E41)," ")</f>
        <v xml:space="preserve"> </v>
      </c>
      <c r="F43" s="78"/>
      <c r="G43" s="79"/>
      <c r="H43" s="80" t="str">
        <f aca="true" t="shared" si="28" ref="H43:S43">IF(SUM(H11:H41)&gt;0,MAX(H11:H41)," ")</f>
        <v xml:space="preserve"> </v>
      </c>
      <c r="I43" s="66" t="str">
        <f t="shared" si="28"/>
        <v xml:space="preserve"> </v>
      </c>
      <c r="J43" s="67" t="str">
        <f t="shared" si="28"/>
        <v xml:space="preserve"> </v>
      </c>
      <c r="K43" s="50" t="str">
        <f t="shared" si="28"/>
        <v xml:space="preserve"> </v>
      </c>
      <c r="L43" s="273" t="str">
        <f t="shared" si="28"/>
        <v xml:space="preserve"> </v>
      </c>
      <c r="M43" s="66" t="str">
        <f t="shared" si="28"/>
        <v xml:space="preserve"> </v>
      </c>
      <c r="N43" s="81" t="str">
        <f ca="1">IF(SUM(N11:N41)&gt;0,MAX(N11:N41)," ")</f>
        <v xml:space="preserve"> </v>
      </c>
      <c r="O43" s="66" t="str">
        <f t="shared" si="28"/>
        <v xml:space="preserve"> </v>
      </c>
      <c r="P43" s="81" t="str">
        <f ca="1">IF(SUM(P11:P41)&gt;0,MAX(P11:P41)," ")</f>
        <v xml:space="preserve"> </v>
      </c>
      <c r="Q43" s="66" t="str">
        <f t="shared" si="28"/>
        <v xml:space="preserve"> </v>
      </c>
      <c r="R43" s="66" t="str">
        <f t="shared" si="28"/>
        <v xml:space="preserve"> </v>
      </c>
      <c r="S43" s="40" t="str">
        <f t="shared" si="28"/>
        <v xml:space="preserve"> </v>
      </c>
      <c r="T43" s="218" t="s">
        <v>39</v>
      </c>
      <c r="U43" s="51" t="str">
        <f>IF(SUM(U11:U41)&gt;0,MAX(U11:U41)," ")</f>
        <v xml:space="preserve"> </v>
      </c>
      <c r="V43" s="50" t="str">
        <f aca="true" t="shared" si="29" ref="V43:AI43">IF(SUM(V11:V41)&gt;0,MAX(V11:V41)," ")</f>
        <v xml:space="preserve"> </v>
      </c>
      <c r="W43" s="66" t="str">
        <f t="shared" si="29"/>
        <v xml:space="preserve"> </v>
      </c>
      <c r="X43" s="393" t="str">
        <f t="shared" si="29"/>
        <v xml:space="preserve"> </v>
      </c>
      <c r="Y43" s="40" t="str">
        <f t="shared" si="29"/>
        <v xml:space="preserve"> </v>
      </c>
      <c r="Z43" s="50" t="str">
        <f t="shared" si="29"/>
        <v xml:space="preserve"> </v>
      </c>
      <c r="AA43" s="66" t="str">
        <f t="shared" si="29"/>
        <v xml:space="preserve"> </v>
      </c>
      <c r="AB43" s="393" t="str">
        <f t="shared" si="29"/>
        <v xml:space="preserve"> </v>
      </c>
      <c r="AC43" s="40" t="str">
        <f t="shared" si="29"/>
        <v xml:space="preserve"> </v>
      </c>
      <c r="AD43" s="50" t="str">
        <f t="shared" si="29"/>
        <v xml:space="preserve"> </v>
      </c>
      <c r="AE43" s="66" t="str">
        <f t="shared" si="29"/>
        <v xml:space="preserve"> </v>
      </c>
      <c r="AF43" s="393" t="str">
        <f t="shared" si="29"/>
        <v xml:space="preserve"> </v>
      </c>
      <c r="AG43" s="40" t="str">
        <f t="shared" si="29"/>
        <v xml:space="preserve"> </v>
      </c>
      <c r="AH43" s="50" t="str">
        <f t="shared" si="29"/>
        <v xml:space="preserve"> </v>
      </c>
      <c r="AI43" s="40" t="str">
        <f t="shared" si="29"/>
        <v xml:space="preserve"> </v>
      </c>
      <c r="AJ43" s="673"/>
      <c r="AK43" s="705" t="str">
        <f>IF(SUM(AK11:AK41)&gt;0,MAX(AK11:AK41)," ")</f>
        <v xml:space="preserve"> </v>
      </c>
      <c r="AL43" s="667" t="str">
        <f>IF(SUM(AL11:AL41)&gt;0,MAX(AL11:AL41)," ")</f>
        <v xml:space="preserve"> </v>
      </c>
      <c r="AM43" s="66" t="str">
        <f ca="1">IF(AN42&lt;&gt;"",MAX(AM11:AM41),"")</f>
        <v/>
      </c>
      <c r="AN43" s="852" t="str">
        <f ca="1">IF(AM43=63200,"TNTC",AM43)</f>
        <v/>
      </c>
      <c r="AO43" s="885" t="str">
        <f>IF(SUM(AO11:AP41)&gt;0,MAX(AO11:AP41)," ")</f>
        <v xml:space="preserve"> </v>
      </c>
      <c r="AP43" s="1030"/>
      <c r="AQ43" s="976" t="s">
        <v>71</v>
      </c>
      <c r="AR43" s="977"/>
      <c r="AS43" s="50" t="str">
        <f aca="true" t="shared" si="30" ref="AS43:BI43">IF(SUM(AS11:AS41)&gt;0,MAX(AS11:AS41)," ")</f>
        <v xml:space="preserve"> </v>
      </c>
      <c r="AT43" s="82" t="str">
        <f t="shared" si="30"/>
        <v xml:space="preserve"> </v>
      </c>
      <c r="AU43" s="697" t="str">
        <f t="shared" si="30"/>
        <v xml:space="preserve"> </v>
      </c>
      <c r="AV43" s="40" t="str">
        <f t="shared" si="30"/>
        <v xml:space="preserve"> </v>
      </c>
      <c r="AW43" s="689" t="str">
        <f t="shared" si="30"/>
        <v xml:space="preserve"> </v>
      </c>
      <c r="AX43" s="667" t="str">
        <f t="shared" si="30"/>
        <v xml:space="preserve"> </v>
      </c>
      <c r="AY43" s="690" t="str">
        <f ca="1" t="shared" si="30"/>
        <v xml:space="preserve"> </v>
      </c>
      <c r="AZ43" s="667" t="str">
        <f ca="1" t="shared" si="30"/>
        <v xml:space="preserve"> </v>
      </c>
      <c r="BA43" s="691" t="str">
        <f t="shared" si="30"/>
        <v xml:space="preserve"> </v>
      </c>
      <c r="BB43" s="667" t="str">
        <f t="shared" si="30"/>
        <v xml:space="preserve"> </v>
      </c>
      <c r="BC43" s="690" t="str">
        <f ca="1" t="shared" si="30"/>
        <v xml:space="preserve"> </v>
      </c>
      <c r="BD43" s="692" t="str">
        <f ca="1" t="shared" si="30"/>
        <v xml:space="preserve"> </v>
      </c>
      <c r="BE43" s="691" t="str">
        <f t="shared" si="30"/>
        <v xml:space="preserve"> </v>
      </c>
      <c r="BF43" s="667" t="str">
        <f t="shared" si="30"/>
        <v xml:space="preserve"> </v>
      </c>
      <c r="BG43" s="690" t="str">
        <f ca="1" t="shared" si="30"/>
        <v xml:space="preserve"> </v>
      </c>
      <c r="BH43" s="667" t="str">
        <f ca="1" t="shared" si="30"/>
        <v xml:space="preserve"> </v>
      </c>
      <c r="BI43" s="412" t="str">
        <f t="shared" si="30"/>
        <v xml:space="preserve"> </v>
      </c>
      <c r="BJ43" s="218" t="s">
        <v>39</v>
      </c>
      <c r="BK43" s="412" t="str">
        <f>IF(SUM(BK11:BK41)&gt;0,MAX(BK11:BK41)," ")</f>
        <v xml:space="preserve"> </v>
      </c>
      <c r="BL43" s="412" t="str">
        <f>IF(SUM(BL11:BL41)&gt;0,MAX(BL11:BL41)," ")</f>
        <v xml:space="preserve"> </v>
      </c>
      <c r="BM43" s="50" t="str">
        <f>IF(SUM(BM11:BM41)&gt;0,MAX(BM11:BM41)," ")</f>
        <v xml:space="preserve"> </v>
      </c>
      <c r="BN43" s="40" t="str">
        <f aca="true" t="shared" si="31" ref="BN43:BX43">IF(SUM(BN11:BN41)&gt;0,MAX(BN11:BN41)," ")</f>
        <v xml:space="preserve"> </v>
      </c>
      <c r="BO43" s="50" t="str">
        <f t="shared" si="31"/>
        <v xml:space="preserve"> </v>
      </c>
      <c r="BP43" s="66" t="str">
        <f t="shared" si="31"/>
        <v xml:space="preserve"> </v>
      </c>
      <c r="BQ43" s="66" t="str">
        <f t="shared" si="31"/>
        <v xml:space="preserve"> </v>
      </c>
      <c r="BR43" s="66" t="str">
        <f t="shared" si="31"/>
        <v xml:space="preserve"> </v>
      </c>
      <c r="BS43" s="66" t="str">
        <f t="shared" si="31"/>
        <v xml:space="preserve"> </v>
      </c>
      <c r="BT43" s="66" t="str">
        <f t="shared" si="31"/>
        <v xml:space="preserve"> </v>
      </c>
      <c r="BU43" s="66" t="str">
        <f t="shared" si="31"/>
        <v xml:space="preserve"> </v>
      </c>
      <c r="BV43" s="66" t="str">
        <f t="shared" si="31"/>
        <v xml:space="preserve"> </v>
      </c>
      <c r="BW43" s="66" t="str">
        <f t="shared" si="31"/>
        <v xml:space="preserve"> </v>
      </c>
      <c r="BX43" s="40" t="str">
        <f t="shared" si="31"/>
        <v xml:space="preserve"> </v>
      </c>
      <c r="BY43" s="66" t="str">
        <f>IF(SUM(BY11:BY41)&gt;0,MAX(BY11:BY41)," ")</f>
        <v xml:space="preserve"> </v>
      </c>
      <c r="BZ43" s="40" t="str">
        <f>IF(SUM(BZ11:BZ41)&gt;0,MAX(BZ11:BZ41)," ")</f>
        <v xml:space="preserve"> </v>
      </c>
      <c r="CA43" s="239" t="s">
        <v>39</v>
      </c>
      <c r="CB43" s="80" t="str">
        <f>IF(SUM(CB11:CB41)&gt;0,MAX(CB11:CB41)," ")</f>
        <v xml:space="preserve"> </v>
      </c>
      <c r="CC43" s="40" t="str">
        <f ca="1">IF(SUM(CC11:CC41)&gt;0,MAX(CC11:CC41)," ")</f>
        <v xml:space="preserve"> </v>
      </c>
      <c r="CD43" s="80" t="str">
        <f>IF(SUM(CD11:CD41)&gt;0,MAX(CD11:CD41)," ")</f>
        <v xml:space="preserve"> </v>
      </c>
      <c r="CE43" s="40" t="str">
        <f ca="1">IF(SUM(CE11:CE41)&gt;0,MAX(CE11:CE41)," ")</f>
        <v xml:space="preserve"> </v>
      </c>
      <c r="CF43" s="561" t="str">
        <f aca="true" t="shared" si="32" ref="CF43:CP43">IF(SUM(CF11:CF41)&gt;0,MAX(CF11:CF41)," ")</f>
        <v xml:space="preserve"> </v>
      </c>
      <c r="CG43" s="768" t="str">
        <f t="shared" si="32"/>
        <v xml:space="preserve"> </v>
      </c>
      <c r="CH43" s="81" t="str">
        <f t="shared" si="32"/>
        <v xml:space="preserve"> </v>
      </c>
      <c r="CI43" s="769" t="str">
        <f>IF(SUM(CI11:CI41)&gt;0,MAX(CI11:CI41)," ")</f>
        <v xml:space="preserve"> </v>
      </c>
      <c r="CJ43" s="81" t="str">
        <f>IF(SUM(CJ11:CJ41)&gt;0,MAX(CJ11:CJ41)," ")</f>
        <v xml:space="preserve"> </v>
      </c>
      <c r="CK43" s="769" t="str">
        <f t="shared" si="32"/>
        <v xml:space="preserve"> </v>
      </c>
      <c r="CL43" s="81" t="str">
        <f t="shared" si="32"/>
        <v xml:space="preserve"> </v>
      </c>
      <c r="CM43" s="768" t="str">
        <f t="shared" si="32"/>
        <v xml:space="preserve"> </v>
      </c>
      <c r="CN43" s="83" t="str">
        <f t="shared" si="32"/>
        <v xml:space="preserve"> </v>
      </c>
      <c r="CO43" s="769" t="str">
        <f t="shared" si="32"/>
        <v xml:space="preserve"> </v>
      </c>
      <c r="CP43" s="795" t="str">
        <f t="shared" si="32"/>
        <v xml:space="preserve"> </v>
      </c>
    </row>
    <row r="44" spans="1:94" ht="15" customHeight="1" thickBot="1" thickTop="1">
      <c r="A44" s="218" t="s">
        <v>40</v>
      </c>
      <c r="B44" s="219"/>
      <c r="C44" s="77"/>
      <c r="D44" s="76"/>
      <c r="E44" s="44"/>
      <c r="F44" s="78"/>
      <c r="G44" s="79"/>
      <c r="H44" s="51" t="str">
        <f>IF(SUM(H11:H41)&gt;0,MIN(H11:H41),"")</f>
        <v/>
      </c>
      <c r="I44" s="66" t="str">
        <f aca="true" t="shared" si="33" ref="I44:S44">IF(SUM(I11:I41)&gt;0,MIN(I11:I41),"")</f>
        <v/>
      </c>
      <c r="J44" s="80" t="str">
        <f t="shared" si="33"/>
        <v/>
      </c>
      <c r="K44" s="50" t="str">
        <f t="shared" si="33"/>
        <v/>
      </c>
      <c r="L44" s="273" t="str">
        <f t="shared" si="33"/>
        <v/>
      </c>
      <c r="M44" s="66" t="str">
        <f t="shared" si="33"/>
        <v/>
      </c>
      <c r="N44" s="66" t="str">
        <f ca="1" t="shared" si="33"/>
        <v/>
      </c>
      <c r="O44" s="66" t="str">
        <f t="shared" si="33"/>
        <v/>
      </c>
      <c r="P44" s="66" t="str">
        <f ca="1" t="shared" si="33"/>
        <v/>
      </c>
      <c r="Q44" s="66" t="str">
        <f t="shared" si="33"/>
        <v/>
      </c>
      <c r="R44" s="66" t="str">
        <f t="shared" si="33"/>
        <v/>
      </c>
      <c r="S44" s="40" t="str">
        <f t="shared" si="33"/>
        <v/>
      </c>
      <c r="T44" s="218" t="s">
        <v>41</v>
      </c>
      <c r="U44" s="51" t="str">
        <f>IF(SUM(U11:U41)&gt;0,MIN(U11:U41),"")</f>
        <v/>
      </c>
      <c r="V44" s="50" t="str">
        <f aca="true" t="shared" si="34" ref="V44:AI44">IF(SUM(V11:V41)&gt;0,MIN(V11:V41),"")</f>
        <v/>
      </c>
      <c r="W44" s="66" t="str">
        <f t="shared" si="34"/>
        <v/>
      </c>
      <c r="X44" s="393" t="str">
        <f t="shared" si="34"/>
        <v/>
      </c>
      <c r="Y44" s="40" t="str">
        <f t="shared" si="34"/>
        <v/>
      </c>
      <c r="Z44" s="50" t="str">
        <f t="shared" si="34"/>
        <v/>
      </c>
      <c r="AA44" s="66" t="str">
        <f t="shared" si="34"/>
        <v/>
      </c>
      <c r="AB44" s="393" t="str">
        <f t="shared" si="34"/>
        <v/>
      </c>
      <c r="AC44" s="40" t="str">
        <f t="shared" si="34"/>
        <v/>
      </c>
      <c r="AD44" s="50" t="str">
        <f t="shared" si="34"/>
        <v/>
      </c>
      <c r="AE44" s="66" t="str">
        <f t="shared" si="34"/>
        <v/>
      </c>
      <c r="AF44" s="393" t="str">
        <f t="shared" si="34"/>
        <v/>
      </c>
      <c r="AG44" s="40" t="str">
        <f t="shared" si="34"/>
        <v/>
      </c>
      <c r="AH44" s="50" t="str">
        <f t="shared" si="34"/>
        <v/>
      </c>
      <c r="AI44" s="40" t="str">
        <f t="shared" si="34"/>
        <v/>
      </c>
      <c r="AJ44" s="673"/>
      <c r="AK44" s="706" t="str">
        <f>IF(SUM(AK11:AK41)&gt;0,MIN(AK11:AK41),"")</f>
        <v/>
      </c>
      <c r="AL44" s="707" t="str">
        <f>IF(SUM(AL11:AL41)&gt;0,MIN(AL11:AL41),"")</f>
        <v/>
      </c>
      <c r="AM44" s="67"/>
      <c r="AN44" s="668" t="str">
        <f>IF(SUM(AN11:AN41)&gt;0,MIN(AN11:AN41),"")</f>
        <v/>
      </c>
      <c r="AO44" s="885" t="str">
        <f>IF(SUM(AO11:AP41)&gt;0,MIN(AO11:AP41),"")</f>
        <v/>
      </c>
      <c r="AP44" s="1030"/>
      <c r="AQ44" s="976" t="s">
        <v>72</v>
      </c>
      <c r="AR44" s="977"/>
      <c r="AS44" s="674" t="str">
        <f>IF(SUM(AS11:AS41)&gt;0,MIN(AS11:AS41),"")</f>
        <v/>
      </c>
      <c r="AT44" s="698" t="str">
        <f>IF(SUM(AT11:AT41)&gt;0,MIN(AT11:AT41),"")</f>
        <v/>
      </c>
      <c r="AU44" s="667" t="str">
        <f>IF(SUM(AU11:AU41)&gt;0,MIN(AU11:AU41),"")</f>
        <v/>
      </c>
      <c r="AV44" s="597" t="str">
        <f>IF(SUM(AV11:AV41)&gt;0,MIN(AV11:AV41),"")</f>
        <v/>
      </c>
      <c r="AW44" s="674" t="s">
        <v>131</v>
      </c>
      <c r="AX44" s="693" t="str">
        <f aca="true" t="shared" si="35" ref="AX44:BH44">IF(SUM(AX11:AX41)&gt;0,MIN(AX11:AX41),"")</f>
        <v/>
      </c>
      <c r="AY44" s="694" t="str">
        <f ca="1" t="shared" si="35"/>
        <v/>
      </c>
      <c r="AZ44" s="695" t="str">
        <f ca="1" t="shared" si="35"/>
        <v/>
      </c>
      <c r="BA44" s="674" t="str">
        <f t="shared" si="35"/>
        <v/>
      </c>
      <c r="BB44" s="693" t="str">
        <f t="shared" si="35"/>
        <v/>
      </c>
      <c r="BC44" s="694" t="str">
        <f ca="1" t="shared" si="35"/>
        <v/>
      </c>
      <c r="BD44" s="695" t="str">
        <f ca="1" t="shared" si="35"/>
        <v/>
      </c>
      <c r="BE44" s="674" t="str">
        <f t="shared" si="35"/>
        <v/>
      </c>
      <c r="BF44" s="696" t="str">
        <f t="shared" si="35"/>
        <v/>
      </c>
      <c r="BG44" s="697" t="str">
        <f ca="1" t="shared" si="35"/>
        <v/>
      </c>
      <c r="BH44" s="695" t="str">
        <f ca="1" t="shared" si="35"/>
        <v/>
      </c>
      <c r="BI44" s="559" t="str">
        <f>IF(SUM(BI11:BI41)&gt;0,MIN(BI11:BI41),"")</f>
        <v/>
      </c>
      <c r="BJ44" s="441" t="s">
        <v>41</v>
      </c>
      <c r="BK44" s="559" t="str">
        <f>IF(SUM(BK11:BK41)&gt;0,MIN(BK11:BK41),"")</f>
        <v/>
      </c>
      <c r="BL44" s="597" t="str">
        <f>IF(SUM(BL11:BL41)&gt;0,MIN(BL11:BL41),"")</f>
        <v/>
      </c>
      <c r="BM44" s="674" t="str">
        <f aca="true" t="shared" si="36" ref="BM44:BX44">IF(SUM(BM11:BM41)&gt;0,MIN(BM11:BM41),"")</f>
        <v/>
      </c>
      <c r="BN44" s="698" t="str">
        <f t="shared" si="36"/>
        <v/>
      </c>
      <c r="BO44" s="674" t="str">
        <f t="shared" si="36"/>
        <v/>
      </c>
      <c r="BP44" s="697" t="str">
        <f t="shared" si="36"/>
        <v/>
      </c>
      <c r="BQ44" s="697" t="str">
        <f t="shared" si="36"/>
        <v/>
      </c>
      <c r="BR44" s="697" t="str">
        <f t="shared" si="36"/>
        <v/>
      </c>
      <c r="BS44" s="697" t="str">
        <f t="shared" si="36"/>
        <v/>
      </c>
      <c r="BT44" s="697" t="str">
        <f t="shared" si="36"/>
        <v/>
      </c>
      <c r="BU44" s="697" t="str">
        <f t="shared" si="36"/>
        <v/>
      </c>
      <c r="BV44" s="697" t="str">
        <f t="shared" si="36"/>
        <v/>
      </c>
      <c r="BW44" s="697" t="str">
        <f t="shared" si="36"/>
        <v/>
      </c>
      <c r="BX44" s="698" t="str">
        <f t="shared" si="36"/>
        <v/>
      </c>
      <c r="BY44" s="66" t="str">
        <f>IF(SUM(BY11:BY41)&gt;0,MIN(BY11:BY41),"")</f>
        <v/>
      </c>
      <c r="BZ44" s="40" t="str">
        <f>IF(SUM(BZ11:BZ41)&gt;0,MIN(BZ11:BZ41),"")</f>
        <v/>
      </c>
      <c r="CA44" s="785" t="s">
        <v>41</v>
      </c>
      <c r="CB44" s="60" t="str">
        <f>IF(SUM(CB11:CB41)&gt;0,MIN(CB11:CB41),"")</f>
        <v/>
      </c>
      <c r="CC44" s="63" t="str">
        <f ca="1">IF(SUM(CC11:CC41)&gt;0,MIN(CC11:CC41),"")</f>
        <v/>
      </c>
      <c r="CD44" s="677" t="str">
        <f>IF(SUM(CD11:CD41)&gt;0,MIN(CD11:CD41),"")</f>
        <v/>
      </c>
      <c r="CE44" s="63" t="str">
        <f ca="1">IF(SUM(CE11:CE41)&gt;0,MIN(CE11:CE41),"")</f>
        <v/>
      </c>
      <c r="CF44" s="776" t="str">
        <f aca="true" t="shared" si="37" ref="CF44:CP44">IF(SUM(CF11:CF41)&gt;0,MIN(CF11:CF41),"")</f>
        <v/>
      </c>
      <c r="CG44" s="694" t="str">
        <f t="shared" si="37"/>
        <v/>
      </c>
      <c r="CH44" s="697" t="str">
        <f t="shared" si="37"/>
        <v/>
      </c>
      <c r="CI44" s="694" t="str">
        <f>IF(SUM(CI11:CI41)&gt;0,MIN(CI11:CI41),"")</f>
        <v/>
      </c>
      <c r="CJ44" s="697" t="str">
        <f>IF(SUM(CJ11:CJ41)&gt;0,MIN(CJ11:CJ41),"")</f>
        <v/>
      </c>
      <c r="CK44" s="694" t="str">
        <f t="shared" si="37"/>
        <v/>
      </c>
      <c r="CL44" s="697" t="str">
        <f t="shared" si="37"/>
        <v/>
      </c>
      <c r="CM44" s="694" t="str">
        <f t="shared" si="37"/>
        <v/>
      </c>
      <c r="CN44" s="694" t="str">
        <f t="shared" si="37"/>
        <v/>
      </c>
      <c r="CO44" s="697" t="str">
        <f t="shared" si="37"/>
        <v/>
      </c>
      <c r="CP44" s="796" t="str">
        <f t="shared" si="37"/>
        <v/>
      </c>
    </row>
    <row r="45" spans="1:94" ht="14.45" customHeight="1" thickBot="1" thickTop="1">
      <c r="A45" s="582"/>
      <c r="B45" s="560"/>
      <c r="C45" s="560"/>
      <c r="D45" s="560"/>
      <c r="E45" s="583"/>
      <c r="F45" s="584"/>
      <c r="G45" s="567"/>
      <c r="H45" s="582"/>
      <c r="I45" s="560"/>
      <c r="J45" s="585"/>
      <c r="K45" s="560"/>
      <c r="L45" s="568"/>
      <c r="M45" s="560"/>
      <c r="N45" s="560"/>
      <c r="O45" s="560"/>
      <c r="P45" s="560"/>
      <c r="Q45" s="560"/>
      <c r="R45" s="560"/>
      <c r="S45" s="585"/>
      <c r="T45" s="967" t="s">
        <v>150</v>
      </c>
      <c r="U45" s="968"/>
      <c r="V45" s="969"/>
      <c r="W45" s="560"/>
      <c r="X45" s="560"/>
      <c r="Y45" s="590"/>
      <c r="Z45" s="560"/>
      <c r="AA45" s="569"/>
      <c r="AB45" s="560"/>
      <c r="AC45" s="585"/>
      <c r="AD45" s="560"/>
      <c r="AE45" s="560"/>
      <c r="AF45" s="560"/>
      <c r="AG45" s="585"/>
      <c r="AH45" s="560"/>
      <c r="AI45" s="585"/>
      <c r="AJ45" s="560"/>
      <c r="AK45" s="560"/>
      <c r="AL45" s="570"/>
      <c r="AM45" s="554"/>
      <c r="AN45" s="853" t="str">
        <f ca="1">'E.coli Standalone Calculation'!L38</f>
        <v/>
      </c>
      <c r="AO45" s="576"/>
      <c r="AP45" s="592"/>
      <c r="AQ45" s="560"/>
      <c r="AR45" s="585"/>
      <c r="AS45" s="560"/>
      <c r="AT45" s="585"/>
      <c r="AU45" s="668"/>
      <c r="AV45" s="585"/>
      <c r="AW45" s="560"/>
      <c r="AX45" s="560"/>
      <c r="AY45" s="579"/>
      <c r="AZ45" s="585"/>
      <c r="BA45" s="560"/>
      <c r="BB45" s="560"/>
      <c r="BC45" s="579"/>
      <c r="BD45" s="585"/>
      <c r="BE45" s="560"/>
      <c r="BF45" s="579"/>
      <c r="BG45" s="560"/>
      <c r="BH45" s="585"/>
      <c r="BI45" s="595"/>
      <c r="BJ45" s="595"/>
      <c r="BK45" s="595"/>
      <c r="BL45" s="595"/>
      <c r="BM45" s="560"/>
      <c r="BN45" s="585"/>
      <c r="BO45" s="560"/>
      <c r="BP45" s="560"/>
      <c r="BQ45" s="560"/>
      <c r="BR45" s="560"/>
      <c r="BS45" s="560"/>
      <c r="BT45" s="560"/>
      <c r="BU45" s="560"/>
      <c r="BV45" s="560"/>
      <c r="BW45" s="560"/>
      <c r="BX45" s="585"/>
      <c r="BY45" s="560"/>
      <c r="BZ45" s="585"/>
      <c r="CA45" s="595"/>
      <c r="CB45" s="668"/>
      <c r="CC45" s="668"/>
      <c r="CD45" s="668"/>
      <c r="CE45" s="775"/>
      <c r="CF45" s="668"/>
      <c r="CG45" s="770"/>
      <c r="CH45" s="770"/>
      <c r="CI45" s="770"/>
      <c r="CJ45" s="770"/>
      <c r="CK45" s="770"/>
      <c r="CL45" s="770"/>
      <c r="CM45" s="770"/>
      <c r="CN45" s="770"/>
      <c r="CO45" s="770"/>
      <c r="CP45" s="797"/>
    </row>
    <row r="46" spans="1:94" ht="14.45" customHeight="1" thickBot="1" thickTop="1">
      <c r="A46" s="586"/>
      <c r="B46" s="572"/>
      <c r="C46" s="572"/>
      <c r="D46" s="572"/>
      <c r="E46" s="587"/>
      <c r="F46" s="571"/>
      <c r="G46" s="587"/>
      <c r="H46" s="572"/>
      <c r="I46" s="572"/>
      <c r="J46" s="588"/>
      <c r="K46" s="572"/>
      <c r="L46" s="573"/>
      <c r="M46" s="572"/>
      <c r="N46" s="572"/>
      <c r="O46" s="572"/>
      <c r="P46" s="572"/>
      <c r="Q46" s="572"/>
      <c r="R46" s="572"/>
      <c r="S46" s="588"/>
      <c r="T46" s="970" t="s">
        <v>174</v>
      </c>
      <c r="U46" s="971"/>
      <c r="V46" s="972"/>
      <c r="W46" s="572"/>
      <c r="X46" s="572"/>
      <c r="Y46" s="591"/>
      <c r="Z46" s="572"/>
      <c r="AA46" s="574"/>
      <c r="AB46" s="572"/>
      <c r="AC46" s="588"/>
      <c r="AD46" s="572"/>
      <c r="AE46" s="572"/>
      <c r="AF46" s="572"/>
      <c r="AG46" s="588"/>
      <c r="AH46" s="572"/>
      <c r="AI46" s="588"/>
      <c r="AJ46" s="572"/>
      <c r="AK46" s="572"/>
      <c r="AL46" s="575"/>
      <c r="AM46" s="554"/>
      <c r="AN46" s="854" t="str">
        <f ca="1">'E.coli Standalone Calculation'!L41</f>
        <v/>
      </c>
      <c r="AO46" s="580"/>
      <c r="AP46" s="593"/>
      <c r="AQ46" s="572"/>
      <c r="AR46" s="588"/>
      <c r="AS46" s="572"/>
      <c r="AT46" s="588"/>
      <c r="AU46" s="572"/>
      <c r="AV46" s="588"/>
      <c r="AW46" s="572"/>
      <c r="AX46" s="572"/>
      <c r="AY46" s="581"/>
      <c r="AZ46" s="588"/>
      <c r="BA46" s="572"/>
      <c r="BB46" s="572"/>
      <c r="BC46" s="581"/>
      <c r="BD46" s="588"/>
      <c r="BE46" s="572"/>
      <c r="BF46" s="581"/>
      <c r="BG46" s="572"/>
      <c r="BH46" s="588"/>
      <c r="BI46" s="596"/>
      <c r="BJ46" s="596"/>
      <c r="BK46" s="596"/>
      <c r="BL46" s="596"/>
      <c r="BM46" s="572"/>
      <c r="BN46" s="588"/>
      <c r="BO46" s="572"/>
      <c r="BP46" s="572"/>
      <c r="BQ46" s="572"/>
      <c r="BR46" s="572"/>
      <c r="BS46" s="572"/>
      <c r="BT46" s="572"/>
      <c r="BU46" s="572"/>
      <c r="BV46" s="572"/>
      <c r="BW46" s="572"/>
      <c r="BX46" s="588"/>
      <c r="BY46" s="572"/>
      <c r="BZ46" s="588"/>
      <c r="CA46" s="788"/>
      <c r="CB46" s="771"/>
      <c r="CC46" s="771"/>
      <c r="CD46" s="771"/>
      <c r="CE46" s="778"/>
      <c r="CF46" s="771"/>
      <c r="CG46" s="771"/>
      <c r="CH46" s="771"/>
      <c r="CI46" s="771"/>
      <c r="CJ46" s="771"/>
      <c r="CK46" s="771"/>
      <c r="CL46" s="771"/>
      <c r="CM46" s="771"/>
      <c r="CN46" s="771"/>
      <c r="CO46" s="771"/>
      <c r="CP46" s="778"/>
    </row>
    <row r="47" spans="1:94" ht="15" customHeight="1" thickBot="1">
      <c r="A47" s="441" t="s">
        <v>42</v>
      </c>
      <c r="B47" s="222"/>
      <c r="C47" s="442"/>
      <c r="D47" s="119"/>
      <c r="E47" s="83">
        <f>COUNT(E11:E41)</f>
        <v>0</v>
      </c>
      <c r="F47" s="443">
        <f>COUNTA(F11:F41)</f>
        <v>0</v>
      </c>
      <c r="G47" s="444">
        <f>COUNTA(G11:G41)</f>
        <v>0</v>
      </c>
      <c r="H47" s="445">
        <f aca="true" t="shared" si="38" ref="H47:S47">COUNT(H11:H41)</f>
        <v>0</v>
      </c>
      <c r="I47" s="81">
        <f t="shared" si="38"/>
        <v>0</v>
      </c>
      <c r="J47" s="82">
        <f t="shared" si="38"/>
        <v>0</v>
      </c>
      <c r="K47" s="445">
        <f t="shared" si="38"/>
        <v>0</v>
      </c>
      <c r="L47" s="81">
        <f t="shared" si="38"/>
        <v>0</v>
      </c>
      <c r="M47" s="81">
        <f t="shared" si="38"/>
        <v>0</v>
      </c>
      <c r="N47" s="81">
        <f ca="1" t="shared" si="38"/>
        <v>0</v>
      </c>
      <c r="O47" s="81">
        <f t="shared" si="38"/>
        <v>0</v>
      </c>
      <c r="P47" s="81">
        <f ca="1" t="shared" si="38"/>
        <v>0</v>
      </c>
      <c r="Q47" s="81">
        <f t="shared" si="38"/>
        <v>0</v>
      </c>
      <c r="R47" s="81">
        <f t="shared" si="38"/>
        <v>0</v>
      </c>
      <c r="S47" s="82">
        <f t="shared" si="38"/>
        <v>0</v>
      </c>
      <c r="T47" s="220" t="s">
        <v>66</v>
      </c>
      <c r="U47" s="62">
        <f>COUNT(U11:U41)</f>
        <v>0</v>
      </c>
      <c r="V47" s="60">
        <f aca="true" t="shared" si="39" ref="V47:AI47">COUNT(V11:V41)</f>
        <v>0</v>
      </c>
      <c r="W47" s="61">
        <f t="shared" si="39"/>
        <v>0</v>
      </c>
      <c r="X47" s="394">
        <f t="shared" si="39"/>
        <v>0</v>
      </c>
      <c r="Y47" s="63">
        <f t="shared" si="39"/>
        <v>0</v>
      </c>
      <c r="Z47" s="60">
        <f t="shared" si="39"/>
        <v>0</v>
      </c>
      <c r="AA47" s="61">
        <f t="shared" si="39"/>
        <v>0</v>
      </c>
      <c r="AB47" s="394">
        <f t="shared" si="39"/>
        <v>0</v>
      </c>
      <c r="AC47" s="63">
        <f t="shared" si="39"/>
        <v>0</v>
      </c>
      <c r="AD47" s="60">
        <f t="shared" si="39"/>
        <v>0</v>
      </c>
      <c r="AE47" s="61">
        <f t="shared" si="39"/>
        <v>0</v>
      </c>
      <c r="AF47" s="394">
        <f t="shared" si="39"/>
        <v>0</v>
      </c>
      <c r="AG47" s="63">
        <f t="shared" si="39"/>
        <v>0</v>
      </c>
      <c r="AH47" s="60">
        <f t="shared" si="39"/>
        <v>0</v>
      </c>
      <c r="AI47" s="63">
        <f t="shared" si="39"/>
        <v>0</v>
      </c>
      <c r="AJ47" s="678"/>
      <c r="AK47" s="61">
        <f>COUNT(AK11:AK41)</f>
        <v>0</v>
      </c>
      <c r="AL47" s="61">
        <f>COUNT(AL11:AL41)</f>
        <v>0</v>
      </c>
      <c r="AM47" s="68"/>
      <c r="AN47" s="61">
        <f ca="1">COUNT(AM11:AM41)</f>
        <v>0</v>
      </c>
      <c r="AO47" s="1028">
        <f>COUNT(AO11:AP41)</f>
        <v>0</v>
      </c>
      <c r="AP47" s="1029"/>
      <c r="AQ47" s="1065" t="s">
        <v>66</v>
      </c>
      <c r="AR47" s="1066"/>
      <c r="AS47" s="60">
        <f aca="true" t="shared" si="40" ref="AS47:BI47">COUNT(AS11:AS41)</f>
        <v>0</v>
      </c>
      <c r="AT47" s="112">
        <f t="shared" si="40"/>
        <v>0</v>
      </c>
      <c r="AU47" s="61">
        <f t="shared" si="40"/>
        <v>0</v>
      </c>
      <c r="AV47" s="63">
        <f t="shared" si="40"/>
        <v>0</v>
      </c>
      <c r="AW47" s="60">
        <f t="shared" si="40"/>
        <v>0</v>
      </c>
      <c r="AX47" s="69">
        <f t="shared" si="40"/>
        <v>0</v>
      </c>
      <c r="AY47" s="69">
        <f ca="1" t="shared" si="40"/>
        <v>0</v>
      </c>
      <c r="AZ47" s="112">
        <f ca="1" t="shared" si="40"/>
        <v>0</v>
      </c>
      <c r="BA47" s="60">
        <f t="shared" si="40"/>
        <v>0</v>
      </c>
      <c r="BB47" s="69">
        <f t="shared" si="40"/>
        <v>0</v>
      </c>
      <c r="BC47" s="69">
        <f ca="1" t="shared" si="40"/>
        <v>0</v>
      </c>
      <c r="BD47" s="112">
        <f ca="1" t="shared" si="40"/>
        <v>0</v>
      </c>
      <c r="BE47" s="60">
        <f t="shared" si="40"/>
        <v>0</v>
      </c>
      <c r="BF47" s="69">
        <f t="shared" si="40"/>
        <v>0</v>
      </c>
      <c r="BG47" s="69">
        <f ca="1" t="shared" si="40"/>
        <v>0</v>
      </c>
      <c r="BH47" s="112">
        <f ca="1" t="shared" si="40"/>
        <v>0</v>
      </c>
      <c r="BI47" s="413">
        <f t="shared" si="40"/>
        <v>0</v>
      </c>
      <c r="BJ47" s="241" t="s">
        <v>66</v>
      </c>
      <c r="BK47" s="413">
        <f>COUNT(BK11:BK41)</f>
        <v>0</v>
      </c>
      <c r="BL47" s="413">
        <f>COUNT(BL11:BL41)</f>
        <v>0</v>
      </c>
      <c r="BM47" s="62">
        <f>COUNT(BM11:BM41)</f>
        <v>0</v>
      </c>
      <c r="BN47" s="63">
        <f aca="true" t="shared" si="41" ref="BN47:BX47">COUNT(BN11:BN41)</f>
        <v>0</v>
      </c>
      <c r="BO47" s="60">
        <f t="shared" si="41"/>
        <v>0</v>
      </c>
      <c r="BP47" s="61">
        <f t="shared" si="41"/>
        <v>0</v>
      </c>
      <c r="BQ47" s="61">
        <f t="shared" si="41"/>
        <v>0</v>
      </c>
      <c r="BR47" s="61">
        <f t="shared" si="41"/>
        <v>0</v>
      </c>
      <c r="BS47" s="61">
        <f t="shared" si="41"/>
        <v>0</v>
      </c>
      <c r="BT47" s="61">
        <f t="shared" si="41"/>
        <v>0</v>
      </c>
      <c r="BU47" s="61">
        <f t="shared" si="41"/>
        <v>0</v>
      </c>
      <c r="BV47" s="61">
        <f t="shared" si="41"/>
        <v>0</v>
      </c>
      <c r="BW47" s="61">
        <f t="shared" si="41"/>
        <v>0</v>
      </c>
      <c r="BX47" s="63">
        <f t="shared" si="41"/>
        <v>0</v>
      </c>
      <c r="BY47" s="61">
        <f>COUNT(BY11:BY41)</f>
        <v>0</v>
      </c>
      <c r="BZ47" s="63">
        <f>COUNT(BZ11:BZ41)</f>
        <v>0</v>
      </c>
      <c r="CA47" s="787" t="s">
        <v>66</v>
      </c>
      <c r="CB47" s="589">
        <f>COUNT(CB11:CB41)</f>
        <v>0</v>
      </c>
      <c r="CC47" s="69">
        <f ca="1">COUNT(CC11:CC41)</f>
        <v>0</v>
      </c>
      <c r="CD47" s="69">
        <f>COUNT(CD11:CD41)</f>
        <v>0</v>
      </c>
      <c r="CE47" s="112">
        <f ca="1">COUNT(CE11:CE41)</f>
        <v>0</v>
      </c>
      <c r="CF47" s="69">
        <f aca="true" t="shared" si="42" ref="CF47:CP47">COUNT(CF11:CF41)</f>
        <v>0</v>
      </c>
      <c r="CG47" s="69">
        <f t="shared" si="42"/>
        <v>0</v>
      </c>
      <c r="CH47" s="69">
        <f t="shared" si="42"/>
        <v>0</v>
      </c>
      <c r="CI47" s="69">
        <f>COUNT(CI11:CI41)</f>
        <v>0</v>
      </c>
      <c r="CJ47" s="69">
        <f>COUNT(CJ11:CJ41)</f>
        <v>0</v>
      </c>
      <c r="CK47" s="69">
        <f t="shared" si="42"/>
        <v>0</v>
      </c>
      <c r="CL47" s="69">
        <f t="shared" si="42"/>
        <v>0</v>
      </c>
      <c r="CM47" s="69">
        <f t="shared" si="42"/>
        <v>0</v>
      </c>
      <c r="CN47" s="69">
        <f t="shared" si="42"/>
        <v>0</v>
      </c>
      <c r="CO47" s="69">
        <f t="shared" si="42"/>
        <v>0</v>
      </c>
      <c r="CP47" s="112">
        <f t="shared" si="42"/>
        <v>0</v>
      </c>
    </row>
    <row r="48" spans="1:79" ht="15" customHeight="1" thickBot="1">
      <c r="A48" s="989" t="s">
        <v>124</v>
      </c>
      <c r="B48" s="990"/>
      <c r="C48" s="990"/>
      <c r="D48" s="990"/>
      <c r="E48" s="990"/>
      <c r="F48" s="990"/>
      <c r="G48" s="990"/>
      <c r="H48" s="990"/>
      <c r="I48" s="990"/>
      <c r="J48" s="990"/>
      <c r="K48" s="457" t="s">
        <v>190</v>
      </c>
      <c r="L48" s="205"/>
      <c r="M48" s="205"/>
      <c r="N48" s="205"/>
      <c r="O48" s="205"/>
      <c r="P48" s="458"/>
      <c r="Q48" s="459" t="s">
        <v>129</v>
      </c>
      <c r="R48" s="205"/>
      <c r="S48" s="230"/>
      <c r="T48" s="300" t="s">
        <v>43</v>
      </c>
      <c r="U48" s="401"/>
      <c r="V48" s="205"/>
      <c r="W48" s="205"/>
      <c r="X48" s="205"/>
      <c r="Y48" s="205"/>
      <c r="Z48" s="205"/>
      <c r="AA48" s="205"/>
      <c r="AB48" s="205"/>
      <c r="AC48" s="205"/>
      <c r="AD48" s="205"/>
      <c r="AE48" s="205"/>
      <c r="AF48" s="205"/>
      <c r="AG48" s="205"/>
      <c r="AH48" s="205"/>
      <c r="AI48" s="205"/>
      <c r="AJ48" s="205"/>
      <c r="AK48" s="205"/>
      <c r="AL48" s="205"/>
      <c r="AM48" s="205"/>
      <c r="AN48" s="205"/>
      <c r="AO48" s="205"/>
      <c r="AP48" s="230"/>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row>
    <row r="49" spans="1:79" ht="12.75">
      <c r="A49" s="991"/>
      <c r="B49" s="992"/>
      <c r="C49" s="992"/>
      <c r="D49" s="992"/>
      <c r="E49" s="992"/>
      <c r="F49" s="992"/>
      <c r="G49" s="992"/>
      <c r="H49" s="992"/>
      <c r="I49" s="992"/>
      <c r="J49" s="992"/>
      <c r="K49" s="1002"/>
      <c r="L49" s="1003"/>
      <c r="M49" s="1003"/>
      <c r="N49" s="1003"/>
      <c r="O49" s="1003"/>
      <c r="P49" s="1004"/>
      <c r="Q49" s="1006"/>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89" t="s">
        <v>44</v>
      </c>
      <c r="AT49" s="90"/>
      <c r="AU49" s="90"/>
      <c r="AV49" s="90"/>
      <c r="AW49" s="90"/>
      <c r="AX49" s="90"/>
      <c r="AY49" s="90"/>
      <c r="AZ49" s="90"/>
      <c r="BA49" s="90"/>
      <c r="BB49" s="90"/>
      <c r="BC49" s="91"/>
      <c r="BD49" s="303" t="s">
        <v>45</v>
      </c>
      <c r="BE49" s="205"/>
      <c r="BF49" s="230"/>
      <c r="BG49" s="198"/>
      <c r="BH49" s="198"/>
      <c r="BI49" s="198"/>
      <c r="BJ49" s="198"/>
      <c r="BK49" s="198"/>
      <c r="BL49" s="198"/>
      <c r="BM49" s="908" t="s">
        <v>175</v>
      </c>
      <c r="BN49" s="909"/>
      <c r="BO49" s="909"/>
      <c r="BP49" s="909"/>
      <c r="BQ49" s="909"/>
      <c r="BR49" s="909"/>
      <c r="BS49" s="909"/>
      <c r="BT49" s="909"/>
      <c r="BU49" s="910"/>
      <c r="BV49" s="198"/>
      <c r="BW49" s="198"/>
      <c r="BX49" s="198"/>
      <c r="BY49" s="198"/>
      <c r="BZ49" s="198"/>
      <c r="CA49" s="198"/>
    </row>
    <row r="50" spans="1:79" ht="12.75">
      <c r="A50" s="991"/>
      <c r="B50" s="992"/>
      <c r="C50" s="992"/>
      <c r="D50" s="992"/>
      <c r="E50" s="992"/>
      <c r="F50" s="992"/>
      <c r="G50" s="992"/>
      <c r="H50" s="992"/>
      <c r="I50" s="992"/>
      <c r="J50" s="992"/>
      <c r="K50" s="1005"/>
      <c r="L50" s="1003"/>
      <c r="M50" s="1003"/>
      <c r="N50" s="1003"/>
      <c r="O50" s="1003"/>
      <c r="P50" s="1004"/>
      <c r="Q50" s="1009"/>
      <c r="R50" s="1007"/>
      <c r="S50" s="1008"/>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5"/>
      <c r="AT50" s="219"/>
      <c r="AU50" s="246"/>
      <c r="AV50" s="249" t="s">
        <v>47</v>
      </c>
      <c r="AW50" s="250"/>
      <c r="AX50" s="249" t="s">
        <v>48</v>
      </c>
      <c r="AY50" s="250"/>
      <c r="AZ50" s="251" t="s">
        <v>49</v>
      </c>
      <c r="BA50" s="252"/>
      <c r="BB50" s="251" t="s">
        <v>50</v>
      </c>
      <c r="BC50" s="253"/>
      <c r="BD50" s="304" t="s">
        <v>51</v>
      </c>
      <c r="BE50" s="198"/>
      <c r="BF50" s="98">
        <f>IF(SUM(AS11:AS41)&gt;0,SUM(AS11:AS41),SUM(K11:K41))</f>
        <v>0</v>
      </c>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4.25" thickBot="1">
      <c r="A51" s="991"/>
      <c r="B51" s="992"/>
      <c r="C51" s="992"/>
      <c r="D51" s="992"/>
      <c r="E51" s="992"/>
      <c r="F51" s="992"/>
      <c r="G51" s="992"/>
      <c r="H51" s="992"/>
      <c r="I51" s="992"/>
      <c r="J51" s="992"/>
      <c r="K51" s="1010"/>
      <c r="L51" s="1011"/>
      <c r="M51" s="1011"/>
      <c r="N51" s="1011"/>
      <c r="O51" s="1011"/>
      <c r="P51" s="1012"/>
      <c r="Q51" s="460"/>
      <c r="R51" s="233"/>
      <c r="S51" s="234"/>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241" t="s">
        <v>46</v>
      </c>
      <c r="AT51" s="247"/>
      <c r="AU51" s="248"/>
      <c r="AV51" s="329" t="str">
        <f>IF(M42=" "," NA",(+M42-AW42)/M42*100)</f>
        <v xml:space="preserve"> NA</v>
      </c>
      <c r="AW51" s="330"/>
      <c r="AX51" s="329" t="str">
        <f>IF(O42=" "," NA",(+O42-BA42)/O42*100)</f>
        <v xml:space="preserve"> NA</v>
      </c>
      <c r="AY51" s="330"/>
      <c r="AZ51" s="329" t="str">
        <f>IF(R42=" "," NA",(+R42-BE42)/R42*100)</f>
        <v xml:space="preserve"> NA</v>
      </c>
      <c r="BA51" s="330"/>
      <c r="BB51" s="327" t="str">
        <f>IF(Q42=" "," NA",(+Q42-AV42)/Q42*100)</f>
        <v xml:space="preserve"> NA</v>
      </c>
      <c r="BC51" s="103"/>
      <c r="BD51" s="216"/>
      <c r="BE51" s="217"/>
      <c r="BF51" s="231"/>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3.5">
      <c r="A52" s="991"/>
      <c r="B52" s="992"/>
      <c r="C52" s="992"/>
      <c r="D52" s="992"/>
      <c r="E52" s="992"/>
      <c r="F52" s="992"/>
      <c r="G52" s="992"/>
      <c r="H52" s="992"/>
      <c r="I52" s="992"/>
      <c r="J52" s="992"/>
      <c r="K52" s="457" t="s">
        <v>191</v>
      </c>
      <c r="L52" s="461"/>
      <c r="M52" s="205"/>
      <c r="N52" s="205"/>
      <c r="O52" s="205"/>
      <c r="P52" s="462"/>
      <c r="Q52" s="459" t="s">
        <v>129</v>
      </c>
      <c r="R52" s="205"/>
      <c r="S52" s="230"/>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198"/>
      <c r="AT52" s="198"/>
      <c r="AU52" s="198"/>
      <c r="AV52" s="198"/>
      <c r="AW52" s="198"/>
      <c r="AX52" s="198"/>
      <c r="AY52" s="198"/>
      <c r="AZ52" s="198"/>
      <c r="BA52" s="198"/>
      <c r="BB52" s="198"/>
      <c r="BC52" s="198"/>
      <c r="BD52" s="932" t="s">
        <v>52</v>
      </c>
      <c r="BE52" s="933"/>
      <c r="BF52" s="888"/>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5.75">
      <c r="A53" s="991"/>
      <c r="B53" s="992"/>
      <c r="C53" s="992"/>
      <c r="D53" s="992"/>
      <c r="E53" s="992"/>
      <c r="F53" s="992"/>
      <c r="G53" s="992"/>
      <c r="H53" s="992"/>
      <c r="I53" s="992"/>
      <c r="J53" s="992"/>
      <c r="K53" s="463" t="s">
        <v>192</v>
      </c>
      <c r="L53" s="209"/>
      <c r="M53" s="209"/>
      <c r="N53" s="209"/>
      <c r="O53" s="209"/>
      <c r="P53" s="209"/>
      <c r="Q53" s="1006"/>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200" t="str">
        <f>IF(OR(Q42=" ",AV42=" ",LEFT(Q10,4)&lt;&gt;"Phos",LEFT(AV10,4)&lt;&gt;"Phos"),"","Phosphorus limit would be")</f>
        <v/>
      </c>
      <c r="AT53" s="200"/>
      <c r="AU53" s="200"/>
      <c r="AV53" s="200"/>
      <c r="AW53" s="200" t="str">
        <f>IF(OR(Q42=" ",+AV42=" ",LEFT(Q10,4)&lt;&gt;"Phos",LEFT(AV10,4)&lt;&gt;"Phos"),"",IF(+Q42&gt;=5,1,IF(+Q42&gt;=4,80,IF(+Q42&gt;=3,75,IF(Q42&gt;=2,70,IF(Q42&gt;=1,65,60))))))</f>
        <v/>
      </c>
      <c r="AX53" s="200" t="str">
        <f>IF(OR(Q42=" ",+AV42=" ",LEFT(Q10,4)&lt;&gt;"Phos",LEFT(AV10,4)&lt;&gt;"Phos"),"",IF(+Q42&gt;=5,"mg/l.","% removal."))</f>
        <v/>
      </c>
      <c r="AY53" s="200"/>
      <c r="AZ53" s="200" t="str">
        <f>IF(OR(Q42=" ",+AV42=" ",LEFT(Q10,4)&lt;&gt;"Phos",LEFT(AV10,4)&lt;&gt;"Phos"),"",IF(OR(AND(+Q42&gt;=5,AV42&gt;1),AND(+Q42&gt;=4,+Q42&lt;5,BB51&lt;80),AND(+Q42&gt;=3,+Q42&lt;4,BB51&lt;75),AND(+Q42&gt;=2,+Q42&lt;3,BB51&lt;70),AND(+Q42&gt;=1,+Q42&lt;2,BB51&lt;65),AND(+Q42&lt;1,BB51&lt;60)),"(compliance not achieved)","(compliance achieved)"))</f>
        <v/>
      </c>
      <c r="BA53" s="200"/>
      <c r="BB53" s="200"/>
      <c r="BC53" s="198"/>
      <c r="BD53" s="305" t="s">
        <v>53</v>
      </c>
      <c r="BE53" s="198"/>
      <c r="BF53" s="99" t="str">
        <f>IF(AS47+K47=0,"",IF(AS47&gt;0,+AS42/O4,K42/O4))</f>
        <v/>
      </c>
      <c r="BG53" s="198"/>
      <c r="BH53" s="198"/>
      <c r="BI53" s="198"/>
      <c r="BJ53" s="198"/>
      <c r="BK53" s="198"/>
      <c r="BL53" s="198"/>
      <c r="BM53" s="911"/>
      <c r="BN53" s="912"/>
      <c r="BO53" s="912"/>
      <c r="BP53" s="912"/>
      <c r="BQ53" s="912"/>
      <c r="BR53" s="912"/>
      <c r="BS53" s="912"/>
      <c r="BT53" s="912"/>
      <c r="BU53" s="913"/>
      <c r="BV53" s="198"/>
      <c r="BW53" s="198"/>
      <c r="BX53" s="198"/>
      <c r="BY53" s="198"/>
      <c r="BZ53" s="198"/>
      <c r="CA53" s="198"/>
    </row>
    <row r="54" spans="1:79" ht="13.5" customHeight="1" thickBot="1">
      <c r="A54" s="991"/>
      <c r="B54" s="992"/>
      <c r="C54" s="992"/>
      <c r="D54" s="992"/>
      <c r="E54" s="992"/>
      <c r="F54" s="992"/>
      <c r="G54" s="992"/>
      <c r="H54" s="992"/>
      <c r="I54" s="992"/>
      <c r="J54" s="992"/>
      <c r="K54" s="1002"/>
      <c r="L54" s="1003"/>
      <c r="M54" s="1003"/>
      <c r="N54" s="1003"/>
      <c r="O54" s="1003"/>
      <c r="P54" s="1013"/>
      <c r="Q54" s="1009"/>
      <c r="R54" s="1007"/>
      <c r="S54" s="1008"/>
      <c r="T54" s="996"/>
      <c r="U54" s="997"/>
      <c r="V54" s="997"/>
      <c r="W54" s="997"/>
      <c r="X54" s="997"/>
      <c r="Y54" s="997"/>
      <c r="Z54" s="997"/>
      <c r="AA54" s="997"/>
      <c r="AB54" s="997"/>
      <c r="AC54" s="997"/>
      <c r="AD54" s="997"/>
      <c r="AE54" s="997"/>
      <c r="AF54" s="997"/>
      <c r="AG54" s="997"/>
      <c r="AH54" s="997"/>
      <c r="AI54" s="997"/>
      <c r="AJ54" s="997"/>
      <c r="AK54" s="997"/>
      <c r="AL54" s="997"/>
      <c r="AM54" s="997"/>
      <c r="AN54" s="997"/>
      <c r="AO54" s="997"/>
      <c r="AP54" s="998"/>
      <c r="AQ54" s="198"/>
      <c r="AR54" s="200"/>
      <c r="AS54" s="200"/>
      <c r="AT54" s="200"/>
      <c r="AU54" s="200"/>
      <c r="AV54" s="200"/>
      <c r="AW54" s="200"/>
      <c r="AX54" s="198"/>
      <c r="AY54" s="198"/>
      <c r="AZ54" s="198"/>
      <c r="BA54" s="198"/>
      <c r="BB54" s="198"/>
      <c r="BC54" s="198"/>
      <c r="BD54" s="235"/>
      <c r="BE54" s="229"/>
      <c r="BF54" s="237"/>
      <c r="BG54" s="198"/>
      <c r="BH54" s="198"/>
      <c r="BI54" s="198"/>
      <c r="BJ54" s="198"/>
      <c r="BK54" s="198"/>
      <c r="BL54" s="198"/>
      <c r="BM54" s="914"/>
      <c r="BN54" s="915"/>
      <c r="BO54" s="915"/>
      <c r="BP54" s="915"/>
      <c r="BQ54" s="915"/>
      <c r="BR54" s="915"/>
      <c r="BS54" s="915"/>
      <c r="BT54" s="915"/>
      <c r="BU54" s="916"/>
      <c r="BV54" s="198"/>
      <c r="BW54" s="198"/>
      <c r="BX54" s="198"/>
      <c r="BY54" s="198"/>
      <c r="BZ54" s="198"/>
      <c r="CA54" s="198"/>
    </row>
    <row r="55" spans="1:79" ht="27.75" customHeight="1" thickBot="1">
      <c r="A55" s="1087"/>
      <c r="B55" s="1088"/>
      <c r="C55" s="1088"/>
      <c r="D55" s="1088"/>
      <c r="E55" s="1088"/>
      <c r="F55" s="1088"/>
      <c r="G55" s="1088"/>
      <c r="H55" s="1088"/>
      <c r="I55" s="1088"/>
      <c r="J55" s="1088"/>
      <c r="K55" s="1014"/>
      <c r="L55" s="1015"/>
      <c r="M55" s="1015"/>
      <c r="N55" s="1015"/>
      <c r="O55" s="1015"/>
      <c r="P55" s="1016"/>
      <c r="Q55" s="464"/>
      <c r="R55" s="229"/>
      <c r="S55" s="237"/>
      <c r="T55" s="999"/>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1"/>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row>
    <row r="56" spans="1:99" ht="12.75">
      <c r="A56" s="882" t="s">
        <v>201</v>
      </c>
      <c r="B56" s="882"/>
      <c r="C56" s="882"/>
      <c r="D56" s="882"/>
      <c r="E56" s="882"/>
      <c r="F56" s="882"/>
      <c r="G56" s="882"/>
      <c r="H56" s="882"/>
      <c r="I56" s="882"/>
      <c r="J56" s="882"/>
      <c r="K56" s="882"/>
      <c r="L56" s="882"/>
      <c r="M56" s="882"/>
      <c r="N56" s="882"/>
      <c r="O56" s="882"/>
      <c r="P56" s="882"/>
      <c r="Q56" s="882"/>
      <c r="R56" s="882"/>
      <c r="S56" s="882"/>
      <c r="T56" s="995" t="s">
        <v>202</v>
      </c>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882" t="s">
        <v>203</v>
      </c>
      <c r="AR56" s="882"/>
      <c r="AS56" s="882"/>
      <c r="AT56" s="882"/>
      <c r="AU56" s="882"/>
      <c r="AV56" s="882"/>
      <c r="AW56" s="882"/>
      <c r="AX56" s="882"/>
      <c r="AY56" s="882"/>
      <c r="AZ56" s="882"/>
      <c r="BA56" s="882"/>
      <c r="BB56" s="882"/>
      <c r="BC56" s="882"/>
      <c r="BD56" s="882"/>
      <c r="BE56" s="882"/>
      <c r="BF56" s="882"/>
      <c r="BG56" s="882"/>
      <c r="BH56" s="882"/>
      <c r="BI56" s="882"/>
      <c r="BJ56" s="882" t="s">
        <v>204</v>
      </c>
      <c r="BK56" s="882"/>
      <c r="BL56" s="882"/>
      <c r="BM56" s="882"/>
      <c r="BN56" s="882"/>
      <c r="BO56" s="882"/>
      <c r="BP56" s="882"/>
      <c r="BQ56" s="882"/>
      <c r="BR56" s="882"/>
      <c r="BS56" s="882"/>
      <c r="BT56" s="882"/>
      <c r="BU56" s="882"/>
      <c r="BV56" s="882"/>
      <c r="BW56" s="882"/>
      <c r="BX56" s="882"/>
      <c r="BY56" s="882"/>
      <c r="BZ56" s="882"/>
      <c r="CA56" s="882"/>
      <c r="CB56" s="882"/>
      <c r="CC56" s="882" t="s">
        <v>205</v>
      </c>
      <c r="CD56" s="882"/>
      <c r="CE56" s="882"/>
      <c r="CF56" s="882"/>
      <c r="CG56" s="882"/>
      <c r="CH56" s="882"/>
      <c r="CI56" s="882"/>
      <c r="CJ56" s="882"/>
      <c r="CK56" s="882"/>
      <c r="CL56" s="882"/>
      <c r="CM56" s="882"/>
      <c r="CN56" s="882"/>
      <c r="CO56" s="882"/>
      <c r="CP56" s="882"/>
      <c r="CQ56" s="882"/>
      <c r="CR56" s="882"/>
      <c r="CS56" s="882"/>
      <c r="CT56" s="882"/>
      <c r="CU56" s="882"/>
    </row>
  </sheetData>
  <sheetProtection algorithmName="SHA-512" hashValue="784V759Q63etauXfcA8GZsZoFYzs9qJKP2aPWJoDxtwzSGmrFf7mKp42AzL3EUy6fRHgZ+3OlpKPbUJNQOjq4w==" saltValue="P24Yf6IqwMsGj3XpQ82RtA==" spinCount="100000" sheet="1" selectLockedCells="1"/>
  <mergeCells count="68">
    <mergeCell ref="CI8:CI10"/>
    <mergeCell ref="CP8:CP10"/>
    <mergeCell ref="CJ8:CJ10"/>
    <mergeCell ref="CK8:CK10"/>
    <mergeCell ref="CL8:CL10"/>
    <mergeCell ref="CM8:CM10"/>
    <mergeCell ref="CN8:CN10"/>
    <mergeCell ref="CO8:CO10"/>
    <mergeCell ref="CB8:CE8"/>
    <mergeCell ref="CD9:CE9"/>
    <mergeCell ref="CF8:CF10"/>
    <mergeCell ref="CG8:CG10"/>
    <mergeCell ref="CH8:CH10"/>
    <mergeCell ref="AO47:AP47"/>
    <mergeCell ref="AQ42:AR42"/>
    <mergeCell ref="AQ43:AR43"/>
    <mergeCell ref="AQ44:AR44"/>
    <mergeCell ref="AQ47:AR47"/>
    <mergeCell ref="AO43:AP43"/>
    <mergeCell ref="BR9:BR10"/>
    <mergeCell ref="BL8:BL10"/>
    <mergeCell ref="BY9:BY10"/>
    <mergeCell ref="T46:V46"/>
    <mergeCell ref="AO44:AP44"/>
    <mergeCell ref="T45:V45"/>
    <mergeCell ref="C8:C10"/>
    <mergeCell ref="F8:F10"/>
    <mergeCell ref="G8:G10"/>
    <mergeCell ref="D8:D10"/>
    <mergeCell ref="U8:U10"/>
    <mergeCell ref="K2:O2"/>
    <mergeCell ref="P2:R2"/>
    <mergeCell ref="AS8:BF8"/>
    <mergeCell ref="Q4:S4"/>
    <mergeCell ref="K7:N7"/>
    <mergeCell ref="AQ6:AU6"/>
    <mergeCell ref="K5:L5"/>
    <mergeCell ref="AE6:AL7"/>
    <mergeCell ref="P6:Q6"/>
    <mergeCell ref="R6:S6"/>
    <mergeCell ref="P7:Q7"/>
    <mergeCell ref="R7:S7"/>
    <mergeCell ref="BA6:BG7"/>
    <mergeCell ref="A48:J55"/>
    <mergeCell ref="A56:S56"/>
    <mergeCell ref="T56:AP56"/>
    <mergeCell ref="K49:P50"/>
    <mergeCell ref="Q49:S50"/>
    <mergeCell ref="K51:P51"/>
    <mergeCell ref="Q53:S54"/>
    <mergeCell ref="K54:P55"/>
    <mergeCell ref="T49:AP55"/>
    <mergeCell ref="CC56:CU56"/>
    <mergeCell ref="M5:Q5"/>
    <mergeCell ref="BM49:BU54"/>
    <mergeCell ref="AQ56:BI56"/>
    <mergeCell ref="BJ56:CB56"/>
    <mergeCell ref="BK8:BK10"/>
    <mergeCell ref="BS9:BS10"/>
    <mergeCell ref="BT9:BT10"/>
    <mergeCell ref="BS6:BX7"/>
    <mergeCell ref="BI9:BI10"/>
    <mergeCell ref="BZ9:BZ10"/>
    <mergeCell ref="BD52:BF52"/>
    <mergeCell ref="BU9:BU10"/>
    <mergeCell ref="BV9:BV10"/>
    <mergeCell ref="BW9:BW10"/>
    <mergeCell ref="BX9:BX10"/>
  </mergeCells>
  <dataValidations count="1">
    <dataValidation type="list" allowBlank="1" showInputMessage="1" showErrorMessage="1" errorTitle="Error Code 570" error="This is an invalid input. press CANCEL and see instructions._x000a__x000a_RETRY and HELP, will not assist in this error" sqref="AJ11:AJ41">
      <formula1>$AG$4:$AG$5</formula1>
    </dataValidation>
  </dataValidations>
  <printOptions horizontalCentered="1" verticalCentered="1"/>
  <pageMargins left="0.25" right="0.25" top="0.2" bottom="0.2" header="0.5" footer="0.5"/>
  <pageSetup fitToWidth="4" horizontalDpi="600" verticalDpi="600" orientation="portrait" scale="74" r:id="rId4"/>
  <colBreaks count="4" manualBreakCount="4">
    <brk id="19" max="16383" man="1"/>
    <brk id="42" max="16383" man="1"/>
    <brk id="61" max="16383" man="1"/>
    <brk id="78"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U55"/>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57421875" style="0" customWidth="1"/>
    <col min="21" max="21" width="6.28125" style="0" customWidth="1"/>
    <col min="22" max="22" width="6.57421875" style="0" customWidth="1"/>
    <col min="24" max="24" width="6.57421875" style="0" customWidth="1"/>
    <col min="25" max="26" width="5.7109375" style="0" customWidth="1"/>
    <col min="28" max="28" width="6.8515625" style="0" customWidth="1"/>
    <col min="29" max="30" width="5.7109375" style="0" customWidth="1"/>
    <col min="32" max="32" width="7.0039062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61" max="61" width="5.7109375" style="0" customWidth="1"/>
    <col min="62" max="62" width="4.7109375" style="0" customWidth="1"/>
    <col min="79" max="79" width="5.7109375" style="0" customWidth="1"/>
  </cols>
  <sheetData>
    <row r="1" spans="1:79" ht="15.75">
      <c r="A1" s="198"/>
      <c r="B1" s="198"/>
      <c r="C1" s="198"/>
      <c r="D1" s="199"/>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May!K2</f>
        <v>Exampleville</v>
      </c>
      <c r="L2" s="1044">
        <f>May!L2</f>
        <v>0</v>
      </c>
      <c r="M2" s="1044">
        <f>May!M2</f>
        <v>0</v>
      </c>
      <c r="N2" s="1044">
        <f>May!N2</f>
        <v>0</v>
      </c>
      <c r="O2" s="1045">
        <f>May!O2</f>
        <v>0</v>
      </c>
      <c r="P2" s="1046" t="str">
        <f>May!P2</f>
        <v>IN0000000</v>
      </c>
      <c r="Q2" s="1044">
        <f>May!Q2</f>
        <v>0</v>
      </c>
      <c r="R2" s="1044" t="str">
        <f>May!R2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59</v>
      </c>
      <c r="L4" s="289"/>
      <c r="M4" s="290">
        <f>May!M4</f>
        <v>2023</v>
      </c>
      <c r="N4" s="291"/>
      <c r="O4" s="748">
        <f>May!O4</f>
        <v>0.002</v>
      </c>
      <c r="P4" s="292" t="s">
        <v>86</v>
      </c>
      <c r="Q4" s="1049" t="str">
        <f>May!Q4</f>
        <v>555/555-1234</v>
      </c>
      <c r="R4" s="1050">
        <f>May!R4</f>
        <v>0</v>
      </c>
      <c r="S4" s="1051">
        <f>May!S4</f>
        <v>0</v>
      </c>
      <c r="T4" s="229" t="str">
        <f>+$D$5</f>
        <v>State Form 53341 (R6 / 2-23)</v>
      </c>
      <c r="U4" s="469"/>
      <c r="V4" s="236"/>
      <c r="W4" s="236"/>
      <c r="X4" s="229"/>
      <c r="Y4" s="229"/>
      <c r="Z4" s="229"/>
      <c r="AA4" s="229"/>
      <c r="AB4" s="229"/>
      <c r="AC4" s="229"/>
      <c r="AD4" s="198"/>
      <c r="AE4" s="198"/>
      <c r="AF4" s="198"/>
      <c r="AG4" s="200" t="s">
        <v>193</v>
      </c>
      <c r="AH4" s="198"/>
      <c r="AI4" s="198"/>
      <c r="AJ4" s="198"/>
      <c r="AK4" s="198"/>
      <c r="AL4" s="198"/>
      <c r="AM4" s="209"/>
      <c r="AN4" s="209"/>
      <c r="AO4" s="198"/>
      <c r="AP4" s="198"/>
      <c r="AQ4" s="229" t="str">
        <f>+$D$5</f>
        <v>State Form 53341 (R6 / 2-23)</v>
      </c>
      <c r="AR4" s="469"/>
      <c r="AS4" s="229"/>
      <c r="AT4" s="229"/>
      <c r="AU4" s="229"/>
      <c r="AV4" s="229"/>
      <c r="AW4" s="229"/>
      <c r="AX4" s="229"/>
      <c r="AY4" s="381"/>
      <c r="AZ4" s="381"/>
      <c r="BA4" s="198"/>
      <c r="BB4" s="198"/>
      <c r="BC4" s="198"/>
      <c r="BD4" s="209"/>
      <c r="BE4" s="209"/>
      <c r="BF4" s="198"/>
      <c r="BG4" s="198"/>
      <c r="BH4" s="198"/>
      <c r="BI4" s="198"/>
      <c r="BJ4" s="229" t="str">
        <f>+$D$5</f>
        <v>State Form 53341 (R6 / 2-23)</v>
      </c>
      <c r="BK4" s="469"/>
      <c r="BL4" s="469"/>
      <c r="BM4" s="229"/>
      <c r="BN4" s="229"/>
      <c r="BO4" s="229"/>
      <c r="BP4" s="229"/>
      <c r="BQ4" s="229"/>
      <c r="BR4" s="229"/>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CONCATENATE("6/1/",M4)</f>
        <v>6/1/2023</v>
      </c>
      <c r="K5" s="1026" t="s">
        <v>128</v>
      </c>
      <c r="L5" s="1027"/>
      <c r="M5" s="1098" t="str">
        <f>+May!M5</f>
        <v>wwtp@city.org</v>
      </c>
      <c r="N5" s="1098"/>
      <c r="O5" s="1098"/>
      <c r="P5" s="1098"/>
      <c r="Q5" s="1098"/>
      <c r="R5" s="745" t="str">
        <f>Jan!R2</f>
        <v>001</v>
      </c>
      <c r="S5" s="745" t="str">
        <f>Jan!S2</f>
        <v>A</v>
      </c>
      <c r="T5" s="449"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65" t="s">
        <v>0</v>
      </c>
      <c r="AR5" s="466"/>
      <c r="AS5" s="198"/>
      <c r="AU5" s="470"/>
      <c r="AV5" s="467" t="s">
        <v>1</v>
      </c>
      <c r="AW5" s="209"/>
      <c r="AX5" s="467" t="s">
        <v>3</v>
      </c>
      <c r="AY5" s="209"/>
      <c r="AZ5" s="468" t="s">
        <v>4</v>
      </c>
      <c r="BA5" s="198"/>
      <c r="BB5" s="198"/>
      <c r="BC5" s="198"/>
      <c r="BD5" s="198"/>
      <c r="BE5" s="198"/>
      <c r="BF5" s="198"/>
      <c r="BG5" s="198"/>
      <c r="BH5" s="198"/>
      <c r="BI5" s="198"/>
      <c r="BJ5" s="465" t="s">
        <v>0</v>
      </c>
      <c r="BK5" s="466"/>
      <c r="BL5" s="466"/>
      <c r="BM5" s="198"/>
      <c r="BN5" s="467" t="s">
        <v>1</v>
      </c>
      <c r="BO5" s="209"/>
      <c r="BP5" s="467" t="s">
        <v>3</v>
      </c>
      <c r="BQ5" s="209"/>
      <c r="BR5" s="468"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024" t="s">
        <v>102</v>
      </c>
      <c r="S6" s="1037"/>
      <c r="T6" s="407" t="str">
        <f>+K2</f>
        <v>Exampleville</v>
      </c>
      <c r="U6" s="316"/>
      <c r="V6" s="223"/>
      <c r="W6" s="224"/>
      <c r="X6" s="225" t="str">
        <f>+P2</f>
        <v>IN0000000</v>
      </c>
      <c r="Y6" s="226"/>
      <c r="Z6" s="227" t="str">
        <f>+K4</f>
        <v>June</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June</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June</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June</v>
      </c>
      <c r="CH6" s="224"/>
      <c r="CI6" s="208">
        <f>AB6</f>
        <v>2023</v>
      </c>
    </row>
    <row r="7" spans="1:87" ht="13.5" thickBot="1">
      <c r="A7" s="203"/>
      <c r="B7" s="198"/>
      <c r="C7" s="198"/>
      <c r="D7" s="198"/>
      <c r="E7" s="198"/>
      <c r="F7" s="198"/>
      <c r="G7" s="198"/>
      <c r="H7" s="198"/>
      <c r="I7" s="198"/>
      <c r="J7" s="198"/>
      <c r="K7" s="1052" t="str">
        <f>May!K7</f>
        <v>Chris A. Operator</v>
      </c>
      <c r="L7" s="1053">
        <f>May!L7</f>
        <v>0</v>
      </c>
      <c r="M7" s="1053">
        <f>May!M7</f>
        <v>0</v>
      </c>
      <c r="N7" s="1053">
        <f>May!N7</f>
        <v>0</v>
      </c>
      <c r="O7" s="293" t="str">
        <f>May!O7</f>
        <v>V</v>
      </c>
      <c r="P7" s="1041">
        <f>May!P7</f>
        <v>9999</v>
      </c>
      <c r="Q7" s="1042">
        <f>May!Q7</f>
        <v>0</v>
      </c>
      <c r="R7" s="1099">
        <f>May!R7</f>
        <v>39263</v>
      </c>
      <c r="S7" s="1100">
        <f>May!S7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+May!C8</f>
        <v>Man-Hours at Plant
(Plants less than 1 MGD only)</v>
      </c>
      <c r="D8" s="986" t="str">
        <f>+May!D8</f>
        <v>Air Temperature (optional)</v>
      </c>
      <c r="E8" s="255" t="s">
        <v>73</v>
      </c>
      <c r="F8" s="980" t="str">
        <f>+May!F8</f>
        <v>Bypass At Plant Site
("x" If Occurred)</v>
      </c>
      <c r="G8" s="983" t="str">
        <f>+May!G8</f>
        <v>Sanitary Sewer Overflow
("x" If Occurred)</v>
      </c>
      <c r="H8" s="605" t="s">
        <v>7</v>
      </c>
      <c r="I8" s="605"/>
      <c r="J8" s="605"/>
      <c r="K8" s="606" t="s">
        <v>8</v>
      </c>
      <c r="L8" s="605"/>
      <c r="M8" s="605"/>
      <c r="N8" s="605"/>
      <c r="O8" s="605"/>
      <c r="P8" s="605"/>
      <c r="Q8" s="605"/>
      <c r="R8" s="605"/>
      <c r="S8" s="607"/>
      <c r="T8" s="608" t="s">
        <v>9</v>
      </c>
      <c r="U8" s="1035" t="str">
        <f>+May!U8</f>
        <v>Temperature in Reactors</v>
      </c>
      <c r="V8" s="606" t="str">
        <f>+May!V8</f>
        <v>REACTOR # 1</v>
      </c>
      <c r="W8" s="605"/>
      <c r="X8" s="605"/>
      <c r="Y8" s="607"/>
      <c r="Z8" s="606" t="str">
        <f>+May!Z8</f>
        <v>REACTOR # 2</v>
      </c>
      <c r="AA8" s="605"/>
      <c r="AB8" s="605"/>
      <c r="AC8" s="607"/>
      <c r="AD8" s="609" t="str">
        <f>+May!AD8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+May!BK8</f>
        <v xml:space="preserve"> </v>
      </c>
      <c r="BL8" s="1082" t="str">
        <f>+May!BL8</f>
        <v xml:space="preserve"> </v>
      </c>
      <c r="BM8" s="606" t="s">
        <v>11</v>
      </c>
      <c r="BN8" s="607"/>
      <c r="BO8" s="131" t="s">
        <v>12</v>
      </c>
      <c r="BP8" s="616"/>
      <c r="BQ8" s="616"/>
      <c r="BR8" s="616"/>
      <c r="BS8" s="617"/>
      <c r="BT8" s="617"/>
      <c r="BU8" s="617"/>
      <c r="BV8" s="617"/>
      <c r="BW8" s="617"/>
      <c r="BX8" s="618"/>
      <c r="BY8" s="617"/>
      <c r="BZ8" s="618"/>
      <c r="CA8" s="242" t="s">
        <v>9</v>
      </c>
      <c r="CB8" s="1101" t="str">
        <f>Jan!CB8</f>
        <v xml:space="preserve">Final Effluent </v>
      </c>
      <c r="CC8" s="1102"/>
      <c r="CD8" s="1102"/>
      <c r="CE8" s="1103"/>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SUM(E11:E40)</f>
        <v>0</v>
      </c>
      <c r="F9" s="981">
        <f>+Jan!F9</f>
        <v>0</v>
      </c>
      <c r="G9" s="984">
        <f>+Jan!G9</f>
        <v>0</v>
      </c>
      <c r="H9" s="617" t="s">
        <v>13</v>
      </c>
      <c r="I9" s="617"/>
      <c r="J9" s="617"/>
      <c r="K9" s="621" t="s">
        <v>9</v>
      </c>
      <c r="L9" s="617"/>
      <c r="M9" s="617"/>
      <c r="N9" s="617"/>
      <c r="O9" s="617"/>
      <c r="P9" s="617"/>
      <c r="Q9" s="617"/>
      <c r="R9" s="617"/>
      <c r="S9" s="618"/>
      <c r="T9" s="622" t="s">
        <v>9</v>
      </c>
      <c r="U9" s="1036">
        <f>+May!U9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+May!BI9</f>
        <v xml:space="preserve"> </v>
      </c>
      <c r="BJ9" s="632"/>
      <c r="BK9" s="1083">
        <f>+Jan!BK9</f>
        <v>0</v>
      </c>
      <c r="BL9" s="1085">
        <f>+Jan!BL9</f>
        <v>0</v>
      </c>
      <c r="BM9" s="621" t="s">
        <v>14</v>
      </c>
      <c r="BN9" s="618"/>
      <c r="BO9" s="621" t="s">
        <v>15</v>
      </c>
      <c r="BP9" s="617"/>
      <c r="BQ9" s="633"/>
      <c r="BR9" s="1040" t="str">
        <f>+May!BR9</f>
        <v>Supernatant Withdrawn 
hrs. or Gal. x 1000</v>
      </c>
      <c r="BS9" s="1040" t="str">
        <f>+May!BS9</f>
        <v>Supernatant BOD5 mg/l 
or  NH3-N mg/l</v>
      </c>
      <c r="BT9" s="1040" t="str">
        <f>+May!BT9</f>
        <v>Total Solids in Incoming Sludge - %</v>
      </c>
      <c r="BU9" s="1060" t="str">
        <f>+May!BU9</f>
        <v>Total Solids in Digested Sludge - %</v>
      </c>
      <c r="BV9" s="1061" t="str">
        <f>+May!BV9</f>
        <v>Volatile Solids in Incoming Sludge - %</v>
      </c>
      <c r="BW9" s="1061" t="str">
        <f>+May!BW9</f>
        <v>Volatile Solids in Digested Sludge - %</v>
      </c>
      <c r="BX9" s="1058" t="str">
        <f>+May!BX9</f>
        <v>Digested Sludge Withdrawn 
hrs. or Gal. x 1000</v>
      </c>
      <c r="BY9" s="1061" t="str">
        <f>+May!BY9</f>
        <v xml:space="preserve"> </v>
      </c>
      <c r="BZ9" s="1058" t="str">
        <f>+May!BZ9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+May!E10</f>
        <v>Precipitation - Inches</v>
      </c>
      <c r="F10" s="982">
        <f>+Jan!F10</f>
        <v>0</v>
      </c>
      <c r="G10" s="985">
        <f>+Jan!G10</f>
        <v>0</v>
      </c>
      <c r="H10" s="637" t="str">
        <f>+May!H10</f>
        <v>Chlorine - Lbs</v>
      </c>
      <c r="I10" s="638" t="str">
        <f>+May!I10</f>
        <v>Lbs or Gal</v>
      </c>
      <c r="J10" s="638" t="str">
        <f>+May!J10</f>
        <v>Lbs or Gal</v>
      </c>
      <c r="K10" s="639" t="str">
        <f>+May!K10</f>
        <v>Influent Flow Rate 
(if metered) MGD</v>
      </c>
      <c r="L10" s="640" t="str">
        <f>+May!L10</f>
        <v>pH</v>
      </c>
      <c r="M10" s="640" t="str">
        <f>+May!M10</f>
        <v>CBOD5 - mg/l</v>
      </c>
      <c r="N10" s="641" t="str">
        <f>+May!N10</f>
        <v>CBOD5 - lbs</v>
      </c>
      <c r="O10" s="640" t="str">
        <f>+May!O10</f>
        <v>Susp. Solids - mg/l</v>
      </c>
      <c r="P10" s="640" t="str">
        <f>+May!P10</f>
        <v>Susp. Solids - lbs</v>
      </c>
      <c r="Q10" s="640" t="str">
        <f>+May!Q10</f>
        <v xml:space="preserve">Phosphorus - mg/l </v>
      </c>
      <c r="R10" s="640" t="str">
        <f>+May!R10</f>
        <v>Ammonia - mg/l</v>
      </c>
      <c r="S10" s="642" t="str">
        <f>IF(+May!S10&lt;&gt;"",+May!S10,"")</f>
        <v/>
      </c>
      <c r="T10" s="643" t="s">
        <v>20</v>
      </c>
      <c r="U10" s="958">
        <f>+May!U10</f>
        <v>0</v>
      </c>
      <c r="V10" s="644" t="str">
        <f>+May!V10</f>
        <v>Settleable Solids % in 30 minutes</v>
      </c>
      <c r="W10" s="640" t="str">
        <f>+May!W10</f>
        <v>Susp. Solids - mg/l</v>
      </c>
      <c r="X10" s="645" t="str">
        <f>+May!X10</f>
        <v>Sludge Vol. Index - ml/gm</v>
      </c>
      <c r="Y10" s="642" t="str">
        <f>+May!Y10</f>
        <v>Dissolved Oxygen - mg/l</v>
      </c>
      <c r="Z10" s="644" t="str">
        <f>+May!Z10</f>
        <v>Settleable Solids % in 30 minutes</v>
      </c>
      <c r="AA10" s="640" t="str">
        <f>+May!AA10</f>
        <v>Susp. Solids - mg/l</v>
      </c>
      <c r="AB10" s="645" t="str">
        <f>+May!AB10</f>
        <v>Sludge Vol. Index - ml/gm</v>
      </c>
      <c r="AC10" s="642" t="str">
        <f>+May!AC10</f>
        <v>Dissolved Oxygen - mg/l</v>
      </c>
      <c r="AD10" s="644" t="str">
        <f>+May!AD10</f>
        <v>Settleable Solids % in 30 minutes</v>
      </c>
      <c r="AE10" s="640" t="str">
        <f>+May!AE10</f>
        <v>Susp. Solids - mg/l</v>
      </c>
      <c r="AF10" s="645" t="str">
        <f>+May!AF10</f>
        <v>Sludge Vol. Index - ml/gm</v>
      </c>
      <c r="AG10" s="642" t="str">
        <f>+May!AG10</f>
        <v>Dissolved Oxygen - mg/l</v>
      </c>
      <c r="AH10" s="646" t="str">
        <f>+May!AH10</f>
        <v>Volume - MG</v>
      </c>
      <c r="AI10" s="642" t="str">
        <f>+May!AI10</f>
        <v>Susp. Solids - mg/l</v>
      </c>
      <c r="AJ10" s="681"/>
      <c r="AK10" s="640" t="str">
        <f>+May!AK10</f>
        <v>Residual Chlorine - Final</v>
      </c>
      <c r="AL10" s="641" t="str">
        <f>+May!AL10</f>
        <v>Residual Chlorine - Contact Tank</v>
      </c>
      <c r="AM10" s="647"/>
      <c r="AN10" s="640" t="str">
        <f>+May!AN10</f>
        <v>E. Coli - colony/100 ml</v>
      </c>
      <c r="AO10" s="640" t="str">
        <f>+May!AO10</f>
        <v>pH - daily low 
(or single sample)</v>
      </c>
      <c r="AP10" s="642" t="str">
        <f>+May!AP10</f>
        <v>pH - daily high  
(if multiple samples)</v>
      </c>
      <c r="AQ10" s="648" t="s">
        <v>20</v>
      </c>
      <c r="AR10" s="649" t="s">
        <v>21</v>
      </c>
      <c r="AS10" s="646" t="str">
        <f>+May!AS10</f>
        <v>Effluent Flow Rate (MGD)</v>
      </c>
      <c r="AT10" s="642" t="str">
        <f>+May!AT10</f>
        <v>Effluent Flow
Weekly Average</v>
      </c>
      <c r="AU10" s="641" t="str">
        <f>+May!AU10</f>
        <v>Dissolved Oxygen - mg/l</v>
      </c>
      <c r="AV10" s="650" t="str">
        <f>+May!AV10</f>
        <v xml:space="preserve">Phosphorus - mg/l </v>
      </c>
      <c r="AW10" s="646" t="str">
        <f>+May!AW10</f>
        <v>CBOD5 - mg/l</v>
      </c>
      <c r="AX10" s="640" t="str">
        <f>+May!AX10</f>
        <v>CBOD5 - mg/l
Weekly Average</v>
      </c>
      <c r="AY10" s="651" t="str">
        <f>+May!AY10</f>
        <v>CBOD5 - lbs</v>
      </c>
      <c r="AZ10" s="642" t="str">
        <f>+May!AZ10</f>
        <v>CBOD5 - lbs/day
Weekly Average</v>
      </c>
      <c r="BA10" s="646" t="str">
        <f>+May!BA10</f>
        <v>Susp. Solids - mg/l</v>
      </c>
      <c r="BB10" s="640" t="str">
        <f>+May!BB10</f>
        <v>Susp. Solids - mg/l
Weekly Average</v>
      </c>
      <c r="BC10" s="652" t="str">
        <f>+May!BC10</f>
        <v>Susp. Solids - lbs</v>
      </c>
      <c r="BD10" s="642" t="str">
        <f>+May!BD10</f>
        <v>Susp. Solids - lbs/day
Weekly Average</v>
      </c>
      <c r="BE10" s="646" t="str">
        <f>+May!BE10</f>
        <v>Ammonia - mg/l</v>
      </c>
      <c r="BF10" s="653" t="str">
        <f>+May!BF10</f>
        <v>Ammonia - mg/l
Weekly Average</v>
      </c>
      <c r="BG10" s="652" t="str">
        <f>+May!BG10</f>
        <v>Ammonia - lbs</v>
      </c>
      <c r="BH10" s="642" t="str">
        <f>+May!BH10</f>
        <v>Ammonia - lbs/day
Weekly Average</v>
      </c>
      <c r="BI10" s="1064">
        <f>+May!BI10</f>
        <v>0</v>
      </c>
      <c r="BJ10" s="654" t="s">
        <v>20</v>
      </c>
      <c r="BK10" s="1084">
        <f>+Jan!BK10</f>
        <v>0</v>
      </c>
      <c r="BL10" s="1086">
        <f>+Jan!BL10</f>
        <v>0</v>
      </c>
      <c r="BM10" s="639" t="str">
        <f>+May!BM10</f>
        <v xml:space="preserve"> </v>
      </c>
      <c r="BN10" s="642" t="str">
        <f>+May!BN10</f>
        <v>Waste Act. Sludge
Gal. x 1000</v>
      </c>
      <c r="BO10" s="639" t="str">
        <f>+May!BO10</f>
        <v>pH</v>
      </c>
      <c r="BP10" s="640" t="str">
        <f>+May!BP10</f>
        <v>Gas Production  
Cubic Ft. x 1000</v>
      </c>
      <c r="BQ10" s="640" t="str">
        <f>+May!BQ10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Thu</v>
      </c>
      <c r="C11" s="29"/>
      <c r="D11" s="30"/>
      <c r="E11" s="31"/>
      <c r="F11" s="32"/>
      <c r="G11" s="33"/>
      <c r="H11" s="34"/>
      <c r="I11" s="35"/>
      <c r="J11" s="31"/>
      <c r="K11" s="36"/>
      <c r="L11" s="269"/>
      <c r="M11" s="35"/>
      <c r="N11" s="39" t="str">
        <f ca="1">IF(CELL("type",M11)="L","",IF(M11*($K11+$AS11)=0,"",IF($K11&gt;0,+$K11*M11*8.34,$AS11*M11*8.34)))</f>
        <v/>
      </c>
      <c r="O11" s="35"/>
      <c r="P11" s="39" t="str">
        <f aca="true" t="shared" si="0" ref="P11:P40">IF(CELL("type",O11)="L","",IF(O11*($K11+$AS11)=0,"",IF($K11&gt;0,+$K11*O11*8.34,$AS11*O11*8.34)))</f>
        <v/>
      </c>
      <c r="Q11" s="35"/>
      <c r="R11" s="35"/>
      <c r="S11" s="37"/>
      <c r="T11" s="216">
        <f aca="true" t="shared" si="1" ref="T11:T40">+A11</f>
        <v>1</v>
      </c>
      <c r="U11" s="404"/>
      <c r="V11" s="36"/>
      <c r="W11" s="35"/>
      <c r="X11" s="306" t="str">
        <f aca="true" t="shared" si="2" ref="X11:X40">IF(V11*W11=0,"",IF(V11&lt;100,V11*10000/W11,V11*1000/W11))</f>
        <v/>
      </c>
      <c r="Y11" s="269"/>
      <c r="Z11" s="36"/>
      <c r="AA11" s="35"/>
      <c r="AB11" s="306" t="str">
        <f aca="true" t="shared" si="3" ref="AB11:AB40">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0">+A11</f>
        <v>1</v>
      </c>
      <c r="AR11" s="429" t="str">
        <f aca="true" t="shared" si="5" ref="AR11:AR40">+B11</f>
        <v>Thu</v>
      </c>
      <c r="AS11" s="36"/>
      <c r="AT11" s="52"/>
      <c r="AU11" s="35"/>
      <c r="AV11" s="37"/>
      <c r="AW11" s="36"/>
      <c r="AX11" s="39"/>
      <c r="AY11" s="39" t="str">
        <f aca="true" t="shared" si="6" ref="AY11:AY40">IF(CELL("type",AW11)="L","",IF(AW11*($K11+$AS11)=0,"",IF($AS11&gt;0,+$AS11*AW11*8.345,$K11*AW11*8.345)))</f>
        <v/>
      </c>
      <c r="AZ11" s="52"/>
      <c r="BA11" s="36"/>
      <c r="BB11" s="39"/>
      <c r="BC11" s="39" t="str">
        <f aca="true" t="shared" si="7" ref="BC11:BC40">IF(CELL("type",BA11)="L","",IF(BA11*($K11+$AS11)=0,"",IF($AS11&gt;0,+$AS11*BA11*8.345,$K11*BA11*8.345)))</f>
        <v/>
      </c>
      <c r="BD11" s="52"/>
      <c r="BE11" s="36"/>
      <c r="BF11" s="39"/>
      <c r="BG11" s="39" t="str">
        <f aca="true" t="shared" si="8" ref="BG11:BG40">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0">TEXT(J$5+A12-1,"DDD")</f>
        <v>Fri</v>
      </c>
      <c r="C12" s="43"/>
      <c r="D12" s="44"/>
      <c r="E12" s="44"/>
      <c r="F12" s="45"/>
      <c r="G12" s="46"/>
      <c r="H12" s="47"/>
      <c r="I12" s="43"/>
      <c r="J12" s="44"/>
      <c r="K12" s="48"/>
      <c r="L12" s="270"/>
      <c r="M12" s="43"/>
      <c r="N12" s="39" t="str">
        <f aca="true" t="shared" si="10" ref="N12:N40">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0">IF(AD12*AE12=0,"",IF(AD12&lt;100,AD12*10000/AE12,AD12*1000/AE12))</f>
        <v/>
      </c>
      <c r="AG12" s="270"/>
      <c r="AH12" s="48"/>
      <c r="AI12" s="43"/>
      <c r="AJ12" s="670"/>
      <c r="AK12" s="47"/>
      <c r="AL12" s="43"/>
      <c r="AM12" t="str">
        <f aca="true" t="shared" si="12" ref="AM12:AM40">IF(CELL("type",AN12)="b","",IF(AN12="tntc",63200,IF(AN12=0,1,AN12)))</f>
        <v/>
      </c>
      <c r="AN12" s="43"/>
      <c r="AO12" s="426"/>
      <c r="AP12" s="399"/>
      <c r="AQ12" s="212">
        <f t="shared" si="4"/>
        <v>2</v>
      </c>
      <c r="AR12" s="429" t="str">
        <f t="shared" si="5"/>
        <v>Fri</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0">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Sat</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Sat</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Sun</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Sun</v>
      </c>
      <c r="AS14" s="48"/>
      <c r="AT14" s="40" t="str">
        <f>IF(+$B14="Sat",IF(SUM(AS$11:AS14)&gt;0,AVERAGE(AS$11:AS14,May!AS39:AS$41)," "),"")</f>
        <v/>
      </c>
      <c r="AU14" s="43"/>
      <c r="AV14" s="49"/>
      <c r="AW14" s="48"/>
      <c r="AX14" s="66" t="str">
        <f>IF(+$B14="Sat",IF(SUM(AW$11:AW14)&gt;0,AVERAGE(AW$11:AW14,May!AW39:AW$41)," "),"")</f>
        <v/>
      </c>
      <c r="AY14" s="128" t="str">
        <f ca="1" t="shared" si="6"/>
        <v/>
      </c>
      <c r="AZ14" s="52" t="str">
        <f>IF(+$B14="Sat",IF(SUM(AY$11:AY14)&gt;0,AVERAGE(AY$11:AY14,May!AY39:AY$41)," "),"")</f>
        <v/>
      </c>
      <c r="BA14" s="48"/>
      <c r="BB14" s="66" t="str">
        <f>IF(+$B14="Sat",IF(SUM(BA$11:BA14)&gt;0,AVERAGE(BA$11:BA14,May!BA39:BA$41)," "),"")</f>
        <v/>
      </c>
      <c r="BC14" s="128" t="str">
        <f ca="1" t="shared" si="7"/>
        <v/>
      </c>
      <c r="BD14" s="52" t="str">
        <f>IF(+$B14="Sat",IF(SUM(BC$11:BC14)&gt;0,AVERAGE(BC$11:BC14,May!BC39:BC$41)," "),"")</f>
        <v/>
      </c>
      <c r="BE14" s="48"/>
      <c r="BF14" s="66" t="str">
        <f>IF(+$B14="Sat",IF(SUM(BE$11:BE14)&gt;0,AVERAGE(BE$11:BE14,May!BE39:BE$41)," "),"")</f>
        <v/>
      </c>
      <c r="BG14" s="128" t="str">
        <f ca="1" t="shared" si="8"/>
        <v/>
      </c>
      <c r="BH14" s="52" t="str">
        <f>IF(+$B14="Sat",IF(SUM(BG$11:BG14)&gt;0,AVERAGE(BG$11:BG14,May!BG39:BG$41)," "),"")</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Mon</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671"/>
      <c r="AK15" s="57"/>
      <c r="AL15" s="53"/>
      <c r="AM15" t="str">
        <f ca="1" t="shared" si="12"/>
        <v/>
      </c>
      <c r="AN15" s="53"/>
      <c r="AO15" s="427"/>
      <c r="AP15" s="400"/>
      <c r="AQ15" s="213">
        <f t="shared" si="4"/>
        <v>5</v>
      </c>
      <c r="AR15" s="430" t="str">
        <f t="shared" si="5"/>
        <v>Mon</v>
      </c>
      <c r="AS15" s="58"/>
      <c r="AT15" s="63" t="str">
        <f>IF(+$B15="Sat",IF(SUM(AS$11:AS15)&gt;0,AVERAGE(AS$11:AS15,May!AS40:AS$41)," "),"")</f>
        <v/>
      </c>
      <c r="AU15" s="53"/>
      <c r="AV15" s="59"/>
      <c r="AW15" s="58"/>
      <c r="AX15" s="61" t="str">
        <f>IF(+$B15="Sat",IF(SUM(AW$11:AW15)&gt;0,AVERAGE(AW$11:AW15,May!AW40:AW$41)," "),"")</f>
        <v/>
      </c>
      <c r="AY15" s="64" t="str">
        <f ca="1" t="shared" si="6"/>
        <v/>
      </c>
      <c r="AZ15" s="63" t="str">
        <f>IF(+$B15="Sat",IF(SUM(AY$11:AY15)&gt;0,AVERAGE(AY$11:AY15,May!AY40:AY$41)," "),"")</f>
        <v/>
      </c>
      <c r="BA15" s="58"/>
      <c r="BB15" s="61" t="str">
        <f>IF(+$B15="Sat",IF(SUM(BA$11:BA15)&gt;0,AVERAGE(BA$11:BA15,May!BA40:BA$41)," "),"")</f>
        <v/>
      </c>
      <c r="BC15" s="64" t="str">
        <f ca="1" t="shared" si="7"/>
        <v/>
      </c>
      <c r="BD15" s="63" t="str">
        <f>IF(+$B15="Sat",IF(SUM(BC$11:BC15)&gt;0,AVERAGE(BC$11:BC15,May!BC40:BC$41)," "),"")</f>
        <v/>
      </c>
      <c r="BE15" s="58"/>
      <c r="BF15" s="61" t="str">
        <f>IF(+$B15="Sat",IF(SUM(BE$11:BE15)&gt;0,AVERAGE(BE$11:BE15,May!BE40:BE$41)," "),"")</f>
        <v/>
      </c>
      <c r="BG15" s="64" t="str">
        <f ca="1" t="shared" si="8"/>
        <v/>
      </c>
      <c r="BH15" s="63" t="str">
        <f>IF(+$B15="Sat",IF(SUM(BG$11:BG15)&gt;0,AVERAGE(BG$11:BG15,May!BG40:BG$41),"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Tue</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670"/>
      <c r="AK16" s="34"/>
      <c r="AL16" s="35"/>
      <c r="AM16" t="str">
        <f ca="1" t="shared" si="12"/>
        <v/>
      </c>
      <c r="AN16" s="35"/>
      <c r="AO16" s="425"/>
      <c r="AP16" s="398"/>
      <c r="AQ16" s="210">
        <f t="shared" si="4"/>
        <v>6</v>
      </c>
      <c r="AR16" s="429" t="str">
        <f t="shared" si="5"/>
        <v>Tue</v>
      </c>
      <c r="AS16" s="36"/>
      <c r="AT16" s="52" t="str">
        <f>IF(+$B16="Sat",IF(SUM(AS$11:AS16)&gt;0,AVERAGE(AS$11:AS16,May!AS41:AS$41)," "),"")</f>
        <v/>
      </c>
      <c r="AU16" s="35"/>
      <c r="AV16" s="37"/>
      <c r="AW16" s="36"/>
      <c r="AX16" s="39" t="str">
        <f>IF(+$B16="Sat",IF(SUM(AW$11:AW16)&gt;0,AVERAGE(AW$11:AW16,May!AW41:AW$41)," "),"")</f>
        <v/>
      </c>
      <c r="AY16" s="41" t="str">
        <f ca="1" t="shared" si="6"/>
        <v/>
      </c>
      <c r="AZ16" s="52" t="str">
        <f>IF(+$B16="Sat",IF(SUM(AY$11:AY16)&gt;0,AVERAGE(AY$11:AY16,May!AY41:AY$41)," "),"")</f>
        <v/>
      </c>
      <c r="BA16" s="36"/>
      <c r="BB16" s="39" t="str">
        <f>IF(+$B16="Sat",IF(SUM(BA$11:BA16)&gt;0,AVERAGE(BA$11:BA16,May!BA41:BA$41)," "),"")</f>
        <v/>
      </c>
      <c r="BC16" s="41" t="str">
        <f ca="1" t="shared" si="7"/>
        <v/>
      </c>
      <c r="BD16" s="52" t="str">
        <f>IF(+$B16="Sat",IF(SUM(BC$11:BC16)&gt;0,AVERAGE(BC$11:BC16,May!BC41:BC$41)," "),"")</f>
        <v/>
      </c>
      <c r="BE16" s="36"/>
      <c r="BF16" s="65" t="str">
        <f>IF(+$B16="Sat",IF(SUM(BE$11:BE16)&gt;0,AVERAGE(BE$11:BE16,May!BE41:BE$41)," "),"")</f>
        <v/>
      </c>
      <c r="BG16" s="129" t="str">
        <f ca="1" t="shared" si="8"/>
        <v/>
      </c>
      <c r="BH16" s="52" t="str">
        <f>IF(+$B16="Sat",IF(SUM(BG$11:BG16)&gt;0,AVERAGE(BG$11:BG16,May!BG41:BG$41),"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Wed</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Wed</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39">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Thu</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Thu</v>
      </c>
      <c r="AS18" s="48"/>
      <c r="AT18" s="40" t="str">
        <f aca="true" t="shared" si="17" ref="AT18:AT39">IF(+$B18="Sat",IF(SUM(AS12:AS18)&gt;0,AVERAGE(AS12:AS18)," "),"")</f>
        <v/>
      </c>
      <c r="AU18" s="43"/>
      <c r="AV18" s="49"/>
      <c r="AW18" s="48"/>
      <c r="AX18" s="66" t="str">
        <f aca="true" t="shared" si="18" ref="AX18:AZ33">IF(+$B18="Sat",IF(SUM(AW12:AW18)&gt;0,AVERAGE(AW12:AW18)," "),"")</f>
        <v/>
      </c>
      <c r="AY18" s="41" t="str">
        <f ca="1" t="shared" si="6"/>
        <v/>
      </c>
      <c r="AZ18" s="52" t="str">
        <f t="shared" si="18"/>
        <v/>
      </c>
      <c r="BA18" s="48"/>
      <c r="BB18" s="66" t="str">
        <f aca="true" t="shared" si="19" ref="BB18:BB39">IF(+$B18="Sat",IF(SUM(BA12:BA18)&gt;0,AVERAGE(BA12:BA18)," "),"")</f>
        <v/>
      </c>
      <c r="BC18" s="41" t="str">
        <f ca="1" t="shared" si="7"/>
        <v/>
      </c>
      <c r="BD18" s="40" t="str">
        <f aca="true" t="shared" si="20" ref="BD18:BD39">IF(+$B18="Sat",IF(SUM(BC12:BC18)&gt;0,AVERAGE(BC12:BC18)," "),"")</f>
        <v/>
      </c>
      <c r="BE18" s="48"/>
      <c r="BF18" s="67" t="str">
        <f aca="true" t="shared" si="21" ref="BF18:BF39">IF(+$B18="Sat",IF(SUM(BE12:BE18)&gt;0,AVERAGE(BE12:BE18)," "),"")</f>
        <v/>
      </c>
      <c r="BG18" s="42" t="str">
        <f ca="1" t="shared" si="8"/>
        <v/>
      </c>
      <c r="BH18" s="40" t="str">
        <f t="shared" si="16"/>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Fri</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Fri</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Sat</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Sat</v>
      </c>
      <c r="AS20" s="58"/>
      <c r="AT20" s="63" t="str">
        <f t="shared" si="17"/>
        <v xml:space="preserve"> </v>
      </c>
      <c r="AU20" s="53"/>
      <c r="AV20" s="59"/>
      <c r="AW20" s="58"/>
      <c r="AX20" s="61" t="str">
        <f t="shared" si="18"/>
        <v xml:space="preserve"> </v>
      </c>
      <c r="AY20" s="84" t="str">
        <f ca="1" t="shared" si="6"/>
        <v/>
      </c>
      <c r="AZ20" s="63" t="str">
        <f ca="1" t="shared" si="18"/>
        <v xml:space="preserve"> </v>
      </c>
      <c r="BA20" s="58"/>
      <c r="BB20" s="61" t="str">
        <f t="shared" si="19"/>
        <v xml:space="preserve"> </v>
      </c>
      <c r="BC20" s="84" t="str">
        <f ca="1" t="shared" si="7"/>
        <v/>
      </c>
      <c r="BD20" s="63" t="str">
        <f ca="1" t="shared" si="20"/>
        <v xml:space="preserve"> </v>
      </c>
      <c r="BE20" s="58"/>
      <c r="BF20" s="68" t="str">
        <f t="shared" si="21"/>
        <v xml:space="preserve"> </v>
      </c>
      <c r="BG20" s="64" t="str">
        <f ca="1" t="shared" si="8"/>
        <v/>
      </c>
      <c r="BH20" s="63" t="str">
        <f ca="1" t="shared" si="16"/>
        <v xml:space="preserve">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Sun</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Sun</v>
      </c>
      <c r="AS21" s="36"/>
      <c r="AT21" s="52" t="str">
        <f t="shared" si="17"/>
        <v/>
      </c>
      <c r="AU21" s="35"/>
      <c r="AV21" s="37"/>
      <c r="AW21" s="36"/>
      <c r="AX21" s="39" t="str">
        <f t="shared" si="18"/>
        <v/>
      </c>
      <c r="AY21" s="41" t="str">
        <f ca="1" t="shared" si="6"/>
        <v/>
      </c>
      <c r="AZ21" s="52" t="str">
        <f t="shared" si="18"/>
        <v/>
      </c>
      <c r="BA21" s="36"/>
      <c r="BB21" s="39" t="str">
        <f t="shared" si="19"/>
        <v/>
      </c>
      <c r="BC21" s="41" t="str">
        <f ca="1" t="shared" si="7"/>
        <v/>
      </c>
      <c r="BD21" s="52" t="str">
        <f t="shared" si="20"/>
        <v/>
      </c>
      <c r="BE21" s="36"/>
      <c r="BF21" s="65" t="str">
        <f t="shared" si="21"/>
        <v/>
      </c>
      <c r="BG21" s="129" t="str">
        <f ca="1" t="shared" si="8"/>
        <v/>
      </c>
      <c r="BH21" s="52" t="str">
        <f t="shared" si="16"/>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Mon</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Mon</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Tue</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Tue</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Wed</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Wed</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Thu</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736"/>
      <c r="AK25" s="57"/>
      <c r="AL25" s="53"/>
      <c r="AM25" t="str">
        <f ca="1" t="shared" si="12"/>
        <v/>
      </c>
      <c r="AN25" s="53"/>
      <c r="AO25" s="427"/>
      <c r="AP25" s="400"/>
      <c r="AQ25" s="213">
        <f t="shared" si="4"/>
        <v>15</v>
      </c>
      <c r="AR25" s="430" t="str">
        <f t="shared" si="5"/>
        <v>Thu</v>
      </c>
      <c r="AS25" s="58"/>
      <c r="AT25" s="63" t="str">
        <f t="shared" si="17"/>
        <v/>
      </c>
      <c r="AU25" s="53"/>
      <c r="AV25" s="59"/>
      <c r="AW25" s="58"/>
      <c r="AX25" s="61" t="str">
        <f t="shared" si="18"/>
        <v/>
      </c>
      <c r="AY25" s="84" t="str">
        <f ca="1" t="shared" si="6"/>
        <v/>
      </c>
      <c r="AZ25" s="63" t="str">
        <f t="shared" si="18"/>
        <v/>
      </c>
      <c r="BA25" s="58"/>
      <c r="BB25" s="61" t="str">
        <f t="shared" si="19"/>
        <v/>
      </c>
      <c r="BC25" s="84" t="str">
        <f ca="1" t="shared" si="7"/>
        <v/>
      </c>
      <c r="BD25" s="63" t="str">
        <f t="shared" si="20"/>
        <v/>
      </c>
      <c r="BE25" s="58"/>
      <c r="BF25" s="68" t="str">
        <f t="shared" si="21"/>
        <v/>
      </c>
      <c r="BG25" s="64" t="str">
        <f ca="1" t="shared" si="8"/>
        <v/>
      </c>
      <c r="BH25" s="63" t="str">
        <f t="shared" si="16"/>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Fri</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737"/>
      <c r="AK26" s="34"/>
      <c r="AL26" s="35"/>
      <c r="AM26" t="str">
        <f ca="1" t="shared" si="12"/>
        <v/>
      </c>
      <c r="AN26" s="35"/>
      <c r="AO26" s="425"/>
      <c r="AP26" s="398"/>
      <c r="AQ26" s="210">
        <f t="shared" si="4"/>
        <v>16</v>
      </c>
      <c r="AR26" s="429" t="str">
        <f t="shared" si="5"/>
        <v>Fri</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Sat</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Sat</v>
      </c>
      <c r="AS27" s="48"/>
      <c r="AT27" s="40" t="str">
        <f t="shared" si="17"/>
        <v xml:space="preserve"> </v>
      </c>
      <c r="AU27" s="43"/>
      <c r="AV27" s="49"/>
      <c r="AW27" s="48"/>
      <c r="AX27" s="66" t="str">
        <f t="shared" si="18"/>
        <v xml:space="preserve"> </v>
      </c>
      <c r="AY27" s="41" t="str">
        <f ca="1" t="shared" si="6"/>
        <v/>
      </c>
      <c r="AZ27" s="52" t="str">
        <f ca="1" t="shared" si="18"/>
        <v xml:space="preserve"> </v>
      </c>
      <c r="BA27" s="48"/>
      <c r="BB27" s="66" t="str">
        <f t="shared" si="19"/>
        <v xml:space="preserve"> </v>
      </c>
      <c r="BC27" s="41" t="str">
        <f ca="1" t="shared" si="7"/>
        <v/>
      </c>
      <c r="BD27" s="40" t="str">
        <f ca="1" t="shared" si="20"/>
        <v xml:space="preserve"> </v>
      </c>
      <c r="BE27" s="48"/>
      <c r="BF27" s="67" t="str">
        <f t="shared" si="21"/>
        <v xml:space="preserve"> </v>
      </c>
      <c r="BG27" s="42" t="str">
        <f ca="1" t="shared" si="8"/>
        <v/>
      </c>
      <c r="BH27" s="40" t="str">
        <f ca="1" t="shared" si="16"/>
        <v xml:space="preserve">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Sun</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Sun</v>
      </c>
      <c r="AS28" s="48"/>
      <c r="AT28" s="40" t="str">
        <f t="shared" si="17"/>
        <v/>
      </c>
      <c r="AU28" s="43"/>
      <c r="AV28" s="49"/>
      <c r="AW28" s="48"/>
      <c r="AX28" s="66" t="str">
        <f t="shared" si="18"/>
        <v/>
      </c>
      <c r="AY28" s="41" t="str">
        <f ca="1" t="shared" si="6"/>
        <v/>
      </c>
      <c r="AZ28" s="52" t="str">
        <f t="shared" si="18"/>
        <v/>
      </c>
      <c r="BA28" s="48"/>
      <c r="BB28" s="66" t="str">
        <f t="shared" si="19"/>
        <v/>
      </c>
      <c r="BC28" s="41" t="str">
        <f ca="1" t="shared" si="7"/>
        <v/>
      </c>
      <c r="BD28" s="40" t="str">
        <f t="shared" si="20"/>
        <v/>
      </c>
      <c r="BE28" s="48"/>
      <c r="BF28" s="67" t="str">
        <f t="shared" si="21"/>
        <v/>
      </c>
      <c r="BG28" s="42" t="str">
        <f ca="1" t="shared" si="8"/>
        <v/>
      </c>
      <c r="BH28" s="40" t="str">
        <f t="shared" si="16"/>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0">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Mon</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Mon</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Tue</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736"/>
      <c r="AK30" s="57"/>
      <c r="AL30" s="53"/>
      <c r="AM30" t="str">
        <f ca="1" t="shared" si="12"/>
        <v/>
      </c>
      <c r="AN30" s="53"/>
      <c r="AO30" s="427"/>
      <c r="AP30" s="400"/>
      <c r="AQ30" s="213">
        <f t="shared" si="4"/>
        <v>20</v>
      </c>
      <c r="AR30" s="430" t="str">
        <f t="shared" si="5"/>
        <v>Tue</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Wed</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737"/>
      <c r="AK31" s="34"/>
      <c r="AL31" s="35"/>
      <c r="AM31" t="str">
        <f ca="1" t="shared" si="12"/>
        <v/>
      </c>
      <c r="AN31" s="35"/>
      <c r="AO31" s="425"/>
      <c r="AP31" s="398"/>
      <c r="AQ31" s="210">
        <f t="shared" si="4"/>
        <v>21</v>
      </c>
      <c r="AR31" s="429" t="str">
        <f t="shared" si="5"/>
        <v>Wed</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Thu</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Thu</v>
      </c>
      <c r="AS32" s="48"/>
      <c r="AT32" s="40" t="str">
        <f t="shared" si="17"/>
        <v/>
      </c>
      <c r="AU32" s="43"/>
      <c r="AV32" s="49"/>
      <c r="AW32" s="48"/>
      <c r="AX32" s="66" t="str">
        <f t="shared" si="18"/>
        <v/>
      </c>
      <c r="AY32" s="41" t="str">
        <f ca="1" t="shared" si="6"/>
        <v/>
      </c>
      <c r="AZ32" s="52" t="str">
        <f t="shared" si="18"/>
        <v/>
      </c>
      <c r="BA32" s="48"/>
      <c r="BB32" s="66" t="str">
        <f t="shared" si="19"/>
        <v/>
      </c>
      <c r="BC32" s="41" t="str">
        <f ca="1" t="shared" si="7"/>
        <v/>
      </c>
      <c r="BD32" s="40" t="str">
        <f t="shared" si="20"/>
        <v/>
      </c>
      <c r="BE32" s="48"/>
      <c r="BF32" s="67" t="str">
        <f t="shared" si="21"/>
        <v/>
      </c>
      <c r="BG32" s="42" t="str">
        <f ca="1" t="shared" si="8"/>
        <v/>
      </c>
      <c r="BH32" s="40" t="str">
        <f t="shared" si="16"/>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Fri</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Fri</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Sat</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Sat</v>
      </c>
      <c r="AS34" s="48"/>
      <c r="AT34" s="40" t="str">
        <f t="shared" si="17"/>
        <v xml:space="preserve"> </v>
      </c>
      <c r="AU34" s="43"/>
      <c r="AV34" s="49"/>
      <c r="AW34" s="48"/>
      <c r="AX34" s="66" t="str">
        <f aca="true" t="shared" si="23" ref="AX34:AZ39">IF(+$B34="Sat",IF(SUM(AW28:AW34)&gt;0,AVERAGE(AW28:AW34)," "),"")</f>
        <v xml:space="preserve"> </v>
      </c>
      <c r="AY34" s="41" t="str">
        <f ca="1" t="shared" si="6"/>
        <v/>
      </c>
      <c r="AZ34" s="52" t="str">
        <f ca="1" t="shared" si="23"/>
        <v xml:space="preserve"> </v>
      </c>
      <c r="BA34" s="48"/>
      <c r="BB34" s="66" t="str">
        <f t="shared" si="19"/>
        <v xml:space="preserve"> </v>
      </c>
      <c r="BC34" s="41" t="str">
        <f ca="1" t="shared" si="7"/>
        <v/>
      </c>
      <c r="BD34" s="40" t="str">
        <f ca="1" t="shared" si="20"/>
        <v xml:space="preserve"> </v>
      </c>
      <c r="BE34" s="48"/>
      <c r="BF34" s="67" t="str">
        <f t="shared" si="21"/>
        <v xml:space="preserve"> </v>
      </c>
      <c r="BG34" s="42" t="str">
        <f ca="1" t="shared" si="8"/>
        <v/>
      </c>
      <c r="BH34" s="40" t="str">
        <f ca="1" t="shared" si="16"/>
        <v xml:space="preserve">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Sun</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671"/>
      <c r="AK35" s="57"/>
      <c r="AL35" s="53"/>
      <c r="AM35" t="str">
        <f ca="1" t="shared" si="12"/>
        <v/>
      </c>
      <c r="AN35" s="53"/>
      <c r="AO35" s="427"/>
      <c r="AP35" s="400"/>
      <c r="AQ35" s="213">
        <f t="shared" si="4"/>
        <v>25</v>
      </c>
      <c r="AR35" s="430" t="str">
        <f t="shared" si="5"/>
        <v>Sun</v>
      </c>
      <c r="AS35" s="58"/>
      <c r="AT35" s="63" t="str">
        <f t="shared" si="17"/>
        <v/>
      </c>
      <c r="AU35" s="53"/>
      <c r="AV35" s="59"/>
      <c r="AW35" s="58"/>
      <c r="AX35" s="61" t="str">
        <f t="shared" si="23"/>
        <v/>
      </c>
      <c r="AY35" s="84" t="str">
        <f ca="1" t="shared" si="6"/>
        <v/>
      </c>
      <c r="AZ35" s="63" t="str">
        <f t="shared" si="23"/>
        <v/>
      </c>
      <c r="BA35" s="58"/>
      <c r="BB35" s="61" t="str">
        <f t="shared" si="19"/>
        <v/>
      </c>
      <c r="BC35" s="84" t="str">
        <f ca="1" t="shared" si="7"/>
        <v/>
      </c>
      <c r="BD35" s="63" t="str">
        <f t="shared" si="20"/>
        <v/>
      </c>
      <c r="BE35" s="58"/>
      <c r="BF35" s="68" t="str">
        <f t="shared" si="21"/>
        <v/>
      </c>
      <c r="BG35" s="64" t="str">
        <f ca="1" t="shared" si="8"/>
        <v/>
      </c>
      <c r="BH35" s="63" t="str">
        <f t="shared" si="16"/>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Mon</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670"/>
      <c r="AK36" s="34"/>
      <c r="AL36" s="35"/>
      <c r="AM36" t="str">
        <f ca="1" t="shared" si="12"/>
        <v/>
      </c>
      <c r="AN36" s="35"/>
      <c r="AO36" s="425"/>
      <c r="AP36" s="398"/>
      <c r="AQ36" s="210">
        <f t="shared" si="4"/>
        <v>26</v>
      </c>
      <c r="AR36" s="429" t="str">
        <f t="shared" si="5"/>
        <v>Mon</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Tue</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Tue</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Wed</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Wed</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Thu</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Thu</v>
      </c>
      <c r="AS39" s="48"/>
      <c r="AT39" s="40" t="str">
        <f t="shared" si="17"/>
        <v/>
      </c>
      <c r="AU39" s="43"/>
      <c r="AV39" s="49"/>
      <c r="AW39" s="48"/>
      <c r="AX39" s="66" t="str">
        <f t="shared" si="23"/>
        <v/>
      </c>
      <c r="AY39" s="41" t="str">
        <f ca="1" t="shared" si="6"/>
        <v/>
      </c>
      <c r="AZ39" s="52" t="str">
        <f t="shared" si="23"/>
        <v/>
      </c>
      <c r="BA39" s="48"/>
      <c r="BB39" s="66" t="str">
        <f t="shared" si="19"/>
        <v/>
      </c>
      <c r="BC39" s="41" t="str">
        <f ca="1" t="shared" si="7"/>
        <v/>
      </c>
      <c r="BD39" s="40" t="str">
        <f t="shared" si="20"/>
        <v/>
      </c>
      <c r="BE39" s="48"/>
      <c r="BF39" s="67" t="str">
        <f t="shared" si="21"/>
        <v/>
      </c>
      <c r="BG39" s="42" t="str">
        <f ca="1" t="shared" si="8"/>
        <v/>
      </c>
      <c r="BH39" s="40" t="str">
        <f t="shared" si="16"/>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thickBot="1">
      <c r="A40" s="212">
        <v>30</v>
      </c>
      <c r="B40" s="211" t="str">
        <f t="shared" si="9"/>
        <v>Fri</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Fri</v>
      </c>
      <c r="AS40" s="48"/>
      <c r="AT40" s="40" t="str">
        <f>IF(SUM(AS34:AS40)=0,"",IF(+$B40="Sat",AVERAGE(AS34:AS40),IF(+$B40="Fri",AVERAGE(AS35:AS40,Jul!AS$11),IF(+$B40="Thu",AVERAGE(AS36:AS40,Jul!AS$11:AS$12),IF(+$B40="Wed",AVERAGE(AS37:AS40,Jul!AS$11:AS$13)," ")))))</f>
        <v/>
      </c>
      <c r="AU40" s="43"/>
      <c r="AV40" s="49"/>
      <c r="AW40" s="48"/>
      <c r="AX40" s="66" t="str">
        <f>IF(SUM(AW34:AW40)=0,"",IF(+$B40="Sat",AVERAGE(AW34:AW40),IF(+$B40="Fri",AVERAGE(AW35:AW40,Jul!AW$11),IF(+$B40="Thu",AVERAGE(AW36:AW40,Jul!AW$11:AW$12),IF(+$B40="Wed",AVERAGE(AW37:AW40,Jul!AW$11:AW$13)," ")))))</f>
        <v/>
      </c>
      <c r="AY40" s="41" t="str">
        <f ca="1" t="shared" si="6"/>
        <v/>
      </c>
      <c r="AZ40" s="40" t="str">
        <f ca="1">IF(SUM(AY34:AY40)=0,"",IF(+$B40="Sat",AVERAGE(AY34:AY40),IF(+$B40="Fri",AVERAGE(AY35:AY40,Jul!AY$11),IF(+$B40="Thu",AVERAGE(AY36:AY40,Jul!AY$11:AY$12),IF(+$B40="Wed",AVERAGE(AY37:AY40,Jul!AY$11:AY$13)," ")))))</f>
        <v/>
      </c>
      <c r="BA40" s="48"/>
      <c r="BB40" s="66" t="str">
        <f>IF(SUM(BA34:BA40)=0,"",IF(+$B40="Sat",AVERAGE(BA34:BA40),IF(+$B40="Fri",AVERAGE(BA35:BA40,Jul!BA$11),IF(+$B40="Thu",AVERAGE(BA36:BA40,Jul!BA$11:BA$12),IF(+$B40="Wed",AVERAGE(BA37:BA40,Jul!BA$11:BA$13)," ")))))</f>
        <v/>
      </c>
      <c r="BC40" s="41" t="str">
        <f ca="1" t="shared" si="7"/>
        <v/>
      </c>
      <c r="BD40" s="40" t="str">
        <f ca="1">IF(SUM(BC34:BC40)=0,"",IF(+$B40="Sat",AVERAGE(BC34:BC40),IF(+$B40="Fri",AVERAGE(BC35:BC40,Jul!BC$11),IF(+$B40="Thu",AVERAGE(BC36:BC40,Jul!BC$11:BC$12),IF(+$B40="Wed",AVERAGE(BC37:BC40,Jul!BC$11:BC$13)," ")))))</f>
        <v/>
      </c>
      <c r="BE40" s="48"/>
      <c r="BF40" s="67" t="str">
        <f>IF(SUM(BE34:BE40)=0,"",IF(+$B40="Sat",AVERAGE(BE34:BE40),IF(+$B40="Fri",AVERAGE(BE35:BE40,Jul!BE$11),IF(+$B40="Thu",AVERAGE(BE36:BE40,Jul!BE$11:BE$12),IF(+$B40="Wed",AVERAGE(BE37:BE40,Jul!BE$11:BE$13)," ")))))</f>
        <v/>
      </c>
      <c r="BG40" s="42" t="str">
        <f ca="1" t="shared" si="8"/>
        <v/>
      </c>
      <c r="BH40" s="40" t="str">
        <f ca="1">IF(SUM(BG34:BG40)=0,"",IF(+$B40="Sat",AVERAGE(BG34:BG40),IF(+$B40="Fri",AVERAGE(BG35:BG40,Jul!BG$11),IF(+$B40="Thu",AVERAGE(BG36:BG40,Jul!BG$11:BG$12),IF(+$B40="Wed",AVERAGE(BG37:BG40,Jul!BG$11:BG$13)," ")))))</f>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thickTop="1">
      <c r="A41" s="216" t="s">
        <v>36</v>
      </c>
      <c r="B41" s="217"/>
      <c r="C41" s="34"/>
      <c r="D41" s="70"/>
      <c r="E41" s="31"/>
      <c r="F41" s="71"/>
      <c r="G41" s="72"/>
      <c r="H41" s="3" t="str">
        <f>IF(SUM(H11:H40)&gt;0,AVERAGE(H11:H40)," ")</f>
        <v xml:space="preserve"> </v>
      </c>
      <c r="I41" s="39" t="str">
        <f>IF(SUM(I11:I40)&gt;0,AVERAGE(I11:I40)," ")</f>
        <v xml:space="preserve"> </v>
      </c>
      <c r="J41" s="65" t="str">
        <f>IF(SUM(J11:J40)&gt;0,AVERAGE(J11:J40)," ")</f>
        <v xml:space="preserve"> </v>
      </c>
      <c r="K41" s="38" t="str">
        <f>IF(SUM(K11:K40)&gt;0,AVERAGE(K11:K40)," ")</f>
        <v xml:space="preserve"> </v>
      </c>
      <c r="L41" s="272"/>
      <c r="M41" s="306" t="str">
        <f aca="true" t="shared" si="24" ref="M41:S41">IF(SUM(M11:M40)&gt;0,AVERAGE(M11:M40)," ")</f>
        <v xml:space="preserve"> </v>
      </c>
      <c r="N41" s="39" t="str">
        <f ca="1" t="shared" si="24"/>
        <v xml:space="preserve"> </v>
      </c>
      <c r="O41" s="306" t="str">
        <f t="shared" si="24"/>
        <v xml:space="preserve"> </v>
      </c>
      <c r="P41" s="39" t="str">
        <f ca="1" t="shared" si="24"/>
        <v xml:space="preserve"> </v>
      </c>
      <c r="Q41" s="39" t="str">
        <f t="shared" si="24"/>
        <v xml:space="preserve"> </v>
      </c>
      <c r="R41" s="39" t="str">
        <f t="shared" si="24"/>
        <v xml:space="preserve"> </v>
      </c>
      <c r="S41" s="52" t="str">
        <f t="shared" si="24"/>
        <v xml:space="preserve"> </v>
      </c>
      <c r="T41" s="216" t="s">
        <v>37</v>
      </c>
      <c r="U41" s="402" t="str">
        <f aca="true" t="shared" si="25" ref="U41:AI41">IF(SUM(U11:U40)&gt;0,AVERAGE(U11:U40)," ")</f>
        <v xml:space="preserve"> </v>
      </c>
      <c r="V41" s="307" t="str">
        <f t="shared" si="25"/>
        <v xml:space="preserve"> </v>
      </c>
      <c r="W41" s="306" t="str">
        <f t="shared" si="25"/>
        <v xml:space="preserve"> </v>
      </c>
      <c r="X41" s="306" t="str">
        <f t="shared" si="25"/>
        <v xml:space="preserve"> </v>
      </c>
      <c r="Y41" s="52" t="str">
        <f t="shared" si="25"/>
        <v xml:space="preserve"> </v>
      </c>
      <c r="Z41" s="307" t="str">
        <f t="shared" si="25"/>
        <v xml:space="preserve"> </v>
      </c>
      <c r="AA41" s="306" t="str">
        <f t="shared" si="25"/>
        <v xml:space="preserve"> </v>
      </c>
      <c r="AB41" s="306" t="str">
        <f t="shared" si="25"/>
        <v xml:space="preserve"> </v>
      </c>
      <c r="AC41" s="52" t="str">
        <f t="shared" si="25"/>
        <v xml:space="preserve"> </v>
      </c>
      <c r="AD41" s="307" t="str">
        <f t="shared" si="25"/>
        <v xml:space="preserve"> </v>
      </c>
      <c r="AE41" s="306" t="str">
        <f t="shared" si="25"/>
        <v xml:space="preserve"> </v>
      </c>
      <c r="AF41" s="306" t="str">
        <f t="shared" si="25"/>
        <v xml:space="preserve"> </v>
      </c>
      <c r="AG41" s="52" t="str">
        <f t="shared" si="25"/>
        <v xml:space="preserve"> </v>
      </c>
      <c r="AH41" s="307" t="str">
        <f t="shared" si="25"/>
        <v xml:space="preserve"> </v>
      </c>
      <c r="AI41" s="52" t="str">
        <f t="shared" si="25"/>
        <v xml:space="preserve"> </v>
      </c>
      <c r="AJ41" s="672"/>
      <c r="AK41" s="667" t="str">
        <f>IF(SUM(AK11:AK40)&gt;0,AVERAGE(AK11:AK40)," ")</f>
        <v xml:space="preserve"> </v>
      </c>
      <c r="AL41" s="704" t="str">
        <f>IF(SUM(AL11:AL40)&gt;0,AVERAGE(AL11:AL40)," ")</f>
        <v xml:space="preserve"> </v>
      </c>
      <c r="AM41" s="39"/>
      <c r="AN41" s="853" t="str">
        <f ca="1">IF(SUM(AM11:AM40)&gt;0,GEOMEAN(AM11:AM40),"")</f>
        <v/>
      </c>
      <c r="AO41" s="272"/>
      <c r="AP41" s="272"/>
      <c r="AQ41" s="965" t="s">
        <v>70</v>
      </c>
      <c r="AR41" s="966"/>
      <c r="AS41" s="708" t="str">
        <f>IF(SUM(AS11:AS40)&gt;0,AVERAGE(AS11:AS40)," ")</f>
        <v xml:space="preserve"> </v>
      </c>
      <c r="AT41" s="74"/>
      <c r="AU41" s="699" t="str">
        <f>IF(SUM(AU11:AU40)&gt;0,AVERAGE(AU11:AU40)," ")</f>
        <v xml:space="preserve"> </v>
      </c>
      <c r="AV41" s="52" t="str">
        <f>IF(SUM(AV11:AV40)&gt;0,AVERAGE(AV11:AV40)," ")</f>
        <v xml:space="preserve"> </v>
      </c>
      <c r="AW41" s="687" t="str">
        <f>IF(SUM(AW11:AW40)&gt;0,AVERAGE(AW11:AW40)," ")</f>
        <v xml:space="preserve"> </v>
      </c>
      <c r="AX41" s="688"/>
      <c r="AY41" s="665" t="str">
        <f ca="1">IF(SUM(AY11:AY40)&gt;0,AVERAGE(AY11:AY40)," ")</f>
        <v xml:space="preserve"> </v>
      </c>
      <c r="AZ41" s="688"/>
      <c r="BA41" s="687" t="str">
        <f>IF(SUM(BA11:BA40)&gt;0,AVERAGE(BA11:BA40)," ")</f>
        <v xml:space="preserve"> </v>
      </c>
      <c r="BB41" s="666"/>
      <c r="BC41" s="665" t="str">
        <f ca="1">IF(SUM(BC11:BC40)&gt;0,AVERAGE(BC11:BC40)," ")</f>
        <v xml:space="preserve"> </v>
      </c>
      <c r="BD41" s="688"/>
      <c r="BE41" s="667" t="str">
        <f>IF(SUM(BE11:BE40)&gt;0,AVERAGE(BE11:BE40)," ")</f>
        <v xml:space="preserve"> </v>
      </c>
      <c r="BF41" s="688"/>
      <c r="BG41" s="665" t="str">
        <f ca="1">IF(SUM(BG11:BG40)&gt;0,AVERAGE(BG11:BG40)," ")</f>
        <v xml:space="preserve"> </v>
      </c>
      <c r="BH41" s="74"/>
      <c r="BI41" s="411" t="str">
        <f>IF(SUM(BI11:BI40)&gt;0,AVERAGE(BI11:BI40)," ")</f>
        <v xml:space="preserve"> </v>
      </c>
      <c r="BJ41" s="216" t="s">
        <v>37</v>
      </c>
      <c r="BK41" s="434" t="str">
        <f>IF(SUM(BK11:BK40)&gt;0,AVERAGE(BK11:BK40)," ")</f>
        <v xml:space="preserve"> </v>
      </c>
      <c r="BL41" s="434" t="str">
        <f>IF(SUM(BL11:BL40)&gt;0,AVERAGE(BL11:BL40)," ")</f>
        <v xml:space="preserve"> </v>
      </c>
      <c r="BM41" s="38" t="str">
        <f>IF(SUM(BM11:BM40)&gt;0,AVERAGE(BM11:BM40)," ")</f>
        <v xml:space="preserve"> </v>
      </c>
      <c r="BN41" s="52" t="str">
        <f>IF(SUM(BN11:BN40)&gt;0,AVERAGE(BN11:BN40)," ")</f>
        <v xml:space="preserve"> </v>
      </c>
      <c r="BO41" s="73"/>
      <c r="BP41" s="39" t="str">
        <f aca="true" t="shared" si="26" ref="BP41:BZ41">IF(SUM(BP11:BP40)&gt;0,AVERAGE(BP11:BP40)," ")</f>
        <v xml:space="preserve"> </v>
      </c>
      <c r="BQ41" s="306" t="str">
        <f t="shared" si="26"/>
        <v xml:space="preserve"> </v>
      </c>
      <c r="BR41" s="39" t="str">
        <f t="shared" si="26"/>
        <v xml:space="preserve"> </v>
      </c>
      <c r="BS41" s="39" t="str">
        <f t="shared" si="26"/>
        <v xml:space="preserve"> </v>
      </c>
      <c r="BT41" s="39" t="str">
        <f t="shared" si="26"/>
        <v xml:space="preserve"> </v>
      </c>
      <c r="BU41" s="39" t="str">
        <f t="shared" si="26"/>
        <v xml:space="preserve"> </v>
      </c>
      <c r="BV41" s="39" t="str">
        <f t="shared" si="26"/>
        <v xml:space="preserve"> </v>
      </c>
      <c r="BW41" s="39" t="str">
        <f t="shared" si="26"/>
        <v xml:space="preserve"> </v>
      </c>
      <c r="BX41" s="52" t="str">
        <f t="shared" si="26"/>
        <v xml:space="preserve"> </v>
      </c>
      <c r="BY41" s="39" t="str">
        <f t="shared" si="26"/>
        <v xml:space="preserve"> </v>
      </c>
      <c r="BZ41" s="52" t="str">
        <f t="shared" si="26"/>
        <v xml:space="preserve"> </v>
      </c>
      <c r="CA41" s="782" t="s">
        <v>37</v>
      </c>
      <c r="CB41" s="3" t="str">
        <f aca="true" t="shared" si="27" ref="CB41:CP41">IF(SUM(CB11:CB40)&gt;0,AVERAGE(CB11:CB40)," ")</f>
        <v xml:space="preserve"> </v>
      </c>
      <c r="CC41" s="52" t="str">
        <f ca="1" t="shared" si="27"/>
        <v xml:space="preserve"> </v>
      </c>
      <c r="CD41" s="3" t="str">
        <f t="shared" si="27"/>
        <v xml:space="preserve"> </v>
      </c>
      <c r="CE41" s="759" t="str">
        <f ca="1" t="shared" si="27"/>
        <v xml:space="preserve"> </v>
      </c>
      <c r="CF41" s="786" t="str">
        <f t="shared" si="27"/>
        <v xml:space="preserve"> </v>
      </c>
      <c r="CG41" s="41" t="str">
        <f t="shared" si="27"/>
        <v xml:space="preserve"> </v>
      </c>
      <c r="CH41" s="39" t="str">
        <f t="shared" si="27"/>
        <v xml:space="preserve"> </v>
      </c>
      <c r="CI41" s="42" t="str">
        <f t="shared" si="27"/>
        <v xml:space="preserve"> </v>
      </c>
      <c r="CJ41" s="39" t="str">
        <f t="shared" si="27"/>
        <v xml:space="preserve"> </v>
      </c>
      <c r="CK41" s="42" t="str">
        <f t="shared" si="27"/>
        <v xml:space="preserve"> </v>
      </c>
      <c r="CL41" s="39" t="str">
        <f t="shared" si="27"/>
        <v xml:space="preserve"> </v>
      </c>
      <c r="CM41" s="41" t="str">
        <f t="shared" si="27"/>
        <v xml:space="preserve"> </v>
      </c>
      <c r="CN41" s="65" t="str">
        <f t="shared" si="27"/>
        <v xml:space="preserve"> </v>
      </c>
      <c r="CO41" s="42" t="str">
        <f t="shared" si="27"/>
        <v xml:space="preserve"> </v>
      </c>
      <c r="CP41" s="794" t="str">
        <f t="shared" si="27"/>
        <v xml:space="preserve"> </v>
      </c>
    </row>
    <row r="42" spans="1:94" ht="15" customHeight="1" thickBot="1" thickTop="1">
      <c r="A42" s="218" t="s">
        <v>38</v>
      </c>
      <c r="B42" s="219"/>
      <c r="C42" s="77"/>
      <c r="D42" s="76"/>
      <c r="E42" s="67" t="str">
        <f>IF(SUM(E11:E40)&gt;0,MAX(E11:E40)," ")</f>
        <v xml:space="preserve"> </v>
      </c>
      <c r="F42" s="78"/>
      <c r="G42" s="79"/>
      <c r="H42" s="80" t="str">
        <f aca="true" t="shared" si="28" ref="H42:S42">IF(SUM(H11:H40)&gt;0,MAX(H11:H40)," ")</f>
        <v xml:space="preserve"> </v>
      </c>
      <c r="I42" s="66" t="str">
        <f t="shared" si="28"/>
        <v xml:space="preserve"> </v>
      </c>
      <c r="J42" s="67" t="str">
        <f t="shared" si="28"/>
        <v xml:space="preserve"> </v>
      </c>
      <c r="K42" s="50" t="str">
        <f t="shared" si="28"/>
        <v xml:space="preserve"> </v>
      </c>
      <c r="L42" s="273" t="str">
        <f t="shared" si="28"/>
        <v xml:space="preserve"> </v>
      </c>
      <c r="M42" s="66" t="str">
        <f t="shared" si="28"/>
        <v xml:space="preserve"> </v>
      </c>
      <c r="N42" s="81" t="str">
        <f ca="1" t="shared" si="28"/>
        <v xml:space="preserve"> </v>
      </c>
      <c r="O42" s="66" t="str">
        <f t="shared" si="28"/>
        <v xml:space="preserve"> </v>
      </c>
      <c r="P42" s="81" t="str">
        <f ca="1" t="shared" si="28"/>
        <v xml:space="preserve"> </v>
      </c>
      <c r="Q42" s="66" t="str">
        <f t="shared" si="28"/>
        <v xml:space="preserve"> </v>
      </c>
      <c r="R42" s="66" t="str">
        <f t="shared" si="28"/>
        <v xml:space="preserve"> </v>
      </c>
      <c r="S42" s="40" t="str">
        <f t="shared" si="28"/>
        <v xml:space="preserve"> </v>
      </c>
      <c r="T42" s="218" t="s">
        <v>39</v>
      </c>
      <c r="U42" s="51" t="str">
        <f aca="true" t="shared" si="29" ref="U42:AI42">IF(SUM(U11:U40)&gt;0,MAX(U11:U40)," ")</f>
        <v xml:space="preserve"> </v>
      </c>
      <c r="V42" s="50" t="str">
        <f t="shared" si="29"/>
        <v xml:space="preserve"> </v>
      </c>
      <c r="W42" s="66" t="str">
        <f t="shared" si="29"/>
        <v xml:space="preserve"> </v>
      </c>
      <c r="X42" s="393" t="str">
        <f t="shared" si="29"/>
        <v xml:space="preserve"> </v>
      </c>
      <c r="Y42" s="40" t="str">
        <f t="shared" si="29"/>
        <v xml:space="preserve"> </v>
      </c>
      <c r="Z42" s="50" t="str">
        <f t="shared" si="29"/>
        <v xml:space="preserve"> </v>
      </c>
      <c r="AA42" s="66" t="str">
        <f t="shared" si="29"/>
        <v xml:space="preserve"> </v>
      </c>
      <c r="AB42" s="393" t="str">
        <f t="shared" si="29"/>
        <v xml:space="preserve"> </v>
      </c>
      <c r="AC42" s="40" t="str">
        <f t="shared" si="29"/>
        <v xml:space="preserve"> </v>
      </c>
      <c r="AD42" s="50" t="str">
        <f t="shared" si="29"/>
        <v xml:space="preserve"> </v>
      </c>
      <c r="AE42" s="66" t="str">
        <f t="shared" si="29"/>
        <v xml:space="preserve"> </v>
      </c>
      <c r="AF42" s="393" t="str">
        <f t="shared" si="29"/>
        <v xml:space="preserve"> </v>
      </c>
      <c r="AG42" s="40" t="str">
        <f t="shared" si="29"/>
        <v xml:space="preserve"> </v>
      </c>
      <c r="AH42" s="50" t="str">
        <f t="shared" si="29"/>
        <v xml:space="preserve"> </v>
      </c>
      <c r="AI42" s="40" t="str">
        <f t="shared" si="29"/>
        <v xml:space="preserve"> </v>
      </c>
      <c r="AJ42" s="673"/>
      <c r="AK42" s="705" t="str">
        <f>IF(SUM(AK11:AK40)&gt;0,MAX(AK11:AK40)," ")</f>
        <v xml:space="preserve"> </v>
      </c>
      <c r="AL42" s="667" t="str">
        <f>IF(SUM(AL11:AL40)&gt;0,MAX(AL11:AL40)," ")</f>
        <v xml:space="preserve"> </v>
      </c>
      <c r="AM42" s="66" t="str">
        <f ca="1">IF(AN41&lt;&gt;"",MAX(AM11:AM40),"")</f>
        <v/>
      </c>
      <c r="AN42" s="852" t="str">
        <f ca="1">IF(AM42=63200,"TNTC",AM42)</f>
        <v/>
      </c>
      <c r="AO42" s="885" t="str">
        <f>IF(SUM(AO11:AP40)&gt;0,MAX(AO11:AP40)," ")</f>
        <v xml:space="preserve"> </v>
      </c>
      <c r="AP42" s="1030"/>
      <c r="AQ42" s="976" t="s">
        <v>71</v>
      </c>
      <c r="AR42" s="977"/>
      <c r="AS42" s="50" t="str">
        <f aca="true" t="shared" si="30" ref="AS42:AX42">IF(SUM(AS11:AS40)&gt;0,MAX(AS11:AS40)," ")</f>
        <v xml:space="preserve"> </v>
      </c>
      <c r="AT42" s="82" t="str">
        <f t="shared" si="30"/>
        <v xml:space="preserve"> </v>
      </c>
      <c r="AU42" s="697" t="str">
        <f t="shared" si="30"/>
        <v xml:space="preserve"> </v>
      </c>
      <c r="AV42" s="40" t="str">
        <f t="shared" si="30"/>
        <v xml:space="preserve"> </v>
      </c>
      <c r="AW42" s="689" t="str">
        <f t="shared" si="30"/>
        <v xml:space="preserve"> </v>
      </c>
      <c r="AX42" s="667" t="str">
        <f t="shared" si="30"/>
        <v xml:space="preserve"> </v>
      </c>
      <c r="AY42" s="690" t="str">
        <f aca="true" t="shared" si="31" ref="AY42:BF42">IF(SUM(AY11:AY40)&gt;0,MAX(AY11:AY40)," ")</f>
        <v xml:space="preserve"> </v>
      </c>
      <c r="AZ42" s="667" t="str">
        <f ca="1" t="shared" si="31"/>
        <v xml:space="preserve"> </v>
      </c>
      <c r="BA42" s="691" t="str">
        <f t="shared" si="31"/>
        <v xml:space="preserve"> </v>
      </c>
      <c r="BB42" s="667" t="str">
        <f t="shared" si="31"/>
        <v xml:space="preserve"> </v>
      </c>
      <c r="BC42" s="690" t="str">
        <f ca="1" t="shared" si="31"/>
        <v xml:space="preserve"> </v>
      </c>
      <c r="BD42" s="692" t="str">
        <f ca="1" t="shared" si="31"/>
        <v xml:space="preserve"> </v>
      </c>
      <c r="BE42" s="691" t="str">
        <f t="shared" si="31"/>
        <v xml:space="preserve"> </v>
      </c>
      <c r="BF42" s="667" t="str">
        <f t="shared" si="31"/>
        <v xml:space="preserve"> </v>
      </c>
      <c r="BG42" s="690" t="str">
        <f ca="1">IF(SUM(BG11:BG40)&gt;0,MAX(BG11:BG40)," ")</f>
        <v xml:space="preserve"> </v>
      </c>
      <c r="BH42" s="667" t="str">
        <f ca="1">IF(SUM(BH11:BH40)&gt;0,MAX(BH11:BH40)," ")</f>
        <v xml:space="preserve"> </v>
      </c>
      <c r="BI42" s="412" t="str">
        <f>IF(SUM(BI11:BI40)&gt;0,MAX(BI11:BI40)," ")</f>
        <v xml:space="preserve"> </v>
      </c>
      <c r="BJ42" s="218" t="s">
        <v>39</v>
      </c>
      <c r="BK42" s="412" t="str">
        <f aca="true" t="shared" si="32" ref="BK42:BZ42">IF(SUM(BK11:BK40)&gt;0,MAX(BK11:BK40)," ")</f>
        <v xml:space="preserve"> </v>
      </c>
      <c r="BL42" s="412" t="str">
        <f t="shared" si="32"/>
        <v xml:space="preserve"> </v>
      </c>
      <c r="BM42" s="50" t="str">
        <f t="shared" si="32"/>
        <v xml:space="preserve"> </v>
      </c>
      <c r="BN42" s="40" t="str">
        <f t="shared" si="32"/>
        <v xml:space="preserve"> </v>
      </c>
      <c r="BO42" s="50" t="str">
        <f t="shared" si="32"/>
        <v xml:space="preserve"> </v>
      </c>
      <c r="BP42" s="66" t="str">
        <f t="shared" si="32"/>
        <v xml:space="preserve"> </v>
      </c>
      <c r="BQ42" s="66" t="str">
        <f t="shared" si="32"/>
        <v xml:space="preserve"> </v>
      </c>
      <c r="BR42" s="66" t="str">
        <f t="shared" si="32"/>
        <v xml:space="preserve"> </v>
      </c>
      <c r="BS42" s="66" t="str">
        <f t="shared" si="32"/>
        <v xml:space="preserve"> </v>
      </c>
      <c r="BT42" s="66" t="str">
        <f t="shared" si="32"/>
        <v xml:space="preserve"> </v>
      </c>
      <c r="BU42" s="66" t="str">
        <f t="shared" si="32"/>
        <v xml:space="preserve"> </v>
      </c>
      <c r="BV42" s="66" t="str">
        <f t="shared" si="32"/>
        <v xml:space="preserve"> </v>
      </c>
      <c r="BW42" s="66" t="str">
        <f t="shared" si="32"/>
        <v xml:space="preserve"> </v>
      </c>
      <c r="BX42" s="40" t="str">
        <f t="shared" si="32"/>
        <v xml:space="preserve"> </v>
      </c>
      <c r="BY42" s="66" t="str">
        <f t="shared" si="32"/>
        <v xml:space="preserve"> </v>
      </c>
      <c r="BZ42" s="40" t="str">
        <f t="shared" si="32"/>
        <v xml:space="preserve"> </v>
      </c>
      <c r="CA42" s="239" t="s">
        <v>39</v>
      </c>
      <c r="CB42" s="80" t="str">
        <f aca="true" t="shared" si="33" ref="CB42:CP42">IF(SUM(CB11:CB40)&gt;0,MAX(CB11:CB40)," ")</f>
        <v xml:space="preserve"> </v>
      </c>
      <c r="CC42" s="40" t="str">
        <f ca="1" t="shared" si="33"/>
        <v xml:space="preserve"> </v>
      </c>
      <c r="CD42" s="80" t="str">
        <f t="shared" si="33"/>
        <v xml:space="preserve"> </v>
      </c>
      <c r="CE42" s="40" t="str">
        <f ca="1" t="shared" si="33"/>
        <v xml:space="preserve"> </v>
      </c>
      <c r="CF42" s="561" t="str">
        <f t="shared" si="33"/>
        <v xml:space="preserve"> </v>
      </c>
      <c r="CG42" s="768" t="str">
        <f t="shared" si="33"/>
        <v xml:space="preserve"> </v>
      </c>
      <c r="CH42" s="81" t="str">
        <f t="shared" si="33"/>
        <v xml:space="preserve"> </v>
      </c>
      <c r="CI42" s="769" t="str">
        <f t="shared" si="33"/>
        <v xml:space="preserve"> </v>
      </c>
      <c r="CJ42" s="81" t="str">
        <f t="shared" si="33"/>
        <v xml:space="preserve"> </v>
      </c>
      <c r="CK42" s="769" t="str">
        <f t="shared" si="33"/>
        <v xml:space="preserve"> </v>
      </c>
      <c r="CL42" s="81" t="str">
        <f t="shared" si="33"/>
        <v xml:space="preserve"> </v>
      </c>
      <c r="CM42" s="768" t="str">
        <f t="shared" si="33"/>
        <v xml:space="preserve"> </v>
      </c>
      <c r="CN42" s="83" t="str">
        <f t="shared" si="33"/>
        <v xml:space="preserve"> </v>
      </c>
      <c r="CO42" s="769" t="str">
        <f t="shared" si="33"/>
        <v xml:space="preserve"> </v>
      </c>
      <c r="CP42" s="795" t="str">
        <f t="shared" si="33"/>
        <v xml:space="preserve"> </v>
      </c>
    </row>
    <row r="43" spans="1:94" ht="15" customHeight="1" thickBot="1" thickTop="1">
      <c r="A43" s="218" t="s">
        <v>40</v>
      </c>
      <c r="B43" s="219"/>
      <c r="C43" s="77"/>
      <c r="D43" s="76"/>
      <c r="E43" s="44"/>
      <c r="F43" s="78"/>
      <c r="G43" s="79"/>
      <c r="H43" s="51" t="str">
        <f aca="true" t="shared" si="34" ref="H43:S43">IF(SUM(H11:H40)&gt;0,MIN(H11:H40),"")</f>
        <v/>
      </c>
      <c r="I43" s="66" t="str">
        <f t="shared" si="34"/>
        <v/>
      </c>
      <c r="J43" s="80" t="str">
        <f t="shared" si="34"/>
        <v/>
      </c>
      <c r="K43" s="50" t="str">
        <f t="shared" si="34"/>
        <v/>
      </c>
      <c r="L43" s="273" t="str">
        <f t="shared" si="34"/>
        <v/>
      </c>
      <c r="M43" s="66" t="str">
        <f t="shared" si="34"/>
        <v/>
      </c>
      <c r="N43" s="66" t="str">
        <f ca="1" t="shared" si="34"/>
        <v/>
      </c>
      <c r="O43" s="66" t="str">
        <f t="shared" si="34"/>
        <v/>
      </c>
      <c r="P43" s="66" t="str">
        <f ca="1" t="shared" si="34"/>
        <v/>
      </c>
      <c r="Q43" s="66" t="str">
        <f t="shared" si="34"/>
        <v/>
      </c>
      <c r="R43" s="66" t="str">
        <f t="shared" si="34"/>
        <v/>
      </c>
      <c r="S43" s="40" t="str">
        <f t="shared" si="34"/>
        <v/>
      </c>
      <c r="T43" s="218" t="s">
        <v>41</v>
      </c>
      <c r="U43" s="51" t="str">
        <f aca="true" t="shared" si="35" ref="U43:AI43">IF(SUM(U11:U40)&gt;0,MIN(U11:U40),"")</f>
        <v/>
      </c>
      <c r="V43" s="50" t="str">
        <f t="shared" si="35"/>
        <v/>
      </c>
      <c r="W43" s="66" t="str">
        <f t="shared" si="35"/>
        <v/>
      </c>
      <c r="X43" s="393" t="str">
        <f t="shared" si="35"/>
        <v/>
      </c>
      <c r="Y43" s="40" t="str">
        <f t="shared" si="35"/>
        <v/>
      </c>
      <c r="Z43" s="50" t="str">
        <f t="shared" si="35"/>
        <v/>
      </c>
      <c r="AA43" s="66" t="str">
        <f t="shared" si="35"/>
        <v/>
      </c>
      <c r="AB43" s="393" t="str">
        <f t="shared" si="35"/>
        <v/>
      </c>
      <c r="AC43" s="40" t="str">
        <f t="shared" si="35"/>
        <v/>
      </c>
      <c r="AD43" s="50" t="str">
        <f t="shared" si="35"/>
        <v/>
      </c>
      <c r="AE43" s="66" t="str">
        <f t="shared" si="35"/>
        <v/>
      </c>
      <c r="AF43" s="393" t="str">
        <f t="shared" si="35"/>
        <v/>
      </c>
      <c r="AG43" s="40" t="str">
        <f t="shared" si="35"/>
        <v/>
      </c>
      <c r="AH43" s="50" t="str">
        <f t="shared" si="35"/>
        <v/>
      </c>
      <c r="AI43" s="40" t="str">
        <f t="shared" si="35"/>
        <v/>
      </c>
      <c r="AJ43" s="673"/>
      <c r="AK43" s="706" t="str">
        <f>IF(SUM(AK11:AK40)&gt;0,MIN(AK11:AK40),"")</f>
        <v/>
      </c>
      <c r="AL43" s="707" t="str">
        <f>IF(SUM(AL11:AL40)&gt;0,MIN(AL11:AL40),"")</f>
        <v/>
      </c>
      <c r="AM43" s="67"/>
      <c r="AN43" s="668" t="str">
        <f>IF(SUM(AN11:AN40)&gt;0,MIN(AN11:AN40),"")</f>
        <v/>
      </c>
      <c r="AO43" s="885" t="str">
        <f>IF(SUM(AO11:AP40)&gt;0,MIN(AO11:AP40),"")</f>
        <v/>
      </c>
      <c r="AP43" s="1030"/>
      <c r="AQ43" s="976" t="s">
        <v>72</v>
      </c>
      <c r="AR43" s="977"/>
      <c r="AS43" s="674" t="str">
        <f aca="true" t="shared" si="36" ref="AS43:AX43">IF(SUM(AS11:AS40)&gt;0,MIN(AS11:AS40),"")</f>
        <v/>
      </c>
      <c r="AT43" s="698" t="str">
        <f t="shared" si="36"/>
        <v/>
      </c>
      <c r="AU43" s="667" t="str">
        <f t="shared" si="36"/>
        <v/>
      </c>
      <c r="AV43" s="597" t="str">
        <f t="shared" si="36"/>
        <v/>
      </c>
      <c r="AW43" s="674" t="str">
        <f t="shared" si="36"/>
        <v/>
      </c>
      <c r="AX43" s="693" t="str">
        <f t="shared" si="36"/>
        <v/>
      </c>
      <c r="AY43" s="694" t="str">
        <f aca="true" t="shared" si="37" ref="AY43:BH43">IF(SUM(AY11:AY40)&gt;0,MIN(AY11:AY40),"")</f>
        <v/>
      </c>
      <c r="AZ43" s="695" t="str">
        <f ca="1" t="shared" si="37"/>
        <v/>
      </c>
      <c r="BA43" s="674" t="str">
        <f t="shared" si="37"/>
        <v/>
      </c>
      <c r="BB43" s="693" t="str">
        <f t="shared" si="37"/>
        <v/>
      </c>
      <c r="BC43" s="694" t="str">
        <f ca="1" t="shared" si="37"/>
        <v/>
      </c>
      <c r="BD43" s="695" t="str">
        <f ca="1" t="shared" si="37"/>
        <v/>
      </c>
      <c r="BE43" s="674" t="str">
        <f t="shared" si="37"/>
        <v/>
      </c>
      <c r="BF43" s="696" t="str">
        <f t="shared" si="37"/>
        <v/>
      </c>
      <c r="BG43" s="697" t="str">
        <f ca="1" t="shared" si="37"/>
        <v/>
      </c>
      <c r="BH43" s="695" t="str">
        <f ca="1" t="shared" si="37"/>
        <v/>
      </c>
      <c r="BI43" s="559" t="str">
        <f>IF(SUM(BI11:BI40)&gt;0,MIN(BI11:BI40),"")</f>
        <v/>
      </c>
      <c r="BJ43" s="441" t="s">
        <v>41</v>
      </c>
      <c r="BK43" s="559" t="str">
        <f aca="true" t="shared" si="38" ref="BK43:BZ43">IF(SUM(BK11:BK40)&gt;0,MIN(BK11:BK40),"")</f>
        <v/>
      </c>
      <c r="BL43" s="597" t="str">
        <f t="shared" si="38"/>
        <v/>
      </c>
      <c r="BM43" s="674" t="str">
        <f t="shared" si="38"/>
        <v/>
      </c>
      <c r="BN43" s="698" t="str">
        <f t="shared" si="38"/>
        <v/>
      </c>
      <c r="BO43" s="674" t="str">
        <f t="shared" si="38"/>
        <v/>
      </c>
      <c r="BP43" s="697" t="str">
        <f t="shared" si="38"/>
        <v/>
      </c>
      <c r="BQ43" s="697" t="str">
        <f t="shared" si="38"/>
        <v/>
      </c>
      <c r="BR43" s="697" t="str">
        <f t="shared" si="38"/>
        <v/>
      </c>
      <c r="BS43" s="697" t="str">
        <f t="shared" si="38"/>
        <v/>
      </c>
      <c r="BT43" s="697" t="str">
        <f t="shared" si="38"/>
        <v/>
      </c>
      <c r="BU43" s="697" t="str">
        <f t="shared" si="38"/>
        <v/>
      </c>
      <c r="BV43" s="697" t="str">
        <f t="shared" si="38"/>
        <v/>
      </c>
      <c r="BW43" s="697" t="str">
        <f t="shared" si="38"/>
        <v/>
      </c>
      <c r="BX43" s="698" t="str">
        <f t="shared" si="38"/>
        <v/>
      </c>
      <c r="BY43" s="66" t="str">
        <f t="shared" si="38"/>
        <v/>
      </c>
      <c r="BZ43" s="40" t="str">
        <f t="shared" si="38"/>
        <v/>
      </c>
      <c r="CA43" s="785" t="s">
        <v>41</v>
      </c>
      <c r="CB43" s="60" t="str">
        <f aca="true" t="shared" si="39" ref="CB43:CP43">IF(SUM(CB11:CB40)&gt;0,MIN(CB11:CB40),"")</f>
        <v/>
      </c>
      <c r="CC43" s="63" t="str">
        <f ca="1" t="shared" si="39"/>
        <v/>
      </c>
      <c r="CD43" s="677" t="str">
        <f t="shared" si="39"/>
        <v/>
      </c>
      <c r="CE43" s="63" t="str">
        <f ca="1" t="shared" si="39"/>
        <v/>
      </c>
      <c r="CF43" s="776" t="str">
        <f t="shared" si="39"/>
        <v/>
      </c>
      <c r="CG43" s="694" t="str">
        <f t="shared" si="39"/>
        <v/>
      </c>
      <c r="CH43" s="697" t="str">
        <f t="shared" si="39"/>
        <v/>
      </c>
      <c r="CI43" s="694" t="str">
        <f t="shared" si="39"/>
        <v/>
      </c>
      <c r="CJ43" s="697" t="str">
        <f t="shared" si="39"/>
        <v/>
      </c>
      <c r="CK43" s="694" t="str">
        <f t="shared" si="39"/>
        <v/>
      </c>
      <c r="CL43" s="697" t="str">
        <f t="shared" si="39"/>
        <v/>
      </c>
      <c r="CM43" s="694" t="str">
        <f t="shared" si="39"/>
        <v/>
      </c>
      <c r="CN43" s="694" t="str">
        <f t="shared" si="39"/>
        <v/>
      </c>
      <c r="CO43" s="697" t="str">
        <f t="shared" si="39"/>
        <v/>
      </c>
      <c r="CP43" s="796" t="str">
        <f t="shared" si="39"/>
        <v/>
      </c>
    </row>
    <row r="44" spans="1:94" ht="14.45" customHeight="1" thickBot="1" thickTop="1">
      <c r="A44" s="582"/>
      <c r="B44" s="560"/>
      <c r="C44" s="560"/>
      <c r="D44" s="560"/>
      <c r="E44" s="583"/>
      <c r="F44" s="584"/>
      <c r="G44" s="567"/>
      <c r="H44" s="582"/>
      <c r="I44" s="560"/>
      <c r="J44" s="585"/>
      <c r="K44" s="560"/>
      <c r="L44" s="568"/>
      <c r="M44" s="560"/>
      <c r="N44" s="560"/>
      <c r="O44" s="560"/>
      <c r="P44" s="560"/>
      <c r="Q44" s="560"/>
      <c r="R44" s="560"/>
      <c r="S44" s="585"/>
      <c r="T44" s="967" t="s">
        <v>150</v>
      </c>
      <c r="U44" s="968"/>
      <c r="V44" s="969"/>
      <c r="W44" s="560"/>
      <c r="X44" s="560"/>
      <c r="Y44" s="590"/>
      <c r="Z44" s="560"/>
      <c r="AA44" s="569"/>
      <c r="AB44" s="560"/>
      <c r="AC44" s="585"/>
      <c r="AD44" s="560"/>
      <c r="AE44" s="560"/>
      <c r="AF44" s="560"/>
      <c r="AG44" s="585"/>
      <c r="AH44" s="560"/>
      <c r="AI44" s="585"/>
      <c r="AJ44" s="560"/>
      <c r="AK44" s="560"/>
      <c r="AL44" s="570"/>
      <c r="AM44" s="554"/>
      <c r="AN44" s="853" t="str">
        <f ca="1">'E.coli Standalone Calculation'!M38</f>
        <v/>
      </c>
      <c r="AO44" s="576"/>
      <c r="AP44" s="592"/>
      <c r="AQ44" s="560"/>
      <c r="AR44" s="585"/>
      <c r="AS44" s="560"/>
      <c r="AT44" s="585"/>
      <c r="AU44" s="668"/>
      <c r="AV44" s="585"/>
      <c r="AW44" s="560"/>
      <c r="AX44" s="560"/>
      <c r="AY44" s="579"/>
      <c r="AZ44" s="585"/>
      <c r="BA44" s="560"/>
      <c r="BB44" s="560"/>
      <c r="BC44" s="579"/>
      <c r="BD44" s="585"/>
      <c r="BE44" s="560"/>
      <c r="BF44" s="579"/>
      <c r="BG44" s="560"/>
      <c r="BH44" s="585"/>
      <c r="BI44" s="595"/>
      <c r="BJ44" s="595"/>
      <c r="BK44" s="595"/>
      <c r="BL44" s="595"/>
      <c r="BM44" s="560"/>
      <c r="BN44" s="585"/>
      <c r="BO44" s="560"/>
      <c r="BP44" s="560"/>
      <c r="BQ44" s="560"/>
      <c r="BR44" s="560"/>
      <c r="BS44" s="560"/>
      <c r="BT44" s="560"/>
      <c r="BU44" s="560"/>
      <c r="BV44" s="560"/>
      <c r="BW44" s="560"/>
      <c r="BX44" s="585"/>
      <c r="BY44" s="560"/>
      <c r="BZ44" s="585"/>
      <c r="CA44" s="595"/>
      <c r="CB44" s="668"/>
      <c r="CC44" s="668"/>
      <c r="CD44" s="668"/>
      <c r="CE44" s="775"/>
      <c r="CF44" s="668"/>
      <c r="CG44" s="770"/>
      <c r="CH44" s="770"/>
      <c r="CI44" s="770"/>
      <c r="CJ44" s="770"/>
      <c r="CK44" s="770"/>
      <c r="CL44" s="770"/>
      <c r="CM44" s="770"/>
      <c r="CN44" s="770"/>
      <c r="CO44" s="770"/>
      <c r="CP44" s="797"/>
    </row>
    <row r="45" spans="1:94" ht="14.45" customHeight="1" thickBot="1" thickTop="1">
      <c r="A45" s="586"/>
      <c r="B45" s="572"/>
      <c r="C45" s="572"/>
      <c r="D45" s="572"/>
      <c r="E45" s="587"/>
      <c r="F45" s="571"/>
      <c r="G45" s="587"/>
      <c r="H45" s="572"/>
      <c r="I45" s="572"/>
      <c r="J45" s="588"/>
      <c r="K45" s="572"/>
      <c r="L45" s="573"/>
      <c r="M45" s="572"/>
      <c r="N45" s="572"/>
      <c r="O45" s="572"/>
      <c r="P45" s="572"/>
      <c r="Q45" s="572"/>
      <c r="R45" s="572"/>
      <c r="S45" s="588"/>
      <c r="T45" s="970" t="s">
        <v>174</v>
      </c>
      <c r="U45" s="971"/>
      <c r="V45" s="972"/>
      <c r="W45" s="572"/>
      <c r="X45" s="572"/>
      <c r="Y45" s="591"/>
      <c r="Z45" s="572"/>
      <c r="AA45" s="574"/>
      <c r="AB45" s="572"/>
      <c r="AC45" s="588"/>
      <c r="AD45" s="572"/>
      <c r="AE45" s="572"/>
      <c r="AF45" s="572"/>
      <c r="AG45" s="588"/>
      <c r="AH45" s="572"/>
      <c r="AI45" s="588"/>
      <c r="AJ45" s="572"/>
      <c r="AK45" s="572"/>
      <c r="AL45" s="575"/>
      <c r="AM45" s="554"/>
      <c r="AN45" s="854" t="str">
        <f ca="1">'E.coli Standalone Calculation'!M41</f>
        <v/>
      </c>
      <c r="AO45" s="580"/>
      <c r="AP45" s="593"/>
      <c r="AQ45" s="572"/>
      <c r="AR45" s="588"/>
      <c r="AS45" s="572"/>
      <c r="AT45" s="588"/>
      <c r="AU45" s="572"/>
      <c r="AV45" s="588"/>
      <c r="AW45" s="572"/>
      <c r="AX45" s="572"/>
      <c r="AY45" s="581"/>
      <c r="AZ45" s="588"/>
      <c r="BA45" s="572"/>
      <c r="BB45" s="572"/>
      <c r="BC45" s="581"/>
      <c r="BD45" s="588"/>
      <c r="BE45" s="572"/>
      <c r="BF45" s="581"/>
      <c r="BG45" s="572"/>
      <c r="BH45" s="588"/>
      <c r="BI45" s="596"/>
      <c r="BJ45" s="596"/>
      <c r="BK45" s="596"/>
      <c r="BL45" s="596"/>
      <c r="BM45" s="572"/>
      <c r="BN45" s="588"/>
      <c r="BO45" s="572"/>
      <c r="BP45" s="572"/>
      <c r="BQ45" s="572"/>
      <c r="BR45" s="572"/>
      <c r="BS45" s="572"/>
      <c r="BT45" s="572"/>
      <c r="BU45" s="572"/>
      <c r="BV45" s="572"/>
      <c r="BW45" s="572"/>
      <c r="BX45" s="588"/>
      <c r="BY45" s="572"/>
      <c r="BZ45" s="588"/>
      <c r="CA45" s="788"/>
      <c r="CB45" s="771"/>
      <c r="CC45" s="771"/>
      <c r="CD45" s="771"/>
      <c r="CE45" s="778"/>
      <c r="CF45" s="771"/>
      <c r="CG45" s="771"/>
      <c r="CH45" s="771"/>
      <c r="CI45" s="771"/>
      <c r="CJ45" s="771"/>
      <c r="CK45" s="771"/>
      <c r="CL45" s="771"/>
      <c r="CM45" s="771"/>
      <c r="CN45" s="771"/>
      <c r="CO45" s="771"/>
      <c r="CP45" s="778"/>
    </row>
    <row r="46" spans="1:94" ht="15" customHeight="1" thickBot="1">
      <c r="A46" s="441" t="s">
        <v>42</v>
      </c>
      <c r="B46" s="222"/>
      <c r="C46" s="442"/>
      <c r="D46" s="119"/>
      <c r="E46" s="83">
        <f>COUNT(E11:E40)</f>
        <v>0</v>
      </c>
      <c r="F46" s="443">
        <f>COUNTA(F11:F40)</f>
        <v>0</v>
      </c>
      <c r="G46" s="444">
        <f>COUNTA(G11:G40)</f>
        <v>0</v>
      </c>
      <c r="H46" s="445">
        <f aca="true" t="shared" si="40" ref="H46:S46">COUNT(H11:H40)</f>
        <v>0</v>
      </c>
      <c r="I46" s="81">
        <f t="shared" si="40"/>
        <v>0</v>
      </c>
      <c r="J46" s="82">
        <f t="shared" si="40"/>
        <v>0</v>
      </c>
      <c r="K46" s="445">
        <f t="shared" si="40"/>
        <v>0</v>
      </c>
      <c r="L46" s="81">
        <f t="shared" si="40"/>
        <v>0</v>
      </c>
      <c r="M46" s="81">
        <f t="shared" si="40"/>
        <v>0</v>
      </c>
      <c r="N46" s="81">
        <f ca="1" t="shared" si="40"/>
        <v>0</v>
      </c>
      <c r="O46" s="81">
        <f t="shared" si="40"/>
        <v>0</v>
      </c>
      <c r="P46" s="81">
        <f ca="1" t="shared" si="40"/>
        <v>0</v>
      </c>
      <c r="Q46" s="81">
        <f t="shared" si="40"/>
        <v>0</v>
      </c>
      <c r="R46" s="81">
        <f t="shared" si="40"/>
        <v>0</v>
      </c>
      <c r="S46" s="82">
        <f t="shared" si="40"/>
        <v>0</v>
      </c>
      <c r="T46" s="220" t="s">
        <v>66</v>
      </c>
      <c r="U46" s="62">
        <f aca="true" t="shared" si="41" ref="U46:AI46">COUNT(U11:U40)</f>
        <v>0</v>
      </c>
      <c r="V46" s="60">
        <f t="shared" si="41"/>
        <v>0</v>
      </c>
      <c r="W46" s="61">
        <f t="shared" si="41"/>
        <v>0</v>
      </c>
      <c r="X46" s="394">
        <f t="shared" si="41"/>
        <v>0</v>
      </c>
      <c r="Y46" s="63">
        <f t="shared" si="41"/>
        <v>0</v>
      </c>
      <c r="Z46" s="60">
        <f t="shared" si="41"/>
        <v>0</v>
      </c>
      <c r="AA46" s="61">
        <f t="shared" si="41"/>
        <v>0</v>
      </c>
      <c r="AB46" s="394">
        <f t="shared" si="41"/>
        <v>0</v>
      </c>
      <c r="AC46" s="63">
        <f t="shared" si="41"/>
        <v>0</v>
      </c>
      <c r="AD46" s="60">
        <f t="shared" si="41"/>
        <v>0</v>
      </c>
      <c r="AE46" s="61">
        <f t="shared" si="41"/>
        <v>0</v>
      </c>
      <c r="AF46" s="394">
        <f t="shared" si="41"/>
        <v>0</v>
      </c>
      <c r="AG46" s="63">
        <f t="shared" si="41"/>
        <v>0</v>
      </c>
      <c r="AH46" s="60">
        <f t="shared" si="41"/>
        <v>0</v>
      </c>
      <c r="AI46" s="63">
        <f t="shared" si="41"/>
        <v>0</v>
      </c>
      <c r="AJ46" s="678"/>
      <c r="AK46" s="677"/>
      <c r="AL46" s="61">
        <f>COUNT(AL11:AL40)</f>
        <v>0</v>
      </c>
      <c r="AM46" s="68"/>
      <c r="AN46" s="61">
        <f ca="1">COUNT(AM11:AM40)</f>
        <v>0</v>
      </c>
      <c r="AO46" s="1028">
        <f>COUNT(AO11:AP40)</f>
        <v>0</v>
      </c>
      <c r="AP46" s="1029"/>
      <c r="AQ46" s="1065" t="s">
        <v>66</v>
      </c>
      <c r="AR46" s="1066"/>
      <c r="AS46" s="60">
        <f aca="true" t="shared" si="42" ref="AS46:BI46">COUNT(AS11:AS40)</f>
        <v>0</v>
      </c>
      <c r="AT46" s="112">
        <f t="shared" si="42"/>
        <v>0</v>
      </c>
      <c r="AU46" s="61">
        <f t="shared" si="42"/>
        <v>0</v>
      </c>
      <c r="AV46" s="63">
        <f t="shared" si="42"/>
        <v>0</v>
      </c>
      <c r="AW46" s="60">
        <f t="shared" si="42"/>
        <v>0</v>
      </c>
      <c r="AX46" s="69">
        <f t="shared" si="42"/>
        <v>0</v>
      </c>
      <c r="AY46" s="69">
        <f ca="1" t="shared" si="42"/>
        <v>0</v>
      </c>
      <c r="AZ46" s="112">
        <f ca="1" t="shared" si="42"/>
        <v>0</v>
      </c>
      <c r="BA46" s="60">
        <f t="shared" si="42"/>
        <v>0</v>
      </c>
      <c r="BB46" s="69">
        <f t="shared" si="42"/>
        <v>0</v>
      </c>
      <c r="BC46" s="69">
        <f ca="1" t="shared" si="42"/>
        <v>0</v>
      </c>
      <c r="BD46" s="112">
        <f ca="1" t="shared" si="42"/>
        <v>0</v>
      </c>
      <c r="BE46" s="60">
        <f t="shared" si="42"/>
        <v>0</v>
      </c>
      <c r="BF46" s="69">
        <f t="shared" si="42"/>
        <v>0</v>
      </c>
      <c r="BG46" s="69">
        <f ca="1" t="shared" si="42"/>
        <v>0</v>
      </c>
      <c r="BH46" s="112">
        <f ca="1" t="shared" si="42"/>
        <v>0</v>
      </c>
      <c r="BI46" s="413">
        <f t="shared" si="42"/>
        <v>0</v>
      </c>
      <c r="BJ46" s="241" t="s">
        <v>66</v>
      </c>
      <c r="BK46" s="413">
        <f aca="true" t="shared" si="43" ref="BK46:BZ46">COUNT(BK11:BK40)</f>
        <v>0</v>
      </c>
      <c r="BL46" s="413">
        <f t="shared" si="43"/>
        <v>0</v>
      </c>
      <c r="BM46" s="62">
        <f t="shared" si="43"/>
        <v>0</v>
      </c>
      <c r="BN46" s="63">
        <f t="shared" si="43"/>
        <v>0</v>
      </c>
      <c r="BO46" s="60">
        <f t="shared" si="43"/>
        <v>0</v>
      </c>
      <c r="BP46" s="61">
        <f t="shared" si="43"/>
        <v>0</v>
      </c>
      <c r="BQ46" s="61">
        <f t="shared" si="43"/>
        <v>0</v>
      </c>
      <c r="BR46" s="61">
        <f t="shared" si="43"/>
        <v>0</v>
      </c>
      <c r="BS46" s="61">
        <f t="shared" si="43"/>
        <v>0</v>
      </c>
      <c r="BT46" s="61">
        <f t="shared" si="43"/>
        <v>0</v>
      </c>
      <c r="BU46" s="61">
        <f t="shared" si="43"/>
        <v>0</v>
      </c>
      <c r="BV46" s="61">
        <f t="shared" si="43"/>
        <v>0</v>
      </c>
      <c r="BW46" s="61">
        <f t="shared" si="43"/>
        <v>0</v>
      </c>
      <c r="BX46" s="63">
        <f t="shared" si="43"/>
        <v>0</v>
      </c>
      <c r="BY46" s="61">
        <f t="shared" si="43"/>
        <v>0</v>
      </c>
      <c r="BZ46" s="63">
        <f t="shared" si="43"/>
        <v>0</v>
      </c>
      <c r="CA46" s="787" t="s">
        <v>66</v>
      </c>
      <c r="CB46" s="589">
        <f aca="true" t="shared" si="44" ref="CB46:CP46">COUNT(CB11:CB40)</f>
        <v>0</v>
      </c>
      <c r="CC46" s="69">
        <f ca="1" t="shared" si="44"/>
        <v>0</v>
      </c>
      <c r="CD46" s="69">
        <f t="shared" si="44"/>
        <v>0</v>
      </c>
      <c r="CE46" s="112">
        <f ca="1" t="shared" si="44"/>
        <v>0</v>
      </c>
      <c r="CF46" s="69">
        <f t="shared" si="44"/>
        <v>0</v>
      </c>
      <c r="CG46" s="69">
        <f t="shared" si="44"/>
        <v>0</v>
      </c>
      <c r="CH46" s="69">
        <f t="shared" si="44"/>
        <v>0</v>
      </c>
      <c r="CI46" s="69">
        <f t="shared" si="44"/>
        <v>0</v>
      </c>
      <c r="CJ46" s="69">
        <f t="shared" si="44"/>
        <v>0</v>
      </c>
      <c r="CK46" s="69">
        <f t="shared" si="44"/>
        <v>0</v>
      </c>
      <c r="CL46" s="69">
        <f t="shared" si="44"/>
        <v>0</v>
      </c>
      <c r="CM46" s="69">
        <f t="shared" si="44"/>
        <v>0</v>
      </c>
      <c r="CN46" s="69">
        <f t="shared" si="44"/>
        <v>0</v>
      </c>
      <c r="CO46" s="69">
        <f t="shared" si="44"/>
        <v>0</v>
      </c>
      <c r="CP46" s="112">
        <f t="shared" si="44"/>
        <v>0</v>
      </c>
    </row>
    <row r="47" spans="1:79" ht="15.75" customHeight="1" thickBot="1">
      <c r="A47" s="989" t="s">
        <v>124</v>
      </c>
      <c r="B47" s="990"/>
      <c r="C47" s="990"/>
      <c r="D47" s="990"/>
      <c r="E47" s="990"/>
      <c r="F47" s="990"/>
      <c r="G47" s="990"/>
      <c r="H47" s="990"/>
      <c r="I47" s="990"/>
      <c r="J47" s="990"/>
      <c r="K47" s="457" t="s">
        <v>190</v>
      </c>
      <c r="L47" s="205"/>
      <c r="M47" s="205"/>
      <c r="N47" s="205"/>
      <c r="O47" s="205"/>
      <c r="P47" s="458"/>
      <c r="Q47" s="459" t="s">
        <v>129</v>
      </c>
      <c r="R47" s="205"/>
      <c r="S47" s="230"/>
      <c r="T47" s="300" t="s">
        <v>43</v>
      </c>
      <c r="U47" s="401"/>
      <c r="V47" s="205"/>
      <c r="W47" s="205"/>
      <c r="X47" s="205"/>
      <c r="Y47" s="205"/>
      <c r="Z47" s="205"/>
      <c r="AA47" s="205"/>
      <c r="AB47" s="205"/>
      <c r="AC47" s="205"/>
      <c r="AD47" s="205"/>
      <c r="AE47" s="205"/>
      <c r="AF47" s="205"/>
      <c r="AG47" s="205"/>
      <c r="AH47" s="205"/>
      <c r="AI47" s="205"/>
      <c r="AJ47" s="205"/>
      <c r="AK47" s="205"/>
      <c r="AL47" s="205"/>
      <c r="AM47" s="205"/>
      <c r="AN47" s="205"/>
      <c r="AO47" s="205"/>
      <c r="AP47" s="230"/>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row>
    <row r="48" spans="1:79" ht="12.75">
      <c r="A48" s="991"/>
      <c r="B48" s="992"/>
      <c r="C48" s="992"/>
      <c r="D48" s="992"/>
      <c r="E48" s="992"/>
      <c r="F48" s="992"/>
      <c r="G48" s="992"/>
      <c r="H48" s="992"/>
      <c r="I48" s="992"/>
      <c r="J48" s="992"/>
      <c r="K48" s="1002"/>
      <c r="L48" s="1003"/>
      <c r="M48" s="1003"/>
      <c r="N48" s="1003"/>
      <c r="O48" s="1003"/>
      <c r="P48" s="1004"/>
      <c r="Q48" s="1006"/>
      <c r="R48" s="1007"/>
      <c r="S48" s="1008"/>
      <c r="T48" s="996"/>
      <c r="U48" s="997"/>
      <c r="V48" s="997"/>
      <c r="W48" s="997"/>
      <c r="X48" s="997"/>
      <c r="Y48" s="997"/>
      <c r="Z48" s="997"/>
      <c r="AA48" s="997"/>
      <c r="AB48" s="997"/>
      <c r="AC48" s="997"/>
      <c r="AD48" s="997"/>
      <c r="AE48" s="997"/>
      <c r="AF48" s="997"/>
      <c r="AG48" s="997"/>
      <c r="AH48" s="997"/>
      <c r="AI48" s="997"/>
      <c r="AJ48" s="997"/>
      <c r="AK48" s="997"/>
      <c r="AL48" s="997"/>
      <c r="AM48" s="997"/>
      <c r="AN48" s="997"/>
      <c r="AO48" s="997"/>
      <c r="AP48" s="998"/>
      <c r="AQ48" s="198"/>
      <c r="AR48" s="198"/>
      <c r="AS48" s="89" t="s">
        <v>44</v>
      </c>
      <c r="AT48" s="90"/>
      <c r="AU48" s="90"/>
      <c r="AV48" s="90"/>
      <c r="AW48" s="90"/>
      <c r="AX48" s="90"/>
      <c r="AY48" s="90"/>
      <c r="AZ48" s="90"/>
      <c r="BA48" s="90"/>
      <c r="BB48" s="90"/>
      <c r="BC48" s="91"/>
      <c r="BD48" s="303" t="s">
        <v>45</v>
      </c>
      <c r="BE48" s="205"/>
      <c r="BF48" s="230"/>
      <c r="BG48" s="198"/>
      <c r="BH48" s="198"/>
      <c r="BI48" s="198"/>
      <c r="BJ48" s="198"/>
      <c r="BK48" s="198"/>
      <c r="BL48" s="198"/>
      <c r="BM48" s="908" t="s">
        <v>175</v>
      </c>
      <c r="BN48" s="909"/>
      <c r="BO48" s="909"/>
      <c r="BP48" s="909"/>
      <c r="BQ48" s="909"/>
      <c r="BR48" s="909"/>
      <c r="BS48" s="909"/>
      <c r="BT48" s="909"/>
      <c r="BU48" s="910"/>
      <c r="BV48" s="198"/>
      <c r="BW48" s="198"/>
      <c r="BX48" s="198"/>
      <c r="BY48" s="198"/>
      <c r="BZ48" s="198"/>
      <c r="CA48" s="198"/>
    </row>
    <row r="49" spans="1:79" ht="12.75">
      <c r="A49" s="991"/>
      <c r="B49" s="992"/>
      <c r="C49" s="992"/>
      <c r="D49" s="992"/>
      <c r="E49" s="992"/>
      <c r="F49" s="992"/>
      <c r="G49" s="992"/>
      <c r="H49" s="992"/>
      <c r="I49" s="992"/>
      <c r="J49" s="992"/>
      <c r="K49" s="1005"/>
      <c r="L49" s="1003"/>
      <c r="M49" s="1003"/>
      <c r="N49" s="1003"/>
      <c r="O49" s="1003"/>
      <c r="P49" s="1004"/>
      <c r="Q49" s="1009"/>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245"/>
      <c r="AT49" s="219"/>
      <c r="AU49" s="246"/>
      <c r="AV49" s="249" t="s">
        <v>47</v>
      </c>
      <c r="AW49" s="250"/>
      <c r="AX49" s="249" t="s">
        <v>48</v>
      </c>
      <c r="AY49" s="250"/>
      <c r="AZ49" s="251" t="s">
        <v>49</v>
      </c>
      <c r="BA49" s="252"/>
      <c r="BB49" s="251" t="s">
        <v>50</v>
      </c>
      <c r="BC49" s="253"/>
      <c r="BD49" s="304" t="s">
        <v>51</v>
      </c>
      <c r="BE49" s="198"/>
      <c r="BF49" s="98">
        <f>IF(SUM(AS11:AS40)&gt;0,SUM(AS11:AS40),SUM(K11:K40))</f>
        <v>0</v>
      </c>
      <c r="BG49" s="198"/>
      <c r="BH49" s="198"/>
      <c r="BI49" s="198"/>
      <c r="BJ49" s="198"/>
      <c r="BK49" s="198"/>
      <c r="BL49" s="198"/>
      <c r="BM49" s="911"/>
      <c r="BN49" s="912"/>
      <c r="BO49" s="912"/>
      <c r="BP49" s="912"/>
      <c r="BQ49" s="912"/>
      <c r="BR49" s="912"/>
      <c r="BS49" s="912"/>
      <c r="BT49" s="912"/>
      <c r="BU49" s="913"/>
      <c r="BV49" s="198"/>
      <c r="BW49" s="198"/>
      <c r="BX49" s="198"/>
      <c r="BY49" s="198"/>
      <c r="BZ49" s="198"/>
      <c r="CA49" s="198"/>
    </row>
    <row r="50" spans="1:79" ht="14.25" thickBot="1">
      <c r="A50" s="991"/>
      <c r="B50" s="992"/>
      <c r="C50" s="992"/>
      <c r="D50" s="992"/>
      <c r="E50" s="992"/>
      <c r="F50" s="992"/>
      <c r="G50" s="992"/>
      <c r="H50" s="992"/>
      <c r="I50" s="992"/>
      <c r="J50" s="992"/>
      <c r="K50" s="1010"/>
      <c r="L50" s="1011"/>
      <c r="M50" s="1011"/>
      <c r="N50" s="1011"/>
      <c r="O50" s="1011"/>
      <c r="P50" s="1012"/>
      <c r="Q50" s="460"/>
      <c r="R50" s="233"/>
      <c r="S50" s="234"/>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1" t="s">
        <v>46</v>
      </c>
      <c r="AT50" s="247"/>
      <c r="AU50" s="248"/>
      <c r="AV50" s="329" t="str">
        <f>IF(M41=" "," NA",(+M41-AW41)/M41*100)</f>
        <v xml:space="preserve"> NA</v>
      </c>
      <c r="AW50" s="330"/>
      <c r="AX50" s="329" t="str">
        <f>IF(O41=" "," NA",(+O41-BA41)/O41*100)</f>
        <v xml:space="preserve"> NA</v>
      </c>
      <c r="AY50" s="330"/>
      <c r="AZ50" s="329" t="str">
        <f>IF(R41=" "," NA",(+R41-BE41)/R41*100)</f>
        <v xml:space="preserve"> NA</v>
      </c>
      <c r="BA50" s="330"/>
      <c r="BB50" s="327" t="str">
        <f>IF(Q41=" "," NA",(+Q41-AV41)/Q41*100)</f>
        <v xml:space="preserve"> NA</v>
      </c>
      <c r="BC50" s="103"/>
      <c r="BD50" s="216"/>
      <c r="BE50" s="217"/>
      <c r="BF50" s="231"/>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3.5">
      <c r="A51" s="991"/>
      <c r="B51" s="992"/>
      <c r="C51" s="992"/>
      <c r="D51" s="992"/>
      <c r="E51" s="992"/>
      <c r="F51" s="992"/>
      <c r="G51" s="992"/>
      <c r="H51" s="992"/>
      <c r="I51" s="992"/>
      <c r="J51" s="992"/>
      <c r="K51" s="457" t="s">
        <v>191</v>
      </c>
      <c r="L51" s="461"/>
      <c r="M51" s="205"/>
      <c r="N51" s="205"/>
      <c r="O51" s="205"/>
      <c r="P51" s="462"/>
      <c r="Q51" s="459" t="s">
        <v>129</v>
      </c>
      <c r="R51" s="205"/>
      <c r="S51" s="230"/>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198"/>
      <c r="AT51" s="198"/>
      <c r="AU51" s="198"/>
      <c r="AV51" s="198"/>
      <c r="AW51" s="198"/>
      <c r="AX51" s="198"/>
      <c r="AY51" s="198"/>
      <c r="AZ51" s="198"/>
      <c r="BA51" s="198"/>
      <c r="BB51" s="198"/>
      <c r="BC51" s="198"/>
      <c r="BD51" s="932" t="s">
        <v>52</v>
      </c>
      <c r="BE51" s="933"/>
      <c r="BF51" s="888"/>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5.75">
      <c r="A52" s="991"/>
      <c r="B52" s="992"/>
      <c r="C52" s="992"/>
      <c r="D52" s="992"/>
      <c r="E52" s="992"/>
      <c r="F52" s="992"/>
      <c r="G52" s="992"/>
      <c r="H52" s="992"/>
      <c r="I52" s="992"/>
      <c r="J52" s="992"/>
      <c r="K52" s="463" t="s">
        <v>192</v>
      </c>
      <c r="L52" s="209"/>
      <c r="M52" s="209"/>
      <c r="N52" s="209"/>
      <c r="O52" s="209"/>
      <c r="P52" s="209"/>
      <c r="Q52" s="1006"/>
      <c r="R52" s="1007"/>
      <c r="S52" s="1008"/>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200" t="str">
        <f>IF(OR(Q41=" ",AV41=" ",LEFT(Q10,4)&lt;&gt;"Phos",LEFT(AV10,4)&lt;&gt;"Phos"),"","Phosphorus limit would be")</f>
        <v/>
      </c>
      <c r="AT52" s="200"/>
      <c r="AU52" s="200"/>
      <c r="AV52" s="200"/>
      <c r="AW52" s="200" t="str">
        <f>IF(OR(Q41=" ",+AV41=" ",LEFT(Q10,4)&lt;&gt;"Phos",LEFT(AV10,4)&lt;&gt;"Phos"),"",IF(+Q41&gt;=5,1,IF(+Q41&gt;=4,80,IF(+Q41&gt;=3,75,IF(Q41&gt;=2,70,IF(Q41&gt;=1,65,60))))))</f>
        <v/>
      </c>
      <c r="AX52" s="200" t="str">
        <f>IF(OR(Q41=" ",+AV41=" ",LEFT(Q10,4)&lt;&gt;"Phos",LEFT(AV10,4)&lt;&gt;"Phos"),"",IF(+Q41&gt;=5,"mg/l.","% removal."))</f>
        <v/>
      </c>
      <c r="AY52" s="200"/>
      <c r="AZ52" s="200" t="str">
        <f>IF(OR(Q41=" ",+AV41=" ",LEFT(Q10,4)&lt;&gt;"Phos",LEFT(AV10,4)&lt;&gt;"Phos"),"",IF(OR(AND(+Q41&gt;=5,AV41&gt;1),AND(+Q41&gt;=4,+Q41&lt;5,BB50&lt;80),AND(+Q41&gt;=3,+Q41&lt;4,BB50&lt;75),AND(+Q41&gt;=2,+Q41&lt;3,BB50&lt;70),AND(+Q41&gt;=1,+Q41&lt;2,BB50&lt;65),AND(+Q41&lt;1,BB50&lt;60)),"(compliance not achieved)","(compliance achieved)"))</f>
        <v/>
      </c>
      <c r="BA52" s="200"/>
      <c r="BB52" s="200"/>
      <c r="BC52" s="198"/>
      <c r="BD52" s="305" t="s">
        <v>53</v>
      </c>
      <c r="BE52" s="198"/>
      <c r="BF52" s="99" t="str">
        <f>IF(AS46+K46=0,"",IF(AS46&gt;0,+AS41/O4,K41/O4))</f>
        <v/>
      </c>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3.5" customHeight="1" thickBot="1">
      <c r="A53" s="991"/>
      <c r="B53" s="992"/>
      <c r="C53" s="992"/>
      <c r="D53" s="992"/>
      <c r="E53" s="992"/>
      <c r="F53" s="992"/>
      <c r="G53" s="992"/>
      <c r="H53" s="992"/>
      <c r="I53" s="992"/>
      <c r="J53" s="992"/>
      <c r="K53" s="1002"/>
      <c r="L53" s="1003"/>
      <c r="M53" s="1003"/>
      <c r="N53" s="1003"/>
      <c r="O53" s="1003"/>
      <c r="P53" s="1013"/>
      <c r="Q53" s="1009"/>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198"/>
      <c r="AT53" s="198"/>
      <c r="AU53" s="198"/>
      <c r="AV53" s="198"/>
      <c r="AW53" s="198"/>
      <c r="AX53" s="198"/>
      <c r="AY53" s="198"/>
      <c r="AZ53" s="198"/>
      <c r="BA53" s="198"/>
      <c r="BB53" s="198"/>
      <c r="BC53" s="198"/>
      <c r="BD53" s="235"/>
      <c r="BE53" s="229"/>
      <c r="BF53" s="237"/>
      <c r="BG53" s="198"/>
      <c r="BH53" s="198"/>
      <c r="BI53" s="198"/>
      <c r="BJ53" s="198"/>
      <c r="BK53" s="198"/>
      <c r="BL53" s="198"/>
      <c r="BM53" s="914"/>
      <c r="BN53" s="915"/>
      <c r="BO53" s="915"/>
      <c r="BP53" s="915"/>
      <c r="BQ53" s="915"/>
      <c r="BR53" s="915"/>
      <c r="BS53" s="915"/>
      <c r="BT53" s="915"/>
      <c r="BU53" s="916"/>
      <c r="BV53" s="198"/>
      <c r="BW53" s="198"/>
      <c r="BX53" s="198"/>
      <c r="BY53" s="198"/>
      <c r="BZ53" s="198"/>
      <c r="CA53" s="198"/>
    </row>
    <row r="54" spans="1:79" ht="24" customHeight="1" thickBot="1">
      <c r="A54" s="1087"/>
      <c r="B54" s="1088"/>
      <c r="C54" s="1088"/>
      <c r="D54" s="1088"/>
      <c r="E54" s="1088"/>
      <c r="F54" s="1088"/>
      <c r="G54" s="1088"/>
      <c r="H54" s="1088"/>
      <c r="I54" s="1088"/>
      <c r="J54" s="1088"/>
      <c r="K54" s="1014"/>
      <c r="L54" s="1015"/>
      <c r="M54" s="1015"/>
      <c r="N54" s="1015"/>
      <c r="O54" s="1015"/>
      <c r="P54" s="1016"/>
      <c r="Q54" s="464"/>
      <c r="R54" s="229"/>
      <c r="S54" s="237"/>
      <c r="T54" s="999"/>
      <c r="U54" s="1000"/>
      <c r="V54" s="1000"/>
      <c r="W54" s="1000"/>
      <c r="X54" s="1000"/>
      <c r="Y54" s="1000"/>
      <c r="Z54" s="1000"/>
      <c r="AA54" s="1000"/>
      <c r="AB54" s="1000"/>
      <c r="AC54" s="1000"/>
      <c r="AD54" s="1000"/>
      <c r="AE54" s="1000"/>
      <c r="AF54" s="1000"/>
      <c r="AG54" s="1000"/>
      <c r="AH54" s="1000"/>
      <c r="AI54" s="1000"/>
      <c r="AJ54" s="1000"/>
      <c r="AK54" s="1000"/>
      <c r="AL54" s="1000"/>
      <c r="AM54" s="1000"/>
      <c r="AN54" s="1000"/>
      <c r="AO54" s="1000"/>
      <c r="AP54" s="1001"/>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row>
    <row r="55" spans="1:99" ht="12.75">
      <c r="A55" s="882" t="s">
        <v>201</v>
      </c>
      <c r="B55" s="882"/>
      <c r="C55" s="882"/>
      <c r="D55" s="882"/>
      <c r="E55" s="882"/>
      <c r="F55" s="882"/>
      <c r="G55" s="882"/>
      <c r="H55" s="882"/>
      <c r="I55" s="882"/>
      <c r="J55" s="882"/>
      <c r="K55" s="882"/>
      <c r="L55" s="882"/>
      <c r="M55" s="882"/>
      <c r="N55" s="882"/>
      <c r="O55" s="882"/>
      <c r="P55" s="882"/>
      <c r="Q55" s="882"/>
      <c r="R55" s="882"/>
      <c r="S55" s="882"/>
      <c r="T55" s="995" t="s">
        <v>202</v>
      </c>
      <c r="U55" s="995"/>
      <c r="V55" s="995"/>
      <c r="W55" s="995"/>
      <c r="X55" s="995"/>
      <c r="Y55" s="995"/>
      <c r="Z55" s="995"/>
      <c r="AA55" s="995"/>
      <c r="AB55" s="995"/>
      <c r="AC55" s="995"/>
      <c r="AD55" s="995"/>
      <c r="AE55" s="995"/>
      <c r="AF55" s="995"/>
      <c r="AG55" s="995"/>
      <c r="AH55" s="995"/>
      <c r="AI55" s="995"/>
      <c r="AJ55" s="995"/>
      <c r="AK55" s="995"/>
      <c r="AL55" s="995"/>
      <c r="AM55" s="995"/>
      <c r="AN55" s="995"/>
      <c r="AO55" s="995"/>
      <c r="AP55" s="995"/>
      <c r="AQ55" s="882" t="s">
        <v>203</v>
      </c>
      <c r="AR55" s="882"/>
      <c r="AS55" s="882"/>
      <c r="AT55" s="882"/>
      <c r="AU55" s="882"/>
      <c r="AV55" s="882"/>
      <c r="AW55" s="882"/>
      <c r="AX55" s="882"/>
      <c r="AY55" s="882"/>
      <c r="AZ55" s="882"/>
      <c r="BA55" s="882"/>
      <c r="BB55" s="882"/>
      <c r="BC55" s="882"/>
      <c r="BD55" s="882"/>
      <c r="BE55" s="882"/>
      <c r="BF55" s="882"/>
      <c r="BG55" s="882"/>
      <c r="BH55" s="882"/>
      <c r="BI55" s="882"/>
      <c r="BJ55" s="882" t="s">
        <v>204</v>
      </c>
      <c r="BK55" s="882"/>
      <c r="BL55" s="882"/>
      <c r="BM55" s="882"/>
      <c r="BN55" s="882"/>
      <c r="BO55" s="882"/>
      <c r="BP55" s="882"/>
      <c r="BQ55" s="882"/>
      <c r="BR55" s="882"/>
      <c r="BS55" s="882"/>
      <c r="BT55" s="882"/>
      <c r="BU55" s="882"/>
      <c r="BV55" s="882"/>
      <c r="BW55" s="882"/>
      <c r="BX55" s="882"/>
      <c r="BY55" s="882"/>
      <c r="BZ55" s="882"/>
      <c r="CA55" s="882"/>
      <c r="CB55" s="882"/>
      <c r="CC55" s="882" t="s">
        <v>205</v>
      </c>
      <c r="CD55" s="882"/>
      <c r="CE55" s="882"/>
      <c r="CF55" s="882"/>
      <c r="CG55" s="882"/>
      <c r="CH55" s="882"/>
      <c r="CI55" s="882"/>
      <c r="CJ55" s="882"/>
      <c r="CK55" s="882"/>
      <c r="CL55" s="882"/>
      <c r="CM55" s="882"/>
      <c r="CN55" s="882"/>
      <c r="CO55" s="882"/>
      <c r="CP55" s="882"/>
      <c r="CQ55" s="882"/>
      <c r="CR55" s="882"/>
      <c r="CS55" s="882"/>
      <c r="CT55" s="882"/>
      <c r="CU55" s="882"/>
    </row>
  </sheetData>
  <sheetProtection algorithmName="SHA-512" hashValue="nOfDk/jPBmBEMwLq/HjAgLFbpp6uVycO2JPr3OYZoHTdIPGho4q0kkIL1TM0wIRt3v57wudZJhzwwrYKOAB4tg==" saltValue="1Y0jFUX3NzJ8o4Q+j1ZrrQ==" spinCount="100000" sheet="1" selectLockedCells="1"/>
  <mergeCells count="68">
    <mergeCell ref="CI8:CI10"/>
    <mergeCell ref="CP8:CP10"/>
    <mergeCell ref="CJ8:CJ10"/>
    <mergeCell ref="CK8:CK10"/>
    <mergeCell ref="CL8:CL10"/>
    <mergeCell ref="CM8:CM10"/>
    <mergeCell ref="CN8:CN10"/>
    <mergeCell ref="CO8:CO10"/>
    <mergeCell ref="CB8:CE8"/>
    <mergeCell ref="CD9:CE9"/>
    <mergeCell ref="CF8:CF10"/>
    <mergeCell ref="CG8:CG10"/>
    <mergeCell ref="CH8:CH10"/>
    <mergeCell ref="AO46:AP46"/>
    <mergeCell ref="AQ41:AR41"/>
    <mergeCell ref="AQ42:AR42"/>
    <mergeCell ref="AQ43:AR43"/>
    <mergeCell ref="AQ46:AR46"/>
    <mergeCell ref="AO42:AP42"/>
    <mergeCell ref="BR9:BR10"/>
    <mergeCell ref="BL8:BL10"/>
    <mergeCell ref="BY9:BY10"/>
    <mergeCell ref="T45:V45"/>
    <mergeCell ref="AO43:AP43"/>
    <mergeCell ref="T44:V44"/>
    <mergeCell ref="C8:C10"/>
    <mergeCell ref="F8:F10"/>
    <mergeCell ref="G8:G10"/>
    <mergeCell ref="D8:D10"/>
    <mergeCell ref="U8:U10"/>
    <mergeCell ref="K2:O2"/>
    <mergeCell ref="P2:R2"/>
    <mergeCell ref="AS8:BF8"/>
    <mergeCell ref="Q4:S4"/>
    <mergeCell ref="K7:N7"/>
    <mergeCell ref="AQ6:AU6"/>
    <mergeCell ref="K5:L5"/>
    <mergeCell ref="AE6:AL7"/>
    <mergeCell ref="P6:Q6"/>
    <mergeCell ref="R6:S6"/>
    <mergeCell ref="P7:Q7"/>
    <mergeCell ref="R7:S7"/>
    <mergeCell ref="BA6:BG7"/>
    <mergeCell ref="A47:J54"/>
    <mergeCell ref="A55:S55"/>
    <mergeCell ref="T55:AP55"/>
    <mergeCell ref="K48:P49"/>
    <mergeCell ref="Q48:S49"/>
    <mergeCell ref="K50:P50"/>
    <mergeCell ref="Q52:S53"/>
    <mergeCell ref="K53:P54"/>
    <mergeCell ref="T48:AP54"/>
    <mergeCell ref="CC55:CU55"/>
    <mergeCell ref="M5:Q5"/>
    <mergeCell ref="BM48:BU53"/>
    <mergeCell ref="AQ55:BI55"/>
    <mergeCell ref="BJ55:CB55"/>
    <mergeCell ref="BK8:BK10"/>
    <mergeCell ref="BS9:BS10"/>
    <mergeCell ref="BT9:BT10"/>
    <mergeCell ref="BS6:BX7"/>
    <mergeCell ref="BI9:BI10"/>
    <mergeCell ref="BZ9:BZ10"/>
    <mergeCell ref="BD51:BF51"/>
    <mergeCell ref="BU9:BU10"/>
    <mergeCell ref="BV9:BV10"/>
    <mergeCell ref="BW9:BW10"/>
    <mergeCell ref="BX9:BX10"/>
  </mergeCells>
  <dataValidations count="1">
    <dataValidation type="list" allowBlank="1" showInputMessage="1" showErrorMessage="1" errorTitle="Error Code 570" error="This is an invalid input. press CANCEL and see instructions._x000a__x000a_RETRY and HELP, will not assist in this error" sqref="AJ11:AJ40">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1" max="16383" man="1"/>
    <brk id="78" max="16383" man="1"/>
  </colBreaks>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U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28125" style="0" customWidth="1"/>
    <col min="21" max="21" width="6.00390625" style="0" customWidth="1"/>
    <col min="22" max="22" width="7.00390625" style="0" customWidth="1"/>
    <col min="24" max="24" width="6.57421875" style="0" customWidth="1"/>
    <col min="25" max="26" width="5.7109375" style="0" customWidth="1"/>
    <col min="28" max="28" width="6.57421875" style="0" customWidth="1"/>
    <col min="29" max="30" width="5.7109375" style="0" customWidth="1"/>
    <col min="32" max="32" width="6.57421875" style="0" customWidth="1"/>
    <col min="33" max="34" width="5.7109375" style="0" customWidth="1"/>
    <col min="36" max="36" width="3.7109375" style="0" customWidth="1"/>
    <col min="37" max="38" width="5.7109375" style="0" customWidth="1"/>
    <col min="39" max="39" width="5.7109375" style="0" hidden="1" customWidth="1"/>
    <col min="41" max="42" width="5.7109375" style="0" customWidth="1"/>
    <col min="43" max="44" width="3.7109375" style="0" customWidth="1"/>
    <col min="45" max="46" width="7.7109375" style="0" customWidth="1"/>
    <col min="61" max="61" width="5.7109375" style="0" customWidth="1"/>
    <col min="62" max="62" width="4.7109375" style="0" customWidth="1"/>
    <col min="79" max="79" width="5.7109375" style="0" customWidth="1"/>
  </cols>
  <sheetData>
    <row r="1" spans="1:79" ht="15.75">
      <c r="A1" s="198"/>
      <c r="B1" s="198"/>
      <c r="C1" s="198"/>
      <c r="D1" s="198"/>
      <c r="E1" s="198"/>
      <c r="F1" s="199"/>
      <c r="G1" s="199"/>
      <c r="H1" s="199"/>
      <c r="I1" s="199"/>
      <c r="J1" s="199"/>
      <c r="K1" s="275" t="s">
        <v>0</v>
      </c>
      <c r="L1" s="276"/>
      <c r="M1" s="277"/>
      <c r="N1" s="276"/>
      <c r="O1" s="278"/>
      <c r="P1" s="279" t="s">
        <v>1</v>
      </c>
      <c r="Q1" s="204"/>
      <c r="R1" s="204"/>
      <c r="S1" s="206"/>
      <c r="T1" s="448" t="s">
        <v>126</v>
      </c>
      <c r="U1" s="198"/>
      <c r="V1" s="417"/>
      <c r="W1" s="417"/>
      <c r="X1" s="198"/>
      <c r="Y1" s="417"/>
      <c r="Z1" s="417"/>
      <c r="AA1" s="417"/>
      <c r="AB1" s="198"/>
      <c r="AC1" s="198"/>
      <c r="AD1" s="198"/>
      <c r="AE1" s="198"/>
      <c r="AF1" s="198"/>
      <c r="AG1" s="198"/>
      <c r="AH1" s="198"/>
      <c r="AI1" s="198"/>
      <c r="AJ1" s="198"/>
      <c r="AK1" s="198"/>
      <c r="AL1" s="198"/>
      <c r="AM1" s="198"/>
      <c r="AN1" s="198"/>
      <c r="AO1" s="198"/>
      <c r="AP1" s="198"/>
      <c r="AQ1" s="448" t="s">
        <v>126</v>
      </c>
      <c r="AR1" s="198"/>
      <c r="AS1" s="198"/>
      <c r="AT1" s="198"/>
      <c r="AU1" s="198"/>
      <c r="AV1" s="198"/>
      <c r="AW1" s="198"/>
      <c r="AX1" s="198"/>
      <c r="BA1" s="198"/>
      <c r="BB1" s="198"/>
      <c r="BC1" s="198"/>
      <c r="BD1" s="198"/>
      <c r="BE1" s="198"/>
      <c r="BF1" s="198"/>
      <c r="BG1" s="198"/>
      <c r="BH1" s="198"/>
      <c r="BI1" s="198"/>
      <c r="BJ1" s="448" t="s">
        <v>126</v>
      </c>
      <c r="BK1" s="198"/>
      <c r="BL1" s="198"/>
      <c r="BM1" s="198"/>
      <c r="BN1" s="198"/>
      <c r="BO1" s="198"/>
      <c r="BP1" s="198"/>
      <c r="BQ1" s="198"/>
      <c r="BR1" s="198"/>
      <c r="BS1" s="198"/>
      <c r="BT1" s="198"/>
      <c r="BU1" s="198"/>
      <c r="BV1" s="198"/>
      <c r="BW1" s="198"/>
      <c r="BX1" s="198"/>
      <c r="BY1" s="198"/>
      <c r="BZ1" s="198"/>
      <c r="CA1" s="198"/>
    </row>
    <row r="2" spans="1:79" ht="15.75">
      <c r="A2" s="198"/>
      <c r="B2" s="198"/>
      <c r="C2" s="198"/>
      <c r="D2" s="448" t="s">
        <v>126</v>
      </c>
      <c r="E2" s="199"/>
      <c r="F2" s="199"/>
      <c r="G2" s="199"/>
      <c r="H2" s="199"/>
      <c r="I2" s="199"/>
      <c r="J2" s="199"/>
      <c r="K2" s="1043" t="str">
        <f>Jun!K2</f>
        <v>Exampleville</v>
      </c>
      <c r="L2" s="1044">
        <f>Jun!L2</f>
        <v>0</v>
      </c>
      <c r="M2" s="1044">
        <f>Jun!M2</f>
        <v>0</v>
      </c>
      <c r="N2" s="1044">
        <f>Jun!N2</f>
        <v>0</v>
      </c>
      <c r="O2" s="1045">
        <f>Jun!O2</f>
        <v>0</v>
      </c>
      <c r="P2" s="1046" t="str">
        <f>Jun!P2</f>
        <v>IN0000000</v>
      </c>
      <c r="Q2" s="1044">
        <f>Jun!Q2</f>
        <v>0</v>
      </c>
      <c r="R2" s="1044" t="str">
        <f>Jun!R2</f>
        <v>001</v>
      </c>
      <c r="S2" s="208"/>
      <c r="T2" s="448" t="s">
        <v>125</v>
      </c>
      <c r="U2" s="199"/>
      <c r="V2" s="209"/>
      <c r="W2" s="209"/>
      <c r="X2" s="198"/>
      <c r="Y2" s="198"/>
      <c r="Z2" s="209"/>
      <c r="AA2" s="209"/>
      <c r="AB2" s="198"/>
      <c r="AC2" s="198"/>
      <c r="AD2" s="198"/>
      <c r="AE2" s="198"/>
      <c r="AF2" s="198"/>
      <c r="AG2" s="438"/>
      <c r="AH2" s="439"/>
      <c r="AI2" s="439"/>
      <c r="AJ2" s="439"/>
      <c r="AK2" s="439"/>
      <c r="AL2" s="439"/>
      <c r="AM2" s="439"/>
      <c r="AN2" s="198"/>
      <c r="AO2" s="198"/>
      <c r="AP2" s="198"/>
      <c r="AQ2" s="448" t="s">
        <v>125</v>
      </c>
      <c r="AR2" s="199"/>
      <c r="AS2" s="198"/>
      <c r="AT2" s="198"/>
      <c r="AU2" s="198"/>
      <c r="AV2" s="198"/>
      <c r="AW2" s="198"/>
      <c r="AX2" s="198"/>
      <c r="BA2" s="198"/>
      <c r="BB2" s="209"/>
      <c r="BC2" s="209"/>
      <c r="BD2" s="198"/>
      <c r="BE2" s="198"/>
      <c r="BF2" s="209"/>
      <c r="BG2" s="209"/>
      <c r="BH2" s="209"/>
      <c r="BI2" s="209"/>
      <c r="BJ2" s="448" t="s">
        <v>125</v>
      </c>
      <c r="BK2" s="199"/>
      <c r="BL2" s="199"/>
      <c r="BM2" s="198"/>
      <c r="BN2" s="198"/>
      <c r="BO2" s="198"/>
      <c r="BP2" s="198"/>
      <c r="BQ2" s="198"/>
      <c r="BR2" s="198"/>
      <c r="BS2" s="198"/>
      <c r="BT2" s="209"/>
      <c r="BU2" s="209"/>
      <c r="BV2" s="209"/>
      <c r="BW2" s="198"/>
      <c r="BX2" s="198"/>
      <c r="BY2" s="209"/>
      <c r="BZ2" s="198"/>
      <c r="CA2" s="198"/>
    </row>
    <row r="3" spans="1:84" ht="15.75">
      <c r="A3" s="198"/>
      <c r="B3" s="198"/>
      <c r="C3" s="198"/>
      <c r="D3" s="448" t="s">
        <v>125</v>
      </c>
      <c r="E3" s="199"/>
      <c r="F3" s="199"/>
      <c r="G3" s="199"/>
      <c r="H3" s="199"/>
      <c r="I3" s="199"/>
      <c r="J3" s="199"/>
      <c r="K3" s="280" t="s">
        <v>97</v>
      </c>
      <c r="L3" s="281"/>
      <c r="M3" s="282" t="s">
        <v>4</v>
      </c>
      <c r="N3" s="283"/>
      <c r="O3" s="746" t="s">
        <v>98</v>
      </c>
      <c r="P3" s="747"/>
      <c r="Q3" s="284" t="s">
        <v>99</v>
      </c>
      <c r="R3" s="209"/>
      <c r="S3" s="207"/>
      <c r="T3" s="448" t="s">
        <v>127</v>
      </c>
      <c r="U3" s="199"/>
      <c r="V3" s="209"/>
      <c r="W3" s="209"/>
      <c r="X3" s="198"/>
      <c r="Y3" s="198"/>
      <c r="Z3" s="209"/>
      <c r="AA3" s="209"/>
      <c r="AB3" s="198"/>
      <c r="AC3" s="198"/>
      <c r="AD3" s="198"/>
      <c r="AE3" s="232"/>
      <c r="AF3" s="198"/>
      <c r="AG3" s="232"/>
      <c r="AH3" s="198"/>
      <c r="AI3" s="198"/>
      <c r="AJ3" s="198"/>
      <c r="AK3" s="198"/>
      <c r="AL3" s="198"/>
      <c r="AM3" s="198"/>
      <c r="AN3" s="232"/>
      <c r="AO3" s="233"/>
      <c r="AP3" s="233"/>
      <c r="AQ3" s="448" t="s">
        <v>127</v>
      </c>
      <c r="AR3" s="199"/>
      <c r="AS3" s="198"/>
      <c r="AT3" s="198"/>
      <c r="AU3" s="198"/>
      <c r="AV3" s="198"/>
      <c r="AW3" s="198"/>
      <c r="AX3" s="198"/>
      <c r="BA3" s="232"/>
      <c r="BB3" s="198"/>
      <c r="BC3" s="198"/>
      <c r="BD3" s="198"/>
      <c r="BE3" s="198"/>
      <c r="BF3" s="198"/>
      <c r="BG3" s="198"/>
      <c r="BH3" s="233"/>
      <c r="BI3" s="233"/>
      <c r="BJ3" s="448" t="s">
        <v>127</v>
      </c>
      <c r="BK3" s="199"/>
      <c r="BL3" s="199"/>
      <c r="BM3" s="198"/>
      <c r="BN3" s="198"/>
      <c r="BO3" s="198"/>
      <c r="BP3" s="198"/>
      <c r="BQ3" s="198"/>
      <c r="BR3" s="198"/>
      <c r="BS3" s="232"/>
      <c r="BT3" s="198"/>
      <c r="BU3" s="198"/>
      <c r="BV3" s="198"/>
      <c r="BW3" s="198"/>
      <c r="BX3" s="198"/>
      <c r="BY3" s="209"/>
      <c r="BZ3" s="198"/>
      <c r="CA3" s="448" t="s">
        <v>127</v>
      </c>
      <c r="CB3" s="199"/>
      <c r="CC3" s="199"/>
      <c r="CD3" s="198"/>
      <c r="CE3" s="198"/>
      <c r="CF3" s="198"/>
    </row>
    <row r="4" spans="1:84" ht="16.5" thickBot="1">
      <c r="A4" s="198"/>
      <c r="B4" s="198"/>
      <c r="C4" s="198"/>
      <c r="D4" s="448" t="s">
        <v>127</v>
      </c>
      <c r="E4" s="199"/>
      <c r="F4" s="199"/>
      <c r="G4" s="199"/>
      <c r="H4" s="199"/>
      <c r="I4" s="199"/>
      <c r="J4" s="199"/>
      <c r="K4" s="288" t="s">
        <v>60</v>
      </c>
      <c r="L4" s="289"/>
      <c r="M4" s="290">
        <f>Jun!M4</f>
        <v>2023</v>
      </c>
      <c r="N4" s="291"/>
      <c r="O4" s="748">
        <f>Jun!O4</f>
        <v>0.002</v>
      </c>
      <c r="P4" s="292" t="s">
        <v>86</v>
      </c>
      <c r="Q4" s="1049" t="str">
        <f>Jun!Q4</f>
        <v>555/555-1234</v>
      </c>
      <c r="R4" s="1050">
        <f>Jun!R4</f>
        <v>0</v>
      </c>
      <c r="S4" s="1051">
        <f>Jun!S4</f>
        <v>0</v>
      </c>
      <c r="T4" s="229" t="str">
        <f>+$D$5</f>
        <v>State Form 53341 (R6 / 2-23)</v>
      </c>
      <c r="U4" s="469"/>
      <c r="V4" s="236"/>
      <c r="W4" s="236"/>
      <c r="X4" s="229"/>
      <c r="Y4" s="229"/>
      <c r="Z4" s="229"/>
      <c r="AA4" s="229"/>
      <c r="AB4" s="229"/>
      <c r="AC4" s="229"/>
      <c r="AD4" s="198"/>
      <c r="AE4" s="198"/>
      <c r="AF4" s="198"/>
      <c r="AG4" s="200" t="s">
        <v>193</v>
      </c>
      <c r="AH4" s="198"/>
      <c r="AI4" s="198"/>
      <c r="AJ4" s="198"/>
      <c r="AK4" s="198"/>
      <c r="AL4" s="198"/>
      <c r="AM4" s="209"/>
      <c r="AN4" s="209"/>
      <c r="AO4" s="198"/>
      <c r="AP4" s="198"/>
      <c r="AQ4" s="198" t="str">
        <f>+$D$5</f>
        <v>State Form 53341 (R6 / 2-23)</v>
      </c>
      <c r="AR4" s="199"/>
      <c r="AS4" s="198"/>
      <c r="AT4" s="198"/>
      <c r="AU4" s="198"/>
      <c r="AV4" s="198"/>
      <c r="AW4" s="198"/>
      <c r="AX4" s="198"/>
      <c r="BA4" s="198"/>
      <c r="BB4" s="198"/>
      <c r="BC4" s="198"/>
      <c r="BD4" s="209"/>
      <c r="BE4" s="209"/>
      <c r="BF4" s="198"/>
      <c r="BG4" s="198"/>
      <c r="BH4" s="198"/>
      <c r="BI4" s="198"/>
      <c r="BJ4" s="198" t="str">
        <f>+$D$5</f>
        <v>State Form 53341 (R6 / 2-23)</v>
      </c>
      <c r="BK4" s="199"/>
      <c r="BL4" s="199"/>
      <c r="BM4" s="198"/>
      <c r="BN4" s="198"/>
      <c r="BO4" s="198"/>
      <c r="BP4" s="198"/>
      <c r="BQ4" s="198"/>
      <c r="BR4" s="198"/>
      <c r="BS4" s="198"/>
      <c r="BT4" s="198"/>
      <c r="BU4" s="198"/>
      <c r="BV4" s="198"/>
      <c r="BW4" s="209"/>
      <c r="BX4" s="209"/>
      <c r="BY4" s="209"/>
      <c r="BZ4" s="198"/>
      <c r="CA4" s="492" t="str">
        <f>BJ4</f>
        <v>State Form 53341 (R6 / 2-23)</v>
      </c>
      <c r="CB4" s="469"/>
      <c r="CC4" s="469"/>
      <c r="CD4" s="229"/>
      <c r="CE4" s="229"/>
      <c r="CF4" s="229"/>
    </row>
    <row r="5" spans="1:87" ht="16.5" thickBot="1">
      <c r="A5" s="198"/>
      <c r="B5" s="198"/>
      <c r="C5" s="198"/>
      <c r="D5" s="198" t="str">
        <f>+Jan!D5</f>
        <v>State Form 53341 (R6 / 2-23)</v>
      </c>
      <c r="E5" s="198"/>
      <c r="F5" s="199"/>
      <c r="G5" s="199"/>
      <c r="H5" s="199"/>
      <c r="I5" s="199"/>
      <c r="J5" s="200" t="str">
        <f>CONCATENATE("7/1/",M4)</f>
        <v>7/1/2023</v>
      </c>
      <c r="K5" s="1026" t="s">
        <v>128</v>
      </c>
      <c r="L5" s="1027"/>
      <c r="M5" s="1022" t="str">
        <f>+Jun!M5</f>
        <v>wwtp@city.org</v>
      </c>
      <c r="N5" s="1022"/>
      <c r="O5" s="1022"/>
      <c r="P5" s="1022"/>
      <c r="Q5" s="1022"/>
      <c r="R5" s="745" t="str">
        <f>Jan!R2</f>
        <v>001</v>
      </c>
      <c r="S5" s="745" t="str">
        <f>Jan!S2</f>
        <v>A</v>
      </c>
      <c r="T5" s="450" t="s">
        <v>0</v>
      </c>
      <c r="U5" s="450"/>
      <c r="V5" s="204"/>
      <c r="W5" s="455"/>
      <c r="X5" s="451" t="s">
        <v>1</v>
      </c>
      <c r="Y5" s="456"/>
      <c r="Z5" s="451" t="s">
        <v>3</v>
      </c>
      <c r="AA5" s="455"/>
      <c r="AB5" s="451" t="s">
        <v>4</v>
      </c>
      <c r="AC5" s="230"/>
      <c r="AD5" s="198"/>
      <c r="AE5" s="198"/>
      <c r="AF5" s="198"/>
      <c r="AG5" s="200"/>
      <c r="AH5" s="198"/>
      <c r="AI5" s="198"/>
      <c r="AJ5" s="198"/>
      <c r="AK5" s="198"/>
      <c r="AL5" s="198"/>
      <c r="AM5" s="198"/>
      <c r="AN5" s="198"/>
      <c r="AO5" s="198"/>
      <c r="AP5" s="198"/>
      <c r="AQ5" s="449" t="s">
        <v>0</v>
      </c>
      <c r="AR5" s="450"/>
      <c r="AS5" s="205"/>
      <c r="AT5" s="440"/>
      <c r="AU5" s="454"/>
      <c r="AV5" s="451" t="s">
        <v>1</v>
      </c>
      <c r="AW5" s="204"/>
      <c r="AX5" s="451" t="s">
        <v>3</v>
      </c>
      <c r="AY5" s="204"/>
      <c r="AZ5" s="452" t="s">
        <v>4</v>
      </c>
      <c r="BA5" s="198"/>
      <c r="BB5" s="198"/>
      <c r="BC5" s="198"/>
      <c r="BD5" s="198"/>
      <c r="BE5" s="198"/>
      <c r="BF5" s="198"/>
      <c r="BG5" s="198"/>
      <c r="BH5" s="198"/>
      <c r="BI5" s="198"/>
      <c r="BJ5" s="449" t="s">
        <v>0</v>
      </c>
      <c r="BK5" s="450"/>
      <c r="BL5" s="450"/>
      <c r="BM5" s="205"/>
      <c r="BN5" s="451" t="s">
        <v>1</v>
      </c>
      <c r="BO5" s="204"/>
      <c r="BP5" s="451" t="s">
        <v>3</v>
      </c>
      <c r="BQ5" s="204"/>
      <c r="BR5" s="452" t="s">
        <v>4</v>
      </c>
      <c r="BS5" s="198"/>
      <c r="BT5" s="198"/>
      <c r="BU5" s="198"/>
      <c r="BV5" s="198"/>
      <c r="BW5" s="198"/>
      <c r="BX5" s="198"/>
      <c r="BY5" s="209"/>
      <c r="BZ5" s="198"/>
      <c r="CA5" s="449" t="s">
        <v>0</v>
      </c>
      <c r="CB5" s="450"/>
      <c r="CC5" s="450"/>
      <c r="CD5" s="456"/>
      <c r="CE5" s="450" t="s">
        <v>1</v>
      </c>
      <c r="CF5" s="204"/>
      <c r="CG5" s="451" t="s">
        <v>3</v>
      </c>
      <c r="CH5" s="455"/>
      <c r="CI5" s="762" t="s">
        <v>4</v>
      </c>
    </row>
    <row r="6" spans="1:87" ht="12.75" customHeight="1">
      <c r="A6" s="201"/>
      <c r="B6" s="198"/>
      <c r="C6" s="198"/>
      <c r="D6" s="198"/>
      <c r="E6" s="198"/>
      <c r="F6" s="202"/>
      <c r="G6" s="202"/>
      <c r="H6" s="202"/>
      <c r="I6" s="202"/>
      <c r="J6" s="202"/>
      <c r="K6" s="275" t="s">
        <v>100</v>
      </c>
      <c r="L6" s="276"/>
      <c r="M6" s="277"/>
      <c r="N6" s="276"/>
      <c r="O6" s="287" t="s">
        <v>101</v>
      </c>
      <c r="P6" s="1024" t="s">
        <v>6</v>
      </c>
      <c r="Q6" s="1025"/>
      <c r="R6" s="1104" t="s">
        <v>102</v>
      </c>
      <c r="S6" s="1105"/>
      <c r="T6" s="407" t="str">
        <f>+K2</f>
        <v>Exampleville</v>
      </c>
      <c r="U6" s="316"/>
      <c r="V6" s="223"/>
      <c r="W6" s="224"/>
      <c r="X6" s="225" t="str">
        <f>+P2</f>
        <v>IN0000000</v>
      </c>
      <c r="Y6" s="226"/>
      <c r="Z6" s="227" t="str">
        <f>+K4</f>
        <v>July</v>
      </c>
      <c r="AA6" s="224"/>
      <c r="AB6" s="228">
        <f>+M4</f>
        <v>2023</v>
      </c>
      <c r="AC6" s="231"/>
      <c r="AD6" s="198"/>
      <c r="AE6" s="875"/>
      <c r="AF6" s="876"/>
      <c r="AG6" s="876"/>
      <c r="AH6" s="876"/>
      <c r="AI6" s="876"/>
      <c r="AJ6" s="876"/>
      <c r="AK6" s="876"/>
      <c r="AL6" s="876"/>
      <c r="AM6" s="299"/>
      <c r="AN6" s="232"/>
      <c r="AO6" s="233"/>
      <c r="AP6" s="233"/>
      <c r="AQ6" s="917" t="str">
        <f>+K2</f>
        <v>Exampleville</v>
      </c>
      <c r="AR6" s="918"/>
      <c r="AS6" s="918"/>
      <c r="AT6" s="918"/>
      <c r="AU6" s="1054"/>
      <c r="AV6" s="228" t="str">
        <f>+P2</f>
        <v>IN0000000</v>
      </c>
      <c r="AW6" s="223"/>
      <c r="AX6" s="228" t="str">
        <f>+K4</f>
        <v>July</v>
      </c>
      <c r="AY6" s="223"/>
      <c r="AZ6" s="446">
        <f>+M4</f>
        <v>2023</v>
      </c>
      <c r="BA6" s="875"/>
      <c r="BB6" s="875"/>
      <c r="BC6" s="875"/>
      <c r="BD6" s="875"/>
      <c r="BE6" s="875"/>
      <c r="BF6" s="875"/>
      <c r="BG6" s="875"/>
      <c r="BH6" s="233"/>
      <c r="BI6" s="233"/>
      <c r="BJ6" s="407" t="str">
        <f>+K2</f>
        <v>Exampleville</v>
      </c>
      <c r="BK6" s="316"/>
      <c r="BL6" s="316"/>
      <c r="BM6" s="217"/>
      <c r="BN6" s="228" t="str">
        <f>+P2</f>
        <v>IN0000000</v>
      </c>
      <c r="BO6" s="223"/>
      <c r="BP6" s="228" t="str">
        <f>+K4</f>
        <v>July</v>
      </c>
      <c r="BQ6" s="223"/>
      <c r="BR6" s="446">
        <f>+M4</f>
        <v>2023</v>
      </c>
      <c r="BS6" s="875"/>
      <c r="BT6" s="922"/>
      <c r="BU6" s="922"/>
      <c r="BV6" s="922"/>
      <c r="BW6" s="922"/>
      <c r="BX6" s="923"/>
      <c r="BY6" s="209"/>
      <c r="BZ6" s="198"/>
      <c r="CA6" s="435" t="str">
        <f>T6</f>
        <v>Exampleville</v>
      </c>
      <c r="CB6" s="423"/>
      <c r="CC6" s="423"/>
      <c r="CD6" s="226"/>
      <c r="CE6" s="223" t="str">
        <f>X6</f>
        <v>IN0000000</v>
      </c>
      <c r="CF6" s="223"/>
      <c r="CG6" s="227" t="str">
        <f>Z6</f>
        <v>July</v>
      </c>
      <c r="CH6" s="224"/>
      <c r="CI6" s="208">
        <f>AB6</f>
        <v>2023</v>
      </c>
    </row>
    <row r="7" spans="1:87" ht="13.5" thickBot="1">
      <c r="A7" s="203"/>
      <c r="B7" s="198"/>
      <c r="C7" s="198"/>
      <c r="D7" s="198"/>
      <c r="E7" s="198"/>
      <c r="F7" s="198"/>
      <c r="G7" s="198"/>
      <c r="H7" s="198"/>
      <c r="I7" s="198"/>
      <c r="J7" s="198"/>
      <c r="K7" s="1052" t="str">
        <f>Jun!K7</f>
        <v>Chris A. Operator</v>
      </c>
      <c r="L7" s="1053">
        <f>Jun!L7</f>
        <v>0</v>
      </c>
      <c r="M7" s="1053">
        <f>Jun!M7</f>
        <v>0</v>
      </c>
      <c r="N7" s="1053">
        <f>Jun!N7</f>
        <v>0</v>
      </c>
      <c r="O7" s="293" t="str">
        <f>Jun!O7</f>
        <v>V</v>
      </c>
      <c r="P7" s="1041">
        <f>Jun!P7</f>
        <v>9999</v>
      </c>
      <c r="Q7" s="1042">
        <f>Jun!Q7</f>
        <v>0</v>
      </c>
      <c r="R7" s="1106">
        <f>Jun!R7</f>
        <v>39263</v>
      </c>
      <c r="S7" s="1107">
        <f>Jun!S7</f>
        <v>0</v>
      </c>
      <c r="T7" s="414"/>
      <c r="U7" s="431"/>
      <c r="V7" s="236"/>
      <c r="W7" s="236"/>
      <c r="X7" s="415"/>
      <c r="Y7" s="229"/>
      <c r="Z7" s="229"/>
      <c r="AA7" s="229"/>
      <c r="AB7" s="229"/>
      <c r="AC7" s="237"/>
      <c r="AD7" s="229"/>
      <c r="AE7" s="877"/>
      <c r="AF7" s="877"/>
      <c r="AG7" s="877"/>
      <c r="AH7" s="877"/>
      <c r="AI7" s="877"/>
      <c r="AJ7" s="877"/>
      <c r="AK7" s="877"/>
      <c r="AL7" s="877"/>
      <c r="AM7" s="261"/>
      <c r="AN7" s="229"/>
      <c r="AO7" s="229"/>
      <c r="AP7" s="229"/>
      <c r="AQ7" s="414"/>
      <c r="AR7" s="431"/>
      <c r="AS7" s="229"/>
      <c r="AT7" s="415"/>
      <c r="AU7" s="229"/>
      <c r="AV7" s="229"/>
      <c r="AW7" s="229"/>
      <c r="AX7" s="221"/>
      <c r="AY7" s="86"/>
      <c r="AZ7" s="436"/>
      <c r="BA7" s="1034"/>
      <c r="BB7" s="1034"/>
      <c r="BC7" s="1034"/>
      <c r="BD7" s="1034"/>
      <c r="BE7" s="1034"/>
      <c r="BF7" s="1034"/>
      <c r="BG7" s="1034"/>
      <c r="BH7" s="437"/>
      <c r="BI7" s="229"/>
      <c r="BJ7" s="447"/>
      <c r="BK7" s="431"/>
      <c r="BL7" s="431"/>
      <c r="BM7" s="229"/>
      <c r="BN7" s="415"/>
      <c r="BO7" s="229"/>
      <c r="BP7" s="229"/>
      <c r="BQ7" s="221"/>
      <c r="BR7" s="416"/>
      <c r="BS7" s="924"/>
      <c r="BT7" s="924"/>
      <c r="BU7" s="924"/>
      <c r="BV7" s="924"/>
      <c r="BW7" s="924"/>
      <c r="BX7" s="925"/>
      <c r="BY7" s="236"/>
      <c r="BZ7" s="229"/>
      <c r="CA7" s="414"/>
      <c r="CB7" s="431"/>
      <c r="CC7" s="431"/>
      <c r="CD7" s="229"/>
      <c r="CE7" s="415"/>
      <c r="CF7" s="229"/>
      <c r="CG7" s="229"/>
      <c r="CH7" s="229"/>
      <c r="CI7" s="416"/>
    </row>
    <row r="8" spans="1:94" ht="12.75" customHeight="1" thickBot="1">
      <c r="A8" s="603"/>
      <c r="B8" s="604"/>
      <c r="C8" s="1055" t="str">
        <f>+Jun!C8</f>
        <v>Man-Hours at Plant
(Plants less than 1 MGD only)</v>
      </c>
      <c r="D8" s="986" t="str">
        <f>+Jun!D8</f>
        <v>Air Temperature (optional)</v>
      </c>
      <c r="E8" s="255" t="s">
        <v>73</v>
      </c>
      <c r="F8" s="980" t="str">
        <f>+Jun!F8</f>
        <v>Bypass At Plant Site
("x" If Occurred)</v>
      </c>
      <c r="G8" s="983" t="str">
        <f>+Jun!G8</f>
        <v>Sanitary Sewer Overflow
("x" If Occurred)</v>
      </c>
      <c r="H8" s="605" t="s">
        <v>7</v>
      </c>
      <c r="I8" s="605"/>
      <c r="J8" s="605"/>
      <c r="K8" s="606" t="s">
        <v>8</v>
      </c>
      <c r="L8" s="605"/>
      <c r="M8" s="605"/>
      <c r="N8" s="605"/>
      <c r="O8" s="605"/>
      <c r="P8" s="605"/>
      <c r="Q8" s="605"/>
      <c r="R8" s="605"/>
      <c r="S8" s="607"/>
      <c r="T8" s="608" t="s">
        <v>9</v>
      </c>
      <c r="U8" s="1035" t="str">
        <f>+Jun!U8</f>
        <v>Temperature in Reactors</v>
      </c>
      <c r="V8" s="606" t="str">
        <f>+Jun!V8</f>
        <v>REACTOR # 1</v>
      </c>
      <c r="W8" s="605"/>
      <c r="X8" s="605"/>
      <c r="Y8" s="607"/>
      <c r="Z8" s="606" t="str">
        <f>+Jun!Z8</f>
        <v>REACTOR # 2</v>
      </c>
      <c r="AA8" s="605"/>
      <c r="AB8" s="605"/>
      <c r="AC8" s="607"/>
      <c r="AD8" s="609" t="str">
        <f>+Jun!AD8</f>
        <v>REACTOR # 3</v>
      </c>
      <c r="AE8" s="610"/>
      <c r="AF8" s="610"/>
      <c r="AG8" s="611"/>
      <c r="AH8" s="609" t="s">
        <v>117</v>
      </c>
      <c r="AI8" s="612"/>
      <c r="AJ8" s="609" t="s">
        <v>10</v>
      </c>
      <c r="AK8" s="610"/>
      <c r="AL8" s="613"/>
      <c r="AM8" s="613"/>
      <c r="AN8" s="613"/>
      <c r="AO8" s="613"/>
      <c r="AP8" s="612"/>
      <c r="AQ8" s="614" t="s">
        <v>9</v>
      </c>
      <c r="AR8" s="615"/>
      <c r="AS8" s="978" t="s">
        <v>10</v>
      </c>
      <c r="AT8" s="979"/>
      <c r="AU8" s="979"/>
      <c r="AV8" s="979"/>
      <c r="AW8" s="979"/>
      <c r="AX8" s="979"/>
      <c r="AY8" s="979"/>
      <c r="AZ8" s="979"/>
      <c r="BA8" s="1047"/>
      <c r="BB8" s="1047"/>
      <c r="BC8" s="1047"/>
      <c r="BD8" s="1047"/>
      <c r="BE8" s="1047"/>
      <c r="BF8" s="1047"/>
      <c r="BG8" s="655"/>
      <c r="BH8" s="613"/>
      <c r="BI8" s="612"/>
      <c r="BJ8" s="242" t="s">
        <v>9</v>
      </c>
      <c r="BK8" s="1082" t="str">
        <f>+Jun!BK8</f>
        <v xml:space="preserve"> </v>
      </c>
      <c r="BL8" s="1082" t="str">
        <f>+Jun!BL8</f>
        <v xml:space="preserve"> </v>
      </c>
      <c r="BM8" s="606" t="s">
        <v>11</v>
      </c>
      <c r="BN8" s="607"/>
      <c r="BO8" s="131" t="s">
        <v>12</v>
      </c>
      <c r="BP8" s="616"/>
      <c r="BQ8" s="616"/>
      <c r="BR8" s="616"/>
      <c r="BS8" s="617"/>
      <c r="BT8" s="617"/>
      <c r="BU8" s="617"/>
      <c r="BV8" s="617"/>
      <c r="BW8" s="617"/>
      <c r="BX8" s="618"/>
      <c r="BY8" s="617"/>
      <c r="BZ8" s="618"/>
      <c r="CA8" s="242" t="s">
        <v>9</v>
      </c>
      <c r="CB8" s="895" t="str">
        <f>Jan!CB8</f>
        <v xml:space="preserve">Final Effluent </v>
      </c>
      <c r="CC8" s="896"/>
      <c r="CD8" s="896"/>
      <c r="CE8" s="897"/>
      <c r="CF8" s="1069">
        <f>Jan!CF8</f>
        <v>0</v>
      </c>
      <c r="CG8" s="1072" t="str">
        <f>Jan!CG8</f>
        <v xml:space="preserve"> </v>
      </c>
      <c r="CH8" s="1075" t="str">
        <f>Jan!CH8</f>
        <v xml:space="preserve"> </v>
      </c>
      <c r="CI8" s="1075" t="str">
        <f>Jan!CI8</f>
        <v xml:space="preserve"> </v>
      </c>
      <c r="CJ8" s="986" t="str">
        <f>Jan!CJ8</f>
        <v xml:space="preserve"> </v>
      </c>
      <c r="CK8" s="986" t="str">
        <f>Jan!CK8</f>
        <v xml:space="preserve"> </v>
      </c>
      <c r="CL8" s="1072" t="str">
        <f>Jan!CL8</f>
        <v xml:space="preserve"> </v>
      </c>
      <c r="CM8" s="1075" t="str">
        <f>Jan!CM8</f>
        <v xml:space="preserve"> </v>
      </c>
      <c r="CN8" s="1075" t="str">
        <f>Jan!CN8</f>
        <v xml:space="preserve"> </v>
      </c>
      <c r="CO8" s="986" t="str">
        <f>Jan!CO8</f>
        <v xml:space="preserve"> </v>
      </c>
      <c r="CP8" s="1078" t="str">
        <f>Jan!CP8</f>
        <v xml:space="preserve"> </v>
      </c>
    </row>
    <row r="9" spans="1:94" ht="12.75" customHeight="1" thickBot="1">
      <c r="A9" s="619"/>
      <c r="B9" s="620"/>
      <c r="C9" s="1056">
        <f>+Jan!C9</f>
        <v>0</v>
      </c>
      <c r="D9" s="987"/>
      <c r="E9" s="256">
        <f>SUM(E11:E41)</f>
        <v>0</v>
      </c>
      <c r="F9" s="981">
        <f>+Jan!F9</f>
        <v>0</v>
      </c>
      <c r="G9" s="984">
        <f>+Jan!G9</f>
        <v>0</v>
      </c>
      <c r="H9" s="617" t="s">
        <v>13</v>
      </c>
      <c r="I9" s="617"/>
      <c r="J9" s="617"/>
      <c r="K9" s="621" t="s">
        <v>9</v>
      </c>
      <c r="L9" s="617"/>
      <c r="M9" s="617"/>
      <c r="N9" s="617"/>
      <c r="O9" s="617"/>
      <c r="P9" s="617"/>
      <c r="Q9" s="617"/>
      <c r="R9" s="617"/>
      <c r="S9" s="618"/>
      <c r="T9" s="622" t="s">
        <v>9</v>
      </c>
      <c r="U9" s="1036">
        <f>+Jun!U9</f>
        <v>0</v>
      </c>
      <c r="V9" s="623"/>
      <c r="W9" s="624"/>
      <c r="X9" s="624"/>
      <c r="Y9" s="625"/>
      <c r="Z9" s="623"/>
      <c r="AA9" s="624"/>
      <c r="AB9" s="624"/>
      <c r="AC9" s="625"/>
      <c r="AD9" s="623"/>
      <c r="AE9" s="624"/>
      <c r="AF9" s="624"/>
      <c r="AG9" s="625"/>
      <c r="AH9" s="621" t="s">
        <v>115</v>
      </c>
      <c r="AI9" s="618"/>
      <c r="AJ9" s="621" t="s">
        <v>9</v>
      </c>
      <c r="AK9" s="617"/>
      <c r="AL9" s="617"/>
      <c r="AM9" s="617"/>
      <c r="AN9" s="617"/>
      <c r="AO9" s="617"/>
      <c r="AP9" s="618"/>
      <c r="AQ9" s="626"/>
      <c r="AR9" s="627"/>
      <c r="AS9" s="628" t="s">
        <v>69</v>
      </c>
      <c r="AT9" s="629"/>
      <c r="AU9" s="164"/>
      <c r="AV9" s="120"/>
      <c r="AW9" s="628" t="s">
        <v>67</v>
      </c>
      <c r="AX9" s="630"/>
      <c r="AY9" s="630"/>
      <c r="AZ9" s="631"/>
      <c r="BA9" s="628" t="s">
        <v>68</v>
      </c>
      <c r="BB9" s="630"/>
      <c r="BC9" s="630"/>
      <c r="BD9" s="631"/>
      <c r="BE9" s="628" t="s">
        <v>49</v>
      </c>
      <c r="BF9" s="630"/>
      <c r="BG9" s="630"/>
      <c r="BH9" s="631"/>
      <c r="BI9" s="1063" t="str">
        <f>+Jun!BI9</f>
        <v xml:space="preserve"> </v>
      </c>
      <c r="BJ9" s="632"/>
      <c r="BK9" s="1083">
        <f>+Jan!BK9</f>
        <v>0</v>
      </c>
      <c r="BL9" s="1085">
        <f>+Jan!BL9</f>
        <v>0</v>
      </c>
      <c r="BM9" s="621" t="s">
        <v>14</v>
      </c>
      <c r="BN9" s="618"/>
      <c r="BO9" s="621" t="s">
        <v>15</v>
      </c>
      <c r="BP9" s="617"/>
      <c r="BQ9" s="633"/>
      <c r="BR9" s="1040" t="str">
        <f>+Jun!BR9</f>
        <v>Supernatant Withdrawn 
hrs. or Gal. x 1000</v>
      </c>
      <c r="BS9" s="1040" t="str">
        <f>+Jun!BS9</f>
        <v>Supernatant BOD5 mg/l 
or  NH3-N mg/l</v>
      </c>
      <c r="BT9" s="1040" t="str">
        <f>+Jun!BT9</f>
        <v>Total Solids in Incoming Sludge - %</v>
      </c>
      <c r="BU9" s="1060" t="str">
        <f>+Jun!BU9</f>
        <v>Total Solids in Digested Sludge - %</v>
      </c>
      <c r="BV9" s="1061" t="str">
        <f>+Jun!BV9</f>
        <v>Volatile Solids in Incoming Sludge - %</v>
      </c>
      <c r="BW9" s="1061" t="str">
        <f>+Jun!BW9</f>
        <v>Volatile Solids in Digested Sludge - %</v>
      </c>
      <c r="BX9" s="1058" t="str">
        <f>+Jun!BX9</f>
        <v>Digested Sludge Withdrawn 
hrs. or Gal. x 1000</v>
      </c>
      <c r="BY9" s="1061" t="str">
        <f>+Jun!BY9</f>
        <v xml:space="preserve"> </v>
      </c>
      <c r="BZ9" s="1058" t="str">
        <f>+Jun!BZ9</f>
        <v xml:space="preserve"> </v>
      </c>
      <c r="CA9" s="632"/>
      <c r="CB9" s="750" t="str">
        <f>Jan!CB9</f>
        <v>Phosphorus</v>
      </c>
      <c r="CC9" s="751"/>
      <c r="CD9" s="895" t="str">
        <f>Jan!CD9</f>
        <v>Total Nitrogen</v>
      </c>
      <c r="CE9" s="897"/>
      <c r="CF9" s="1070"/>
      <c r="CG9" s="1073"/>
      <c r="CH9" s="1076"/>
      <c r="CI9" s="1076"/>
      <c r="CJ9" s="987"/>
      <c r="CK9" s="987"/>
      <c r="CL9" s="1073"/>
      <c r="CM9" s="1076"/>
      <c r="CN9" s="1076"/>
      <c r="CO9" s="987"/>
      <c r="CP9" s="1079"/>
    </row>
    <row r="10" spans="1:94" ht="109.5" customHeight="1" thickBot="1">
      <c r="A10" s="634" t="s">
        <v>20</v>
      </c>
      <c r="B10" s="635" t="s">
        <v>21</v>
      </c>
      <c r="C10" s="1057">
        <f>+Jan!C10</f>
        <v>0</v>
      </c>
      <c r="D10" s="988"/>
      <c r="E10" s="636" t="str">
        <f>+Jun!E10</f>
        <v>Precipitation - Inches</v>
      </c>
      <c r="F10" s="982">
        <f>+Jan!F10</f>
        <v>0</v>
      </c>
      <c r="G10" s="985">
        <f>+Jan!G10</f>
        <v>0</v>
      </c>
      <c r="H10" s="637" t="str">
        <f>+Jun!H10</f>
        <v>Chlorine - Lbs</v>
      </c>
      <c r="I10" s="638" t="str">
        <f>+Jun!I10</f>
        <v>Lbs or Gal</v>
      </c>
      <c r="J10" s="638" t="str">
        <f>+Jun!J10</f>
        <v>Lbs or Gal</v>
      </c>
      <c r="K10" s="639" t="str">
        <f>+Jun!K10</f>
        <v>Influent Flow Rate 
(if metered) MGD</v>
      </c>
      <c r="L10" s="640" t="str">
        <f>+Jun!L10</f>
        <v>pH</v>
      </c>
      <c r="M10" s="640" t="str">
        <f>+Jun!M10</f>
        <v>CBOD5 - mg/l</v>
      </c>
      <c r="N10" s="641" t="str">
        <f>+Jun!N10</f>
        <v>CBOD5 - lbs</v>
      </c>
      <c r="O10" s="640" t="str">
        <f>+Jun!O10</f>
        <v>Susp. Solids - mg/l</v>
      </c>
      <c r="P10" s="640" t="str">
        <f>+Jun!P10</f>
        <v>Susp. Solids - lbs</v>
      </c>
      <c r="Q10" s="640" t="str">
        <f>+Jun!Q10</f>
        <v xml:space="preserve">Phosphorus - mg/l </v>
      </c>
      <c r="R10" s="640" t="str">
        <f>+Jun!R10</f>
        <v>Ammonia - mg/l</v>
      </c>
      <c r="S10" s="642" t="str">
        <f>IF(+Jun!S10&lt;&gt;"",+Jun!S10,"")</f>
        <v/>
      </c>
      <c r="T10" s="643" t="s">
        <v>20</v>
      </c>
      <c r="U10" s="958">
        <f>+Jun!U10</f>
        <v>0</v>
      </c>
      <c r="V10" s="644" t="str">
        <f>+Jun!V10</f>
        <v>Settleable Solids % in 30 minutes</v>
      </c>
      <c r="W10" s="640" t="str">
        <f>+Jun!W10</f>
        <v>Susp. Solids - mg/l</v>
      </c>
      <c r="X10" s="645" t="str">
        <f>+Jun!X10</f>
        <v>Sludge Vol. Index - ml/gm</v>
      </c>
      <c r="Y10" s="642" t="str">
        <f>+Jun!Y10</f>
        <v>Dissolved Oxygen - mg/l</v>
      </c>
      <c r="Z10" s="644" t="str">
        <f>+Jun!Z10</f>
        <v>Settleable Solids % in 30 minutes</v>
      </c>
      <c r="AA10" s="640" t="str">
        <f>+Jun!AA10</f>
        <v>Susp. Solids - mg/l</v>
      </c>
      <c r="AB10" s="645" t="str">
        <f>+Jun!AB10</f>
        <v>Sludge Vol. Index - ml/gm</v>
      </c>
      <c r="AC10" s="642" t="str">
        <f>+Jun!AC10</f>
        <v>Dissolved Oxygen - mg/l</v>
      </c>
      <c r="AD10" s="644" t="str">
        <f>+Jun!AD10</f>
        <v>Settleable Solids % in 30 minutes</v>
      </c>
      <c r="AE10" s="640" t="str">
        <f>+Jun!AE10</f>
        <v>Susp. Solids - mg/l</v>
      </c>
      <c r="AF10" s="645" t="str">
        <f>+Jun!AF10</f>
        <v>Sludge Vol. Index - ml/gm</v>
      </c>
      <c r="AG10" s="642" t="str">
        <f>+Jun!AG10</f>
        <v>Dissolved Oxygen - mg/l</v>
      </c>
      <c r="AH10" s="646" t="str">
        <f>+Jun!AH10</f>
        <v>Volume - MG</v>
      </c>
      <c r="AI10" s="642" t="str">
        <f>+Jun!AI10</f>
        <v>Susp. Solids - mg/l</v>
      </c>
      <c r="AJ10" s="669"/>
      <c r="AK10" s="641" t="str">
        <f>+Jun!AK10</f>
        <v>Residual Chlorine - Final</v>
      </c>
      <c r="AL10" s="641" t="str">
        <f>+Jun!AL10</f>
        <v>Residual Chlorine - Contact Tank</v>
      </c>
      <c r="AM10" s="647"/>
      <c r="AN10" s="640" t="str">
        <f>+Jun!AN10</f>
        <v>E. Coli - colony/100 ml</v>
      </c>
      <c r="AO10" s="640" t="str">
        <f>+Jun!AO10</f>
        <v>pH - daily low 
(or single sample)</v>
      </c>
      <c r="AP10" s="642" t="str">
        <f>+Jun!AP10</f>
        <v>pH - daily high  
(if multiple samples)</v>
      </c>
      <c r="AQ10" s="648" t="s">
        <v>20</v>
      </c>
      <c r="AR10" s="649" t="s">
        <v>21</v>
      </c>
      <c r="AS10" s="646" t="str">
        <f>+Jun!AS10</f>
        <v>Effluent Flow Rate (MGD)</v>
      </c>
      <c r="AT10" s="642" t="str">
        <f>+Jun!AT10</f>
        <v>Effluent Flow
Weekly Average</v>
      </c>
      <c r="AU10" s="641" t="str">
        <f>+Jun!AU10</f>
        <v>Dissolved Oxygen - mg/l</v>
      </c>
      <c r="AV10" s="650" t="str">
        <f>+Jun!AV10</f>
        <v xml:space="preserve">Phosphorus - mg/l </v>
      </c>
      <c r="AW10" s="646" t="str">
        <f>+Jun!AW10</f>
        <v>CBOD5 - mg/l</v>
      </c>
      <c r="AX10" s="640" t="str">
        <f>+Jun!AX10</f>
        <v>CBOD5 - mg/l
Weekly Average</v>
      </c>
      <c r="AY10" s="651" t="str">
        <f>+Jun!AY10</f>
        <v>CBOD5 - lbs</v>
      </c>
      <c r="AZ10" s="642" t="str">
        <f>+Jun!AZ10</f>
        <v>CBOD5 - lbs/day
Weekly Average</v>
      </c>
      <c r="BA10" s="646" t="str">
        <f>+Jun!BA10</f>
        <v>Susp. Solids - mg/l</v>
      </c>
      <c r="BB10" s="640" t="str">
        <f>+Jun!BB10</f>
        <v>Susp. Solids - mg/l
Weekly Average</v>
      </c>
      <c r="BC10" s="652" t="str">
        <f>+Jun!BC10</f>
        <v>Susp. Solids - lbs</v>
      </c>
      <c r="BD10" s="642" t="str">
        <f>+Jun!BD10</f>
        <v>Susp. Solids - lbs/day
Weekly Average</v>
      </c>
      <c r="BE10" s="646" t="str">
        <f>+Jun!BE10</f>
        <v>Ammonia - mg/l</v>
      </c>
      <c r="BF10" s="653" t="str">
        <f>+Jun!BF10</f>
        <v>Ammonia - mg/l
Weekly Average</v>
      </c>
      <c r="BG10" s="652" t="str">
        <f>+Jun!BG10</f>
        <v>Ammonia - lbs</v>
      </c>
      <c r="BH10" s="642" t="str">
        <f>+Jun!BH10</f>
        <v>Ammonia - lbs/day
Weekly Average</v>
      </c>
      <c r="BI10" s="1064">
        <f>+Jun!BI10</f>
        <v>0</v>
      </c>
      <c r="BJ10" s="654" t="s">
        <v>20</v>
      </c>
      <c r="BK10" s="1084">
        <f>+Jan!BK10</f>
        <v>0</v>
      </c>
      <c r="BL10" s="1086">
        <f>+Jan!BL10</f>
        <v>0</v>
      </c>
      <c r="BM10" s="639" t="str">
        <f>+Jun!BM10</f>
        <v xml:space="preserve"> </v>
      </c>
      <c r="BN10" s="642" t="str">
        <f>+Jun!BN10</f>
        <v>Waste Act. Sludge
Gal. x 1000</v>
      </c>
      <c r="BO10" s="639" t="str">
        <f>+Jun!BO10</f>
        <v>pH</v>
      </c>
      <c r="BP10" s="640" t="str">
        <f>+Jun!BP10</f>
        <v>Gas Production  
Cubic Ft. x 1000</v>
      </c>
      <c r="BQ10" s="640" t="str">
        <f>+Jun!BQ10</f>
        <v>Temperature - F</v>
      </c>
      <c r="BR10" s="1062"/>
      <c r="BS10" s="1062"/>
      <c r="BT10" s="988"/>
      <c r="BU10" s="988"/>
      <c r="BV10" s="988"/>
      <c r="BW10" s="988"/>
      <c r="BX10" s="1059"/>
      <c r="BY10" s="988"/>
      <c r="BZ10" s="1059"/>
      <c r="CA10" s="783" t="s">
        <v>20</v>
      </c>
      <c r="CB10" s="760" t="str">
        <f>Jan!CB10</f>
        <v xml:space="preserve">Phosphorus - mg/l </v>
      </c>
      <c r="CC10" s="760" t="str">
        <f>Jan!CC10</f>
        <v>Phosphorus - lbs/day</v>
      </c>
      <c r="CD10" s="798" t="str">
        <f>Jan!CD10</f>
        <v>Total Nitrogen- mg/l</v>
      </c>
      <c r="CE10" s="760" t="str">
        <f>Jan!CE10</f>
        <v>Total Nitrogen- lbs/day</v>
      </c>
      <c r="CF10" s="1071"/>
      <c r="CG10" s="1074"/>
      <c r="CH10" s="1077"/>
      <c r="CI10" s="1077"/>
      <c r="CJ10" s="1081"/>
      <c r="CK10" s="1081"/>
      <c r="CL10" s="1074"/>
      <c r="CM10" s="1077"/>
      <c r="CN10" s="1077"/>
      <c r="CO10" s="1081"/>
      <c r="CP10" s="1080"/>
    </row>
    <row r="11" spans="1:94" ht="15" customHeight="1">
      <c r="A11" s="210">
        <v>1</v>
      </c>
      <c r="B11" s="211" t="str">
        <f>TEXT(J$5+A11-1,"DDD")</f>
        <v>Sat</v>
      </c>
      <c r="C11" s="29"/>
      <c r="D11" s="30"/>
      <c r="E11" s="31"/>
      <c r="F11" s="32"/>
      <c r="G11" s="33"/>
      <c r="H11" s="34"/>
      <c r="I11" s="35"/>
      <c r="J11" s="31"/>
      <c r="K11" s="36"/>
      <c r="L11" s="269"/>
      <c r="M11" s="35"/>
      <c r="N11" s="39" t="str">
        <f ca="1">IF(CELL("type",M11)="L","",IF(M11*($K11+$AS11)=0,"",IF($K11&gt;0,+$K11*M11*8.34,$AS11*M11*8.34)))</f>
        <v/>
      </c>
      <c r="O11" s="35"/>
      <c r="P11" s="39" t="str">
        <f aca="true" t="shared" si="0" ref="P11:P41">IF(CELL("type",O11)="L","",IF(O11*($K11+$AS11)=0,"",IF($K11&gt;0,+$K11*O11*8.34,$AS11*O11*8.34)))</f>
        <v/>
      </c>
      <c r="Q11" s="35"/>
      <c r="R11" s="35"/>
      <c r="S11" s="37"/>
      <c r="T11" s="216">
        <f aca="true" t="shared" si="1" ref="T11:T41">+A11</f>
        <v>1</v>
      </c>
      <c r="U11" s="404"/>
      <c r="V11" s="36"/>
      <c r="W11" s="35"/>
      <c r="X11" s="306" t="str">
        <f aca="true" t="shared" si="2" ref="X11:X41">IF(V11*W11=0,"",IF(V11&lt;100,V11*10000/W11,V11*1000/W11))</f>
        <v/>
      </c>
      <c r="Y11" s="269"/>
      <c r="Z11" s="36"/>
      <c r="AA11" s="35"/>
      <c r="AB11" s="306" t="str">
        <f aca="true" t="shared" si="3" ref="AB11:AB41">IF(Z11*AA11=0,"",IF(Z11&lt;100,Z11*10000/AA11,Z11*1000/AA11))</f>
        <v/>
      </c>
      <c r="AC11" s="269"/>
      <c r="AD11" s="36"/>
      <c r="AE11" s="35"/>
      <c r="AF11" s="306" t="str">
        <f>IF(AD11*AE11=0,"",IF(AD11&lt;100,AD11*10000/AE11,AD11*1000/AE11))</f>
        <v/>
      </c>
      <c r="AG11" s="269"/>
      <c r="AH11" s="36"/>
      <c r="AI11" s="35"/>
      <c r="AJ11" s="670"/>
      <c r="AK11" s="34"/>
      <c r="AL11" s="35"/>
      <c r="AM11" t="str">
        <f ca="1">IF(CELL("type",AN11)="b","",IF(AN11="tntc",63200,IF(AN11=0,1,AN11)))</f>
        <v/>
      </c>
      <c r="AN11" s="35"/>
      <c r="AO11" s="425"/>
      <c r="AP11" s="398"/>
      <c r="AQ11" s="210">
        <f aca="true" t="shared" si="4" ref="AQ11:AQ41">+A11</f>
        <v>1</v>
      </c>
      <c r="AR11" s="429" t="str">
        <f aca="true" t="shared" si="5" ref="AR11:AR41">+B11</f>
        <v>Sat</v>
      </c>
      <c r="AS11" s="36"/>
      <c r="AT11" s="52"/>
      <c r="AU11" s="35"/>
      <c r="AV11" s="37"/>
      <c r="AW11" s="36"/>
      <c r="AX11" s="39"/>
      <c r="AY11" s="39" t="str">
        <f aca="true" t="shared" si="6" ref="AY11:AY41">IF(CELL("type",AW11)="L","",IF(AW11*($K11+$AS11)=0,"",IF($AS11&gt;0,+$AS11*AW11*8.345,$K11*AW11*8.345)))</f>
        <v/>
      </c>
      <c r="AZ11" s="52"/>
      <c r="BA11" s="36"/>
      <c r="BB11" s="39"/>
      <c r="BC11" s="39" t="str">
        <f aca="true" t="shared" si="7" ref="BC11:BC41">IF(CELL("type",BA11)="L","",IF(BA11*($K11+$AS11)=0,"",IF($AS11&gt;0,+$AS11*BA11*8.345,$K11*BA11*8.345)))</f>
        <v/>
      </c>
      <c r="BD11" s="52"/>
      <c r="BE11" s="36"/>
      <c r="BF11" s="39"/>
      <c r="BG11" s="39" t="str">
        <f aca="true" t="shared" si="8" ref="BG11:BG41">IF(CELL("type",BE11)="L","",IF(BE11*($K11+$AS11)=0,"",IF($AS11&gt;0,+$AS11*BE11*8.345,$K11*BE11*8.345)))</f>
        <v/>
      </c>
      <c r="BH11" s="52"/>
      <c r="BI11" s="408"/>
      <c r="BJ11" s="238">
        <f>+A11</f>
        <v>1</v>
      </c>
      <c r="BK11" s="404"/>
      <c r="BL11" s="404"/>
      <c r="BM11" s="36"/>
      <c r="BN11" s="37"/>
      <c r="BO11" s="269"/>
      <c r="BP11" s="35"/>
      <c r="BQ11" s="35"/>
      <c r="BR11" s="35"/>
      <c r="BS11" s="35"/>
      <c r="BT11" s="35"/>
      <c r="BU11" s="35"/>
      <c r="BV11" s="35"/>
      <c r="BW11" s="35"/>
      <c r="BX11" s="37"/>
      <c r="BY11" s="35"/>
      <c r="BZ11" s="37"/>
      <c r="CA11" s="238">
        <f>BJ11</f>
        <v>1</v>
      </c>
      <c r="CB11" s="784"/>
      <c r="CC11" s="829" t="str">
        <f ca="1">IF(CELL("type",CB11)="L","",IF(CB11*($K11+$AS11)=0,"",IF($AS11&gt;0,+$AS11*CB11*8.345,$K11*CB11*8.345)))</f>
        <v/>
      </c>
      <c r="CD11" s="34"/>
      <c r="CE11" s="832" t="str">
        <f ca="1">IF(CELL("type",CD11)="L","",IF(CD11*($K11+$AS11)=0,"",IF($AS11&gt;0,+$AS11*CD11*8.345,$K11*CD11*8.345)))</f>
        <v/>
      </c>
      <c r="CF11" s="34"/>
      <c r="CG11" s="35"/>
      <c r="CH11" s="35"/>
      <c r="CI11" s="35"/>
      <c r="CJ11" s="35"/>
      <c r="CK11" s="35"/>
      <c r="CL11" s="35"/>
      <c r="CM11" s="35"/>
      <c r="CN11" s="35"/>
      <c r="CO11" s="35"/>
      <c r="CP11" s="37"/>
    </row>
    <row r="12" spans="1:94" ht="15" customHeight="1">
      <c r="A12" s="212">
        <v>2</v>
      </c>
      <c r="B12" s="211" t="str">
        <f aca="true" t="shared" si="9" ref="B12:B41">TEXT(J$5+A12-1,"DDD")</f>
        <v>Sun</v>
      </c>
      <c r="C12" s="43"/>
      <c r="D12" s="44"/>
      <c r="E12" s="44"/>
      <c r="F12" s="45"/>
      <c r="G12" s="46"/>
      <c r="H12" s="47"/>
      <c r="I12" s="43"/>
      <c r="J12" s="44"/>
      <c r="K12" s="48"/>
      <c r="L12" s="270"/>
      <c r="M12" s="43"/>
      <c r="N12" s="39" t="str">
        <f aca="true" t="shared" si="10" ref="N12:N41">IF(CELL("type",M12)="L","",IF(M12*(K12+AS12)=0,"",IF(K12&gt;0,+K12*M12*8.34,AS12*M12*8.34)))</f>
        <v/>
      </c>
      <c r="O12" s="43"/>
      <c r="P12" s="39" t="str">
        <f ca="1" t="shared" si="0"/>
        <v/>
      </c>
      <c r="Q12" s="43"/>
      <c r="R12" s="43"/>
      <c r="S12" s="49"/>
      <c r="T12" s="218">
        <f t="shared" si="1"/>
        <v>2</v>
      </c>
      <c r="U12" s="405"/>
      <c r="V12" s="48"/>
      <c r="W12" s="43"/>
      <c r="X12" s="306" t="str">
        <f t="shared" si="2"/>
        <v/>
      </c>
      <c r="Y12" s="270"/>
      <c r="Z12" s="48"/>
      <c r="AA12" s="43"/>
      <c r="AB12" s="306" t="str">
        <f t="shared" si="3"/>
        <v/>
      </c>
      <c r="AC12" s="270"/>
      <c r="AD12" s="48"/>
      <c r="AE12" s="43"/>
      <c r="AF12" s="306" t="str">
        <f aca="true" t="shared" si="11" ref="AF12:AF41">IF(AD12*AE12=0,"",IF(AD12&lt;100,AD12*10000/AE12,AD12*1000/AE12))</f>
        <v/>
      </c>
      <c r="AG12" s="270"/>
      <c r="AH12" s="48"/>
      <c r="AI12" s="43"/>
      <c r="AJ12" s="670"/>
      <c r="AK12" s="47"/>
      <c r="AL12" s="43"/>
      <c r="AM12" t="str">
        <f aca="true" t="shared" si="12" ref="AM12:AM41">IF(CELL("type",AN12)="b","",IF(AN12="tntc",63200,IF(AN12=0,1,AN12)))</f>
        <v/>
      </c>
      <c r="AN12" s="43"/>
      <c r="AO12" s="426"/>
      <c r="AP12" s="399"/>
      <c r="AQ12" s="212">
        <f t="shared" si="4"/>
        <v>2</v>
      </c>
      <c r="AR12" s="429" t="str">
        <f t="shared" si="5"/>
        <v>Sun</v>
      </c>
      <c r="AS12" s="48"/>
      <c r="AT12" s="40"/>
      <c r="AU12" s="43"/>
      <c r="AV12" s="49"/>
      <c r="AW12" s="48"/>
      <c r="AX12" s="66"/>
      <c r="AY12" s="128" t="str">
        <f ca="1" t="shared" si="6"/>
        <v/>
      </c>
      <c r="AZ12" s="40"/>
      <c r="BA12" s="48"/>
      <c r="BB12" s="66"/>
      <c r="BC12" s="128" t="str">
        <f ca="1" t="shared" si="7"/>
        <v/>
      </c>
      <c r="BD12" s="40"/>
      <c r="BE12" s="48"/>
      <c r="BF12" s="66"/>
      <c r="BG12" s="128" t="str">
        <f ca="1" t="shared" si="8"/>
        <v/>
      </c>
      <c r="BH12" s="40"/>
      <c r="BI12" s="409"/>
      <c r="BJ12" s="239">
        <f aca="true" t="shared" si="13" ref="BJ12:BJ40">+A12</f>
        <v>2</v>
      </c>
      <c r="BK12" s="405"/>
      <c r="BL12" s="405"/>
      <c r="BM12" s="48"/>
      <c r="BN12" s="49"/>
      <c r="BO12" s="270"/>
      <c r="BP12" s="43"/>
      <c r="BQ12" s="43"/>
      <c r="BR12" s="43"/>
      <c r="BS12" s="43"/>
      <c r="BT12" s="43"/>
      <c r="BU12" s="43"/>
      <c r="BV12" s="43"/>
      <c r="BW12" s="43"/>
      <c r="BX12" s="49"/>
      <c r="BY12" s="43"/>
      <c r="BZ12" s="49"/>
      <c r="CA12" s="238">
        <f aca="true" t="shared" si="14" ref="CA12:CA41">BJ12</f>
        <v>2</v>
      </c>
      <c r="CB12" s="44"/>
      <c r="CC12" s="829" t="str">
        <f aca="true" t="shared" si="15" ref="CC12:CE27">IF(CELL("type",CB12)="L","",IF(CB12*($K12+$AS12)=0,"",IF($AS12&gt;0,+$AS12*CB12*8.345,$K12*CB12*8.345)))</f>
        <v/>
      </c>
      <c r="CD12" s="47"/>
      <c r="CE12" s="829" t="str">
        <f ca="1" t="shared" si="15"/>
        <v/>
      </c>
      <c r="CF12" s="47"/>
      <c r="CG12" s="763"/>
      <c r="CH12" s="43"/>
      <c r="CI12" s="43"/>
      <c r="CJ12" s="43"/>
      <c r="CK12" s="763"/>
      <c r="CL12" s="43"/>
      <c r="CM12" s="763"/>
      <c r="CN12" s="43"/>
      <c r="CO12" s="763"/>
      <c r="CP12" s="789"/>
    </row>
    <row r="13" spans="1:94" ht="15" customHeight="1">
      <c r="A13" s="212">
        <v>3</v>
      </c>
      <c r="B13" s="211" t="str">
        <f t="shared" si="9"/>
        <v>Mon</v>
      </c>
      <c r="C13" s="43"/>
      <c r="D13" s="44"/>
      <c r="E13" s="44"/>
      <c r="F13" s="45"/>
      <c r="G13" s="46"/>
      <c r="H13" s="47"/>
      <c r="I13" s="43"/>
      <c r="J13" s="44"/>
      <c r="K13" s="48"/>
      <c r="L13" s="270"/>
      <c r="M13" s="43"/>
      <c r="N13" s="39" t="str">
        <f ca="1" t="shared" si="10"/>
        <v/>
      </c>
      <c r="O13" s="43"/>
      <c r="P13" s="39" t="str">
        <f ca="1" t="shared" si="0"/>
        <v/>
      </c>
      <c r="Q13" s="43"/>
      <c r="R13" s="43"/>
      <c r="S13" s="49"/>
      <c r="T13" s="218">
        <f t="shared" si="1"/>
        <v>3</v>
      </c>
      <c r="U13" s="405"/>
      <c r="V13" s="48"/>
      <c r="W13" s="43"/>
      <c r="X13" s="393" t="str">
        <f t="shared" si="2"/>
        <v/>
      </c>
      <c r="Y13" s="270"/>
      <c r="Z13" s="48"/>
      <c r="AA13" s="43"/>
      <c r="AB13" s="393" t="str">
        <f t="shared" si="3"/>
        <v/>
      </c>
      <c r="AC13" s="270"/>
      <c r="AD13" s="48"/>
      <c r="AE13" s="43"/>
      <c r="AF13" s="393" t="str">
        <f t="shared" si="11"/>
        <v/>
      </c>
      <c r="AG13" s="270"/>
      <c r="AH13" s="48"/>
      <c r="AI13" s="43"/>
      <c r="AJ13" s="670"/>
      <c r="AK13" s="47"/>
      <c r="AL13" s="43"/>
      <c r="AM13" t="str">
        <f ca="1" t="shared" si="12"/>
        <v/>
      </c>
      <c r="AN13" s="43"/>
      <c r="AO13" s="426"/>
      <c r="AP13" s="399"/>
      <c r="AQ13" s="212">
        <f t="shared" si="4"/>
        <v>3</v>
      </c>
      <c r="AR13" s="429" t="str">
        <f t="shared" si="5"/>
        <v>Mon</v>
      </c>
      <c r="AS13" s="48"/>
      <c r="AT13" s="40"/>
      <c r="AU13" s="43"/>
      <c r="AV13" s="49"/>
      <c r="AW13" s="48"/>
      <c r="AX13" s="66"/>
      <c r="AY13" s="128" t="str">
        <f ca="1" t="shared" si="6"/>
        <v/>
      </c>
      <c r="AZ13" s="40"/>
      <c r="BA13" s="48"/>
      <c r="BB13" s="66"/>
      <c r="BC13" s="128" t="str">
        <f ca="1" t="shared" si="7"/>
        <v/>
      </c>
      <c r="BD13" s="40"/>
      <c r="BE13" s="48"/>
      <c r="BF13" s="66"/>
      <c r="BG13" s="128" t="str">
        <f ca="1" t="shared" si="8"/>
        <v/>
      </c>
      <c r="BH13" s="40"/>
      <c r="BI13" s="409"/>
      <c r="BJ13" s="239">
        <f t="shared" si="13"/>
        <v>3</v>
      </c>
      <c r="BK13" s="405"/>
      <c r="BL13" s="405"/>
      <c r="BM13" s="48"/>
      <c r="BN13" s="49"/>
      <c r="BO13" s="270"/>
      <c r="BP13" s="43"/>
      <c r="BQ13" s="43"/>
      <c r="BR13" s="43"/>
      <c r="BS13" s="43"/>
      <c r="BT13" s="43"/>
      <c r="BU13" s="43"/>
      <c r="BV13" s="43"/>
      <c r="BW13" s="43"/>
      <c r="BX13" s="49"/>
      <c r="BY13" s="43"/>
      <c r="BZ13" s="49"/>
      <c r="CA13" s="238">
        <f t="shared" si="14"/>
        <v>3</v>
      </c>
      <c r="CB13" s="44"/>
      <c r="CC13" s="829" t="str">
        <f ca="1" t="shared" si="15"/>
        <v/>
      </c>
      <c r="CD13" s="47"/>
      <c r="CE13" s="829" t="str">
        <f ca="1" t="shared" si="15"/>
        <v/>
      </c>
      <c r="CF13" s="47"/>
      <c r="CG13" s="763"/>
      <c r="CH13" s="43"/>
      <c r="CI13" s="43"/>
      <c r="CJ13" s="43"/>
      <c r="CK13" s="763"/>
      <c r="CL13" s="43"/>
      <c r="CM13" s="763"/>
      <c r="CN13" s="43"/>
      <c r="CO13" s="763"/>
      <c r="CP13" s="789"/>
    </row>
    <row r="14" spans="1:94" ht="15" customHeight="1">
      <c r="A14" s="212">
        <v>4</v>
      </c>
      <c r="B14" s="211" t="str">
        <f t="shared" si="9"/>
        <v>Tue</v>
      </c>
      <c r="C14" s="43"/>
      <c r="D14" s="44"/>
      <c r="E14" s="44"/>
      <c r="F14" s="45"/>
      <c r="G14" s="46"/>
      <c r="H14" s="47"/>
      <c r="I14" s="43"/>
      <c r="J14" s="44"/>
      <c r="K14" s="48"/>
      <c r="L14" s="270"/>
      <c r="M14" s="43"/>
      <c r="N14" s="39" t="str">
        <f ca="1" t="shared" si="10"/>
        <v/>
      </c>
      <c r="O14" s="43"/>
      <c r="P14" s="39" t="str">
        <f ca="1" t="shared" si="0"/>
        <v/>
      </c>
      <c r="Q14" s="43"/>
      <c r="R14" s="43"/>
      <c r="S14" s="49"/>
      <c r="T14" s="218">
        <f t="shared" si="1"/>
        <v>4</v>
      </c>
      <c r="U14" s="405"/>
      <c r="V14" s="48"/>
      <c r="W14" s="43"/>
      <c r="X14" s="393" t="str">
        <f t="shared" si="2"/>
        <v/>
      </c>
      <c r="Y14" s="270"/>
      <c r="Z14" s="48"/>
      <c r="AA14" s="43"/>
      <c r="AB14" s="393" t="str">
        <f t="shared" si="3"/>
        <v/>
      </c>
      <c r="AC14" s="270"/>
      <c r="AD14" s="48"/>
      <c r="AE14" s="43"/>
      <c r="AF14" s="393" t="str">
        <f t="shared" si="11"/>
        <v/>
      </c>
      <c r="AG14" s="270"/>
      <c r="AH14" s="48"/>
      <c r="AI14" s="43"/>
      <c r="AJ14" s="670"/>
      <c r="AK14" s="47"/>
      <c r="AL14" s="43"/>
      <c r="AM14" t="str">
        <f ca="1" t="shared" si="12"/>
        <v/>
      </c>
      <c r="AN14" s="43"/>
      <c r="AO14" s="426"/>
      <c r="AP14" s="399"/>
      <c r="AQ14" s="212">
        <f t="shared" si="4"/>
        <v>4</v>
      </c>
      <c r="AR14" s="429" t="str">
        <f t="shared" si="5"/>
        <v>Tue</v>
      </c>
      <c r="AS14" s="48"/>
      <c r="AT14" s="40" t="str">
        <f>IF(+$B14="Sat",IF(SUM(AS$11:AS14)&gt;0,AVERAGE(AS$11:AS14,Jun!AS38:AS$40)," "),"")</f>
        <v/>
      </c>
      <c r="AU14" s="43"/>
      <c r="AV14" s="49"/>
      <c r="AW14" s="48"/>
      <c r="AX14" s="66" t="str">
        <f>IF(+$B14="Sat",IF(SUM(AW$11:AW14)&gt;0,AVERAGE(AW$11:AW14,Jun!AW38:AW$40)," "),"")</f>
        <v/>
      </c>
      <c r="AY14" s="128" t="str">
        <f ca="1" t="shared" si="6"/>
        <v/>
      </c>
      <c r="AZ14" s="52" t="str">
        <f>IF(+$B14="Sat",IF(SUM(AY$11:AY14)&gt;0,AVERAGE(AY$11:AY14,Jun!AY38:AY$40)," "),"")</f>
        <v/>
      </c>
      <c r="BA14" s="48"/>
      <c r="BB14" s="66" t="str">
        <f>IF(+$B14="Sat",IF(SUM(BA$11:BA14)&gt;0,AVERAGE(BA$11:BA14,Jun!BA38:BA$40)," "),"")</f>
        <v/>
      </c>
      <c r="BC14" s="128" t="str">
        <f ca="1" t="shared" si="7"/>
        <v/>
      </c>
      <c r="BD14" s="52" t="str">
        <f>IF(+$B14="Sat",IF(SUM(BC$11:BC14)&gt;0,AVERAGE(BC$11:BC14,Jun!BC38:BC$40)," "),"")</f>
        <v/>
      </c>
      <c r="BE14" s="48"/>
      <c r="BF14" s="66" t="str">
        <f>IF(+$B14="Sat",IF(SUM(BE$11:BE14)&gt;0,AVERAGE(BE$11:BE14,Jun!BE38:BE$40)," "),"")</f>
        <v/>
      </c>
      <c r="BG14" s="128" t="str">
        <f ca="1" t="shared" si="8"/>
        <v/>
      </c>
      <c r="BH14" s="52" t="str">
        <f>IF(+$B14="Sat",IF(SUM(BG$11:BG14)&gt;0,AVERAGE(BG$11:BG14,Jun!BG38:BG$40)," "),"")</f>
        <v/>
      </c>
      <c r="BI14" s="409"/>
      <c r="BJ14" s="239">
        <f t="shared" si="13"/>
        <v>4</v>
      </c>
      <c r="BK14" s="405"/>
      <c r="BL14" s="405"/>
      <c r="BM14" s="48"/>
      <c r="BN14" s="49"/>
      <c r="BO14" s="270"/>
      <c r="BP14" s="43"/>
      <c r="BQ14" s="43"/>
      <c r="BR14" s="43"/>
      <c r="BS14" s="43"/>
      <c r="BT14" s="43"/>
      <c r="BU14" s="43"/>
      <c r="BV14" s="43"/>
      <c r="BW14" s="43"/>
      <c r="BX14" s="49"/>
      <c r="BY14" s="43"/>
      <c r="BZ14" s="49"/>
      <c r="CA14" s="238">
        <f t="shared" si="14"/>
        <v>4</v>
      </c>
      <c r="CB14" s="44"/>
      <c r="CC14" s="829" t="str">
        <f ca="1" t="shared" si="15"/>
        <v/>
      </c>
      <c r="CD14" s="47"/>
      <c r="CE14" s="829" t="str">
        <f ca="1" t="shared" si="15"/>
        <v/>
      </c>
      <c r="CF14" s="47"/>
      <c r="CG14" s="763"/>
      <c r="CH14" s="43"/>
      <c r="CI14" s="43"/>
      <c r="CJ14" s="43"/>
      <c r="CK14" s="763"/>
      <c r="CL14" s="43"/>
      <c r="CM14" s="763"/>
      <c r="CN14" s="43"/>
      <c r="CO14" s="763"/>
      <c r="CP14" s="789"/>
    </row>
    <row r="15" spans="1:94" ht="15" customHeight="1" thickBot="1">
      <c r="A15" s="213">
        <v>5</v>
      </c>
      <c r="B15" s="214" t="str">
        <f t="shared" si="9"/>
        <v>Wed</v>
      </c>
      <c r="C15" s="53"/>
      <c r="D15" s="54"/>
      <c r="E15" s="54"/>
      <c r="F15" s="55"/>
      <c r="G15" s="56"/>
      <c r="H15" s="57"/>
      <c r="I15" s="53"/>
      <c r="J15" s="54"/>
      <c r="K15" s="58"/>
      <c r="L15" s="271"/>
      <c r="M15" s="53"/>
      <c r="N15" s="61" t="str">
        <f ca="1" t="shared" si="10"/>
        <v/>
      </c>
      <c r="O15" s="53"/>
      <c r="P15" s="61" t="str">
        <f ca="1" t="shared" si="0"/>
        <v/>
      </c>
      <c r="Q15" s="53"/>
      <c r="R15" s="53"/>
      <c r="S15" s="59"/>
      <c r="T15" s="220">
        <f t="shared" si="1"/>
        <v>5</v>
      </c>
      <c r="U15" s="406"/>
      <c r="V15" s="58"/>
      <c r="W15" s="53"/>
      <c r="X15" s="394" t="str">
        <f t="shared" si="2"/>
        <v/>
      </c>
      <c r="Y15" s="271"/>
      <c r="Z15" s="58"/>
      <c r="AA15" s="53"/>
      <c r="AB15" s="394" t="str">
        <f t="shared" si="3"/>
        <v/>
      </c>
      <c r="AC15" s="271"/>
      <c r="AD15" s="58"/>
      <c r="AE15" s="53"/>
      <c r="AF15" s="394" t="str">
        <f t="shared" si="11"/>
        <v/>
      </c>
      <c r="AG15" s="271"/>
      <c r="AH15" s="58"/>
      <c r="AI15" s="53"/>
      <c r="AJ15" s="736"/>
      <c r="AK15" s="57"/>
      <c r="AL15" s="53"/>
      <c r="AM15" t="str">
        <f ca="1" t="shared" si="12"/>
        <v/>
      </c>
      <c r="AN15" s="53"/>
      <c r="AO15" s="427"/>
      <c r="AP15" s="400"/>
      <c r="AQ15" s="213">
        <f t="shared" si="4"/>
        <v>5</v>
      </c>
      <c r="AR15" s="430" t="str">
        <f t="shared" si="5"/>
        <v>Wed</v>
      </c>
      <c r="AS15" s="58"/>
      <c r="AT15" s="63" t="str">
        <f>IF(+$B15="Sat",IF(SUM(AS$11:AS15)&gt;0,AVERAGE(AS$11:AS15,Jun!AS39:AS$40)," "),"")</f>
        <v/>
      </c>
      <c r="AU15" s="53"/>
      <c r="AV15" s="59"/>
      <c r="AW15" s="58"/>
      <c r="AX15" s="61" t="str">
        <f>IF(+$B15="Sat",IF(SUM(AW$11:AW15)&gt;0,AVERAGE(AW$11:AW15,Jun!AW39:AW$40)," "),"")</f>
        <v/>
      </c>
      <c r="AY15" s="64" t="str">
        <f ca="1" t="shared" si="6"/>
        <v/>
      </c>
      <c r="AZ15" s="63" t="str">
        <f>IF(+$B15="Sat",IF(SUM(AY$11:AY15)&gt;0,AVERAGE(AY$11:AY15,Jun!AY39:AY$40)," "),"")</f>
        <v/>
      </c>
      <c r="BA15" s="58"/>
      <c r="BB15" s="61" t="str">
        <f>IF(+$B15="Sat",IF(SUM(BA$11:BA15)&gt;0,AVERAGE(BA$11:BA15,Jun!BA39:BA$40)," "),"")</f>
        <v/>
      </c>
      <c r="BC15" s="64" t="str">
        <f ca="1" t="shared" si="7"/>
        <v/>
      </c>
      <c r="BD15" s="63" t="str">
        <f>IF(+$B15="Sat",IF(SUM(BC$11:BC15)&gt;0,AVERAGE(BC$11:BC15,Jun!BC39:BC$40)," "),"")</f>
        <v/>
      </c>
      <c r="BE15" s="58"/>
      <c r="BF15" s="61" t="str">
        <f>IF(+$B15="Sat",IF(SUM(BE$11:BE15)&gt;0,AVERAGE(BE$11:BE15,Jun!BE39:BE$40)," "),"")</f>
        <v/>
      </c>
      <c r="BG15" s="64" t="str">
        <f ca="1" t="shared" si="8"/>
        <v/>
      </c>
      <c r="BH15" s="63" t="str">
        <f>IF(+$B15="Sat",IF(SUM(BG$11:BG15)&gt;0,AVERAGE(BG$11:BG15,Jun!BG39:BG$40)," "),"")</f>
        <v/>
      </c>
      <c r="BI15" s="410"/>
      <c r="BJ15" s="240">
        <f t="shared" si="13"/>
        <v>5</v>
      </c>
      <c r="BK15" s="406"/>
      <c r="BL15" s="406"/>
      <c r="BM15" s="58"/>
      <c r="BN15" s="59"/>
      <c r="BO15" s="271"/>
      <c r="BP15" s="53"/>
      <c r="BQ15" s="53"/>
      <c r="BR15" s="53"/>
      <c r="BS15" s="53"/>
      <c r="BT15" s="53"/>
      <c r="BU15" s="53"/>
      <c r="BV15" s="53"/>
      <c r="BW15" s="53"/>
      <c r="BX15" s="59"/>
      <c r="BY15" s="53"/>
      <c r="BZ15" s="59"/>
      <c r="CA15" s="781">
        <f t="shared" si="14"/>
        <v>5</v>
      </c>
      <c r="CB15" s="54"/>
      <c r="CC15" s="830" t="str">
        <f ca="1" t="shared" si="15"/>
        <v/>
      </c>
      <c r="CD15" s="57"/>
      <c r="CE15" s="830" t="str">
        <f ca="1" t="shared" si="15"/>
        <v/>
      </c>
      <c r="CF15" s="57"/>
      <c r="CG15" s="764"/>
      <c r="CH15" s="53"/>
      <c r="CI15" s="53"/>
      <c r="CJ15" s="53"/>
      <c r="CK15" s="764"/>
      <c r="CL15" s="53"/>
      <c r="CM15" s="764"/>
      <c r="CN15" s="53"/>
      <c r="CO15" s="764"/>
      <c r="CP15" s="790"/>
    </row>
    <row r="16" spans="1:94" ht="15" customHeight="1">
      <c r="A16" s="210">
        <v>6</v>
      </c>
      <c r="B16" s="215" t="str">
        <f t="shared" si="9"/>
        <v>Thu</v>
      </c>
      <c r="C16" s="35"/>
      <c r="D16" s="31"/>
      <c r="E16" s="31"/>
      <c r="F16" s="32"/>
      <c r="G16" s="33"/>
      <c r="H16" s="34"/>
      <c r="I16" s="35"/>
      <c r="J16" s="31"/>
      <c r="K16" s="36"/>
      <c r="L16" s="269"/>
      <c r="M16" s="35"/>
      <c r="N16" s="39" t="str">
        <f ca="1" t="shared" si="10"/>
        <v/>
      </c>
      <c r="O16" s="35"/>
      <c r="P16" s="39" t="str">
        <f ca="1" t="shared" si="0"/>
        <v/>
      </c>
      <c r="Q16" s="35"/>
      <c r="R16" s="35"/>
      <c r="S16" s="37"/>
      <c r="T16" s="216">
        <f t="shared" si="1"/>
        <v>6</v>
      </c>
      <c r="U16" s="404"/>
      <c r="V16" s="36"/>
      <c r="W16" s="35"/>
      <c r="X16" s="306" t="str">
        <f t="shared" si="2"/>
        <v/>
      </c>
      <c r="Y16" s="269"/>
      <c r="Z16" s="36"/>
      <c r="AA16" s="35"/>
      <c r="AB16" s="306" t="str">
        <f t="shared" si="3"/>
        <v/>
      </c>
      <c r="AC16" s="269"/>
      <c r="AD16" s="36"/>
      <c r="AE16" s="35"/>
      <c r="AF16" s="306" t="str">
        <f t="shared" si="11"/>
        <v/>
      </c>
      <c r="AG16" s="269"/>
      <c r="AH16" s="36"/>
      <c r="AI16" s="35"/>
      <c r="AJ16" s="737"/>
      <c r="AK16" s="34"/>
      <c r="AL16" s="35"/>
      <c r="AM16" t="str">
        <f ca="1" t="shared" si="12"/>
        <v/>
      </c>
      <c r="AN16" s="35"/>
      <c r="AO16" s="425"/>
      <c r="AP16" s="398"/>
      <c r="AQ16" s="210">
        <f t="shared" si="4"/>
        <v>6</v>
      </c>
      <c r="AR16" s="429" t="str">
        <f t="shared" si="5"/>
        <v>Thu</v>
      </c>
      <c r="AS16" s="36"/>
      <c r="AT16" s="52" t="str">
        <f>IF(+$B16="Sat",IF(SUM(AS$11:AS16)&gt;0,AVERAGE(AS$11:AS16,Jun!AS40:AS$40)," "),"")</f>
        <v/>
      </c>
      <c r="AU16" s="35"/>
      <c r="AV16" s="37"/>
      <c r="AW16" s="36"/>
      <c r="AX16" s="39" t="str">
        <f>IF(+$B16="Sat",IF(SUM(AW$11:AW16)&gt;0,AVERAGE(AW$11:AW16,Jun!AW40:AW$40)," "),"")</f>
        <v/>
      </c>
      <c r="AY16" s="41" t="str">
        <f ca="1" t="shared" si="6"/>
        <v/>
      </c>
      <c r="AZ16" s="52" t="str">
        <f>IF(+$B16="Sat",IF(SUM(AY$11:AY16)&gt;0,AVERAGE(AY$11:AY16,Jun!AY40:AY$40)," "),"")</f>
        <v/>
      </c>
      <c r="BA16" s="36"/>
      <c r="BB16" s="39" t="str">
        <f>IF(+$B16="Sat",IF(SUM(BA$11:BA16)&gt;0,AVERAGE(BA$11:BA16,Jun!BA40:BA$40)," "),"")</f>
        <v/>
      </c>
      <c r="BC16" s="41" t="str">
        <f ca="1" t="shared" si="7"/>
        <v/>
      </c>
      <c r="BD16" s="52" t="str">
        <f>IF(+$B16="Sat",IF(SUM(BC$11:BC16)&gt;0,AVERAGE(BC$11:BC16,Jun!BC40:BC$40)," "),"")</f>
        <v/>
      </c>
      <c r="BE16" s="36"/>
      <c r="BF16" s="65" t="str">
        <f>IF(+$B16="Sat",IF(SUM(BE$11:BE16)&gt;0,AVERAGE(BE$11:BE16,Jun!BE40:BE$40)," "),"")</f>
        <v/>
      </c>
      <c r="BG16" s="129" t="str">
        <f ca="1" t="shared" si="8"/>
        <v/>
      </c>
      <c r="BH16" s="52" t="str">
        <f>IF(+$B16="Sat",IF(SUM(BG$11:BG16)&gt;0,AVERAGE(BG$11:BG16,Jun!BG40:BG$40)," "),"")</f>
        <v/>
      </c>
      <c r="BI16" s="408"/>
      <c r="BJ16" s="238">
        <f t="shared" si="13"/>
        <v>6</v>
      </c>
      <c r="BK16" s="404"/>
      <c r="BL16" s="404"/>
      <c r="BM16" s="36"/>
      <c r="BN16" s="37"/>
      <c r="BO16" s="269"/>
      <c r="BP16" s="35"/>
      <c r="BQ16" s="35"/>
      <c r="BR16" s="35"/>
      <c r="BS16" s="35"/>
      <c r="BT16" s="35"/>
      <c r="BU16" s="35"/>
      <c r="BV16" s="35"/>
      <c r="BW16" s="35"/>
      <c r="BX16" s="37"/>
      <c r="BY16" s="35"/>
      <c r="BZ16" s="37"/>
      <c r="CA16" s="782">
        <f t="shared" si="14"/>
        <v>6</v>
      </c>
      <c r="CB16" s="31"/>
      <c r="CC16" s="826" t="str">
        <f ca="1" t="shared" si="15"/>
        <v/>
      </c>
      <c r="CD16" s="34"/>
      <c r="CE16" s="826" t="str">
        <f ca="1" t="shared" si="15"/>
        <v/>
      </c>
      <c r="CF16" s="34"/>
      <c r="CG16" s="29"/>
      <c r="CH16" s="35"/>
      <c r="CI16" s="34"/>
      <c r="CJ16" s="34"/>
      <c r="CK16" s="29"/>
      <c r="CL16" s="35"/>
      <c r="CM16" s="29"/>
      <c r="CN16" s="35"/>
      <c r="CO16" s="29"/>
      <c r="CP16" s="791"/>
    </row>
    <row r="17" spans="1:94" ht="15" customHeight="1">
      <c r="A17" s="212">
        <v>7</v>
      </c>
      <c r="B17" s="211" t="str">
        <f t="shared" si="9"/>
        <v>Fri</v>
      </c>
      <c r="C17" s="43"/>
      <c r="D17" s="44"/>
      <c r="E17" s="44"/>
      <c r="F17" s="45"/>
      <c r="G17" s="46"/>
      <c r="H17" s="47"/>
      <c r="I17" s="43"/>
      <c r="J17" s="44"/>
      <c r="K17" s="48"/>
      <c r="L17" s="270"/>
      <c r="M17" s="43"/>
      <c r="N17" s="39" t="str">
        <f ca="1" t="shared" si="10"/>
        <v/>
      </c>
      <c r="O17" s="43"/>
      <c r="P17" s="39" t="str">
        <f ca="1" t="shared" si="0"/>
        <v/>
      </c>
      <c r="Q17" s="43"/>
      <c r="R17" s="43"/>
      <c r="S17" s="49"/>
      <c r="T17" s="218">
        <f t="shared" si="1"/>
        <v>7</v>
      </c>
      <c r="U17" s="405"/>
      <c r="V17" s="48"/>
      <c r="W17" s="43"/>
      <c r="X17" s="393" t="str">
        <f t="shared" si="2"/>
        <v/>
      </c>
      <c r="Y17" s="270"/>
      <c r="Z17" s="48"/>
      <c r="AA17" s="43"/>
      <c r="AB17" s="393" t="str">
        <f t="shared" si="3"/>
        <v/>
      </c>
      <c r="AC17" s="270"/>
      <c r="AD17" s="48"/>
      <c r="AE17" s="43"/>
      <c r="AF17" s="393" t="str">
        <f t="shared" si="11"/>
        <v/>
      </c>
      <c r="AG17" s="270"/>
      <c r="AH17" s="48"/>
      <c r="AI17" s="43"/>
      <c r="AJ17" s="670"/>
      <c r="AK17" s="47"/>
      <c r="AL17" s="43"/>
      <c r="AM17" t="str">
        <f ca="1" t="shared" si="12"/>
        <v/>
      </c>
      <c r="AN17" s="43"/>
      <c r="AO17" s="426"/>
      <c r="AP17" s="399"/>
      <c r="AQ17" s="212">
        <f t="shared" si="4"/>
        <v>7</v>
      </c>
      <c r="AR17" s="429" t="str">
        <f t="shared" si="5"/>
        <v>Fri</v>
      </c>
      <c r="AS17" s="48"/>
      <c r="AT17" s="40" t="str">
        <f>IF(+$B17="Sat",IF(SUM(AS11:AS17)&gt;0,AVERAGE(AS11:AS17)," "),"")</f>
        <v/>
      </c>
      <c r="AU17" s="43"/>
      <c r="AV17" s="49"/>
      <c r="AW17" s="48"/>
      <c r="AX17" s="66" t="str">
        <f>IF(+$B17="Sat",IF(SUM(AW11:AW17)&gt;0,AVERAGE(AW11:AW17)," "),"")</f>
        <v/>
      </c>
      <c r="AY17" s="41" t="str">
        <f ca="1" t="shared" si="6"/>
        <v/>
      </c>
      <c r="AZ17" s="52" t="str">
        <f>IF(+$B17="Sat",IF(SUM(AY11:AY17)&gt;0,AVERAGE(AY11:AY17)," "),"")</f>
        <v/>
      </c>
      <c r="BA17" s="48"/>
      <c r="BB17" s="66" t="str">
        <f>IF(+$B17="Sat",IF(SUM(BA11:BA17)&gt;0,AVERAGE(BA11:BA17)," "),"")</f>
        <v/>
      </c>
      <c r="BC17" s="41" t="str">
        <f ca="1" t="shared" si="7"/>
        <v/>
      </c>
      <c r="BD17" s="40" t="str">
        <f>IF(+$B17="Sat",IF(SUM(BC11:BC17)&gt;0,AVERAGE(BC11:BC17)," "),"")</f>
        <v/>
      </c>
      <c r="BE17" s="48"/>
      <c r="BF17" s="67" t="str">
        <f>IF(+$B17="Sat",IF(SUM(BE11:BE17)&gt;0,AVERAGE(BE11:BE17)," "),"")</f>
        <v/>
      </c>
      <c r="BG17" s="42" t="str">
        <f ca="1" t="shared" si="8"/>
        <v/>
      </c>
      <c r="BH17" s="40" t="str">
        <f aca="true" t="shared" si="16" ref="BH17:BH40">IF(+$B17="Sat",IF(SUM(BG11:BG17)&gt;0,AVERAGE(BG11:BG17)," "),"")</f>
        <v/>
      </c>
      <c r="BI17" s="409"/>
      <c r="BJ17" s="239">
        <f t="shared" si="13"/>
        <v>7</v>
      </c>
      <c r="BK17" s="405"/>
      <c r="BL17" s="405"/>
      <c r="BM17" s="48"/>
      <c r="BN17" s="49"/>
      <c r="BO17" s="270"/>
      <c r="BP17" s="43"/>
      <c r="BQ17" s="43"/>
      <c r="BR17" s="43"/>
      <c r="BS17" s="43"/>
      <c r="BT17" s="43"/>
      <c r="BU17" s="43"/>
      <c r="BV17" s="43"/>
      <c r="BW17" s="43"/>
      <c r="BX17" s="49"/>
      <c r="BY17" s="43"/>
      <c r="BZ17" s="49"/>
      <c r="CA17" s="238">
        <f t="shared" si="14"/>
        <v>7</v>
      </c>
      <c r="CB17" s="44"/>
      <c r="CC17" s="829" t="str">
        <f ca="1" t="shared" si="15"/>
        <v/>
      </c>
      <c r="CD17" s="47"/>
      <c r="CE17" s="829" t="str">
        <f ca="1" t="shared" si="15"/>
        <v/>
      </c>
      <c r="CF17" s="47"/>
      <c r="CG17" s="29"/>
      <c r="CH17" s="43"/>
      <c r="CI17" s="34"/>
      <c r="CJ17" s="34"/>
      <c r="CK17" s="29"/>
      <c r="CL17" s="43"/>
      <c r="CM17" s="29"/>
      <c r="CN17" s="44"/>
      <c r="CO17" s="765"/>
      <c r="CP17" s="791"/>
    </row>
    <row r="18" spans="1:94" ht="15" customHeight="1">
      <c r="A18" s="212">
        <v>8</v>
      </c>
      <c r="B18" s="211" t="str">
        <f t="shared" si="9"/>
        <v>Sat</v>
      </c>
      <c r="C18" s="43"/>
      <c r="D18" s="44"/>
      <c r="E18" s="44"/>
      <c r="F18" s="45"/>
      <c r="G18" s="46"/>
      <c r="H18" s="47"/>
      <c r="I18" s="43"/>
      <c r="J18" s="44"/>
      <c r="K18" s="48"/>
      <c r="L18" s="270"/>
      <c r="M18" s="43"/>
      <c r="N18" s="39" t="str">
        <f ca="1" t="shared" si="10"/>
        <v/>
      </c>
      <c r="O18" s="43"/>
      <c r="P18" s="39" t="str">
        <f ca="1" t="shared" si="0"/>
        <v/>
      </c>
      <c r="Q18" s="43"/>
      <c r="R18" s="43"/>
      <c r="S18" s="49"/>
      <c r="T18" s="218">
        <f t="shared" si="1"/>
        <v>8</v>
      </c>
      <c r="U18" s="405"/>
      <c r="V18" s="48"/>
      <c r="W18" s="43"/>
      <c r="X18" s="393" t="str">
        <f t="shared" si="2"/>
        <v/>
      </c>
      <c r="Y18" s="270"/>
      <c r="Z18" s="48"/>
      <c r="AA18" s="43"/>
      <c r="AB18" s="393" t="str">
        <f t="shared" si="3"/>
        <v/>
      </c>
      <c r="AC18" s="270"/>
      <c r="AD18" s="48"/>
      <c r="AE18" s="43"/>
      <c r="AF18" s="393" t="str">
        <f t="shared" si="11"/>
        <v/>
      </c>
      <c r="AG18" s="270"/>
      <c r="AH18" s="48"/>
      <c r="AI18" s="43"/>
      <c r="AJ18" s="670"/>
      <c r="AK18" s="47"/>
      <c r="AL18" s="43"/>
      <c r="AM18" t="str">
        <f ca="1" t="shared" si="12"/>
        <v/>
      </c>
      <c r="AN18" s="43"/>
      <c r="AO18" s="426"/>
      <c r="AP18" s="399"/>
      <c r="AQ18" s="212">
        <f t="shared" si="4"/>
        <v>8</v>
      </c>
      <c r="AR18" s="429" t="str">
        <f t="shared" si="5"/>
        <v>Sat</v>
      </c>
      <c r="AS18" s="48"/>
      <c r="AT18" s="40" t="str">
        <f aca="true" t="shared" si="17" ref="AT18:AT40">IF(+$B18="Sat",IF(SUM(AS12:AS18)&gt;0,AVERAGE(AS12:AS18)," "),"")</f>
        <v xml:space="preserve"> </v>
      </c>
      <c r="AU18" s="43"/>
      <c r="AV18" s="49"/>
      <c r="AW18" s="48"/>
      <c r="AX18" s="66" t="str">
        <f aca="true" t="shared" si="18" ref="AX18:AZ33">IF(+$B18="Sat",IF(SUM(AW12:AW18)&gt;0,AVERAGE(AW12:AW18)," "),"")</f>
        <v xml:space="preserve"> </v>
      </c>
      <c r="AY18" s="41" t="str">
        <f ca="1" t="shared" si="6"/>
        <v/>
      </c>
      <c r="AZ18" s="52" t="str">
        <f ca="1" t="shared" si="18"/>
        <v xml:space="preserve"> </v>
      </c>
      <c r="BA18" s="48"/>
      <c r="BB18" s="66" t="str">
        <f aca="true" t="shared" si="19" ref="BB18:BB40">IF(+$B18="Sat",IF(SUM(BA12:BA18)&gt;0,AVERAGE(BA12:BA18)," "),"")</f>
        <v xml:space="preserve"> </v>
      </c>
      <c r="BC18" s="41" t="str">
        <f ca="1" t="shared" si="7"/>
        <v/>
      </c>
      <c r="BD18" s="40" t="str">
        <f aca="true" t="shared" si="20" ref="BD18:BD40">IF(+$B18="Sat",IF(SUM(BC12:BC18)&gt;0,AVERAGE(BC12:BC18)," "),"")</f>
        <v xml:space="preserve"> </v>
      </c>
      <c r="BE18" s="48"/>
      <c r="BF18" s="67" t="str">
        <f aca="true" t="shared" si="21" ref="BF18:BF40">IF(+$B18="Sat",IF(SUM(BE12:BE18)&gt;0,AVERAGE(BE12:BE18)," "),"")</f>
        <v xml:space="preserve"> </v>
      </c>
      <c r="BG18" s="42" t="str">
        <f ca="1" t="shared" si="8"/>
        <v/>
      </c>
      <c r="BH18" s="40" t="str">
        <f ca="1" t="shared" si="16"/>
        <v xml:space="preserve"> </v>
      </c>
      <c r="BI18" s="409"/>
      <c r="BJ18" s="239">
        <f t="shared" si="13"/>
        <v>8</v>
      </c>
      <c r="BK18" s="405"/>
      <c r="BL18" s="405"/>
      <c r="BM18" s="48"/>
      <c r="BN18" s="49"/>
      <c r="BO18" s="270"/>
      <c r="BP18" s="43"/>
      <c r="BQ18" s="43"/>
      <c r="BR18" s="43"/>
      <c r="BS18" s="43"/>
      <c r="BT18" s="43"/>
      <c r="BU18" s="43"/>
      <c r="BV18" s="43"/>
      <c r="BW18" s="43"/>
      <c r="BX18" s="49"/>
      <c r="BY18" s="43"/>
      <c r="BZ18" s="49"/>
      <c r="CA18" s="238">
        <f t="shared" si="14"/>
        <v>8</v>
      </c>
      <c r="CB18" s="44"/>
      <c r="CC18" s="829" t="str">
        <f ca="1" t="shared" si="15"/>
        <v/>
      </c>
      <c r="CD18" s="47"/>
      <c r="CE18" s="829" t="str">
        <f ca="1" t="shared" si="15"/>
        <v/>
      </c>
      <c r="CF18" s="47"/>
      <c r="CG18" s="29"/>
      <c r="CH18" s="43"/>
      <c r="CI18" s="34"/>
      <c r="CJ18" s="34"/>
      <c r="CK18" s="29"/>
      <c r="CL18" s="43"/>
      <c r="CM18" s="29"/>
      <c r="CN18" s="44"/>
      <c r="CO18" s="765"/>
      <c r="CP18" s="791"/>
    </row>
    <row r="19" spans="1:94" ht="15" customHeight="1">
      <c r="A19" s="212">
        <v>9</v>
      </c>
      <c r="B19" s="211" t="str">
        <f t="shared" si="9"/>
        <v>Sun</v>
      </c>
      <c r="C19" s="43"/>
      <c r="D19" s="44"/>
      <c r="E19" s="44"/>
      <c r="F19" s="45"/>
      <c r="G19" s="46"/>
      <c r="H19" s="47"/>
      <c r="I19" s="43"/>
      <c r="J19" s="44"/>
      <c r="K19" s="48"/>
      <c r="L19" s="270"/>
      <c r="M19" s="43"/>
      <c r="N19" s="39" t="str">
        <f ca="1" t="shared" si="10"/>
        <v/>
      </c>
      <c r="O19" s="43"/>
      <c r="P19" s="39" t="str">
        <f ca="1" t="shared" si="0"/>
        <v/>
      </c>
      <c r="Q19" s="43"/>
      <c r="R19" s="43"/>
      <c r="S19" s="49"/>
      <c r="T19" s="218">
        <f t="shared" si="1"/>
        <v>9</v>
      </c>
      <c r="U19" s="405"/>
      <c r="V19" s="48"/>
      <c r="W19" s="43"/>
      <c r="X19" s="393" t="str">
        <f t="shared" si="2"/>
        <v/>
      </c>
      <c r="Y19" s="270"/>
      <c r="Z19" s="48"/>
      <c r="AA19" s="43"/>
      <c r="AB19" s="393" t="str">
        <f t="shared" si="3"/>
        <v/>
      </c>
      <c r="AC19" s="270"/>
      <c r="AD19" s="48"/>
      <c r="AE19" s="43"/>
      <c r="AF19" s="393" t="str">
        <f t="shared" si="11"/>
        <v/>
      </c>
      <c r="AG19" s="270"/>
      <c r="AH19" s="48"/>
      <c r="AI19" s="43"/>
      <c r="AJ19" s="670"/>
      <c r="AK19" s="47"/>
      <c r="AL19" s="43"/>
      <c r="AM19" t="str">
        <f ca="1" t="shared" si="12"/>
        <v/>
      </c>
      <c r="AN19" s="43"/>
      <c r="AO19" s="426"/>
      <c r="AP19" s="399"/>
      <c r="AQ19" s="212">
        <f t="shared" si="4"/>
        <v>9</v>
      </c>
      <c r="AR19" s="429" t="str">
        <f t="shared" si="5"/>
        <v>Sun</v>
      </c>
      <c r="AS19" s="48"/>
      <c r="AT19" s="40" t="str">
        <f t="shared" si="17"/>
        <v/>
      </c>
      <c r="AU19" s="43"/>
      <c r="AV19" s="49"/>
      <c r="AW19" s="48"/>
      <c r="AX19" s="66" t="str">
        <f t="shared" si="18"/>
        <v/>
      </c>
      <c r="AY19" s="41" t="str">
        <f ca="1" t="shared" si="6"/>
        <v/>
      </c>
      <c r="AZ19" s="52" t="str">
        <f t="shared" si="18"/>
        <v/>
      </c>
      <c r="BA19" s="48"/>
      <c r="BB19" s="66" t="str">
        <f t="shared" si="19"/>
        <v/>
      </c>
      <c r="BC19" s="41" t="str">
        <f ca="1" t="shared" si="7"/>
        <v/>
      </c>
      <c r="BD19" s="40" t="str">
        <f t="shared" si="20"/>
        <v/>
      </c>
      <c r="BE19" s="48"/>
      <c r="BF19" s="67" t="str">
        <f t="shared" si="21"/>
        <v/>
      </c>
      <c r="BG19" s="42" t="str">
        <f ca="1" t="shared" si="8"/>
        <v/>
      </c>
      <c r="BH19" s="40" t="str">
        <f t="shared" si="16"/>
        <v/>
      </c>
      <c r="BI19" s="409"/>
      <c r="BJ19" s="239">
        <f t="shared" si="13"/>
        <v>9</v>
      </c>
      <c r="BK19" s="405"/>
      <c r="BL19" s="405"/>
      <c r="BM19" s="48"/>
      <c r="BN19" s="49"/>
      <c r="BO19" s="270"/>
      <c r="BP19" s="43"/>
      <c r="BQ19" s="43"/>
      <c r="BR19" s="43"/>
      <c r="BS19" s="43"/>
      <c r="BT19" s="43"/>
      <c r="BU19" s="43"/>
      <c r="BV19" s="43"/>
      <c r="BW19" s="43"/>
      <c r="BX19" s="49"/>
      <c r="BY19" s="43"/>
      <c r="BZ19" s="49"/>
      <c r="CA19" s="238">
        <f t="shared" si="14"/>
        <v>9</v>
      </c>
      <c r="CB19" s="44"/>
      <c r="CC19" s="829" t="str">
        <f ca="1" t="shared" si="15"/>
        <v/>
      </c>
      <c r="CD19" s="47"/>
      <c r="CE19" s="829" t="str">
        <f ca="1" t="shared" si="15"/>
        <v/>
      </c>
      <c r="CF19" s="47"/>
      <c r="CG19" s="29"/>
      <c r="CH19" s="43"/>
      <c r="CI19" s="34"/>
      <c r="CJ19" s="34"/>
      <c r="CK19" s="29"/>
      <c r="CL19" s="43"/>
      <c r="CM19" s="29"/>
      <c r="CN19" s="44"/>
      <c r="CO19" s="765"/>
      <c r="CP19" s="791"/>
    </row>
    <row r="20" spans="1:94" ht="15" customHeight="1" thickBot="1">
      <c r="A20" s="213">
        <v>10</v>
      </c>
      <c r="B20" s="214" t="str">
        <f t="shared" si="9"/>
        <v>Mon</v>
      </c>
      <c r="C20" s="53"/>
      <c r="D20" s="54"/>
      <c r="E20" s="54"/>
      <c r="F20" s="55"/>
      <c r="G20" s="56"/>
      <c r="H20" s="57"/>
      <c r="I20" s="53"/>
      <c r="J20" s="54"/>
      <c r="K20" s="58"/>
      <c r="L20" s="271"/>
      <c r="M20" s="53"/>
      <c r="N20" s="61" t="str">
        <f ca="1" t="shared" si="10"/>
        <v/>
      </c>
      <c r="O20" s="53"/>
      <c r="P20" s="61" t="str">
        <f ca="1" t="shared" si="0"/>
        <v/>
      </c>
      <c r="Q20" s="53"/>
      <c r="R20" s="53"/>
      <c r="S20" s="59"/>
      <c r="T20" s="220">
        <f t="shared" si="1"/>
        <v>10</v>
      </c>
      <c r="U20" s="406"/>
      <c r="V20" s="58"/>
      <c r="W20" s="53"/>
      <c r="X20" s="394" t="str">
        <f t="shared" si="2"/>
        <v/>
      </c>
      <c r="Y20" s="271"/>
      <c r="Z20" s="58"/>
      <c r="AA20" s="53"/>
      <c r="AB20" s="394" t="str">
        <f t="shared" si="3"/>
        <v/>
      </c>
      <c r="AC20" s="271"/>
      <c r="AD20" s="58"/>
      <c r="AE20" s="53"/>
      <c r="AF20" s="394" t="str">
        <f t="shared" si="11"/>
        <v/>
      </c>
      <c r="AG20" s="271"/>
      <c r="AH20" s="58"/>
      <c r="AI20" s="53"/>
      <c r="AJ20" s="736"/>
      <c r="AK20" s="57"/>
      <c r="AL20" s="53"/>
      <c r="AM20" t="str">
        <f ca="1" t="shared" si="12"/>
        <v/>
      </c>
      <c r="AN20" s="53"/>
      <c r="AO20" s="427"/>
      <c r="AP20" s="400"/>
      <c r="AQ20" s="213">
        <f t="shared" si="4"/>
        <v>10</v>
      </c>
      <c r="AR20" s="430" t="str">
        <f t="shared" si="5"/>
        <v>Mon</v>
      </c>
      <c r="AS20" s="58"/>
      <c r="AT20" s="63" t="str">
        <f t="shared" si="17"/>
        <v/>
      </c>
      <c r="AU20" s="53"/>
      <c r="AV20" s="59"/>
      <c r="AW20" s="58"/>
      <c r="AX20" s="61" t="str">
        <f t="shared" si="18"/>
        <v/>
      </c>
      <c r="AY20" s="84" t="str">
        <f ca="1" t="shared" si="6"/>
        <v/>
      </c>
      <c r="AZ20" s="63" t="str">
        <f t="shared" si="18"/>
        <v/>
      </c>
      <c r="BA20" s="58"/>
      <c r="BB20" s="61" t="str">
        <f t="shared" si="19"/>
        <v/>
      </c>
      <c r="BC20" s="84" t="str">
        <f ca="1" t="shared" si="7"/>
        <v/>
      </c>
      <c r="BD20" s="63" t="str">
        <f t="shared" si="20"/>
        <v/>
      </c>
      <c r="BE20" s="58"/>
      <c r="BF20" s="68" t="str">
        <f t="shared" si="21"/>
        <v/>
      </c>
      <c r="BG20" s="64" t="str">
        <f ca="1" t="shared" si="8"/>
        <v/>
      </c>
      <c r="BH20" s="63" t="str">
        <f t="shared" si="16"/>
        <v/>
      </c>
      <c r="BI20" s="410"/>
      <c r="BJ20" s="240">
        <f t="shared" si="13"/>
        <v>10</v>
      </c>
      <c r="BK20" s="406"/>
      <c r="BL20" s="406"/>
      <c r="BM20" s="58"/>
      <c r="BN20" s="59"/>
      <c r="BO20" s="271"/>
      <c r="BP20" s="53"/>
      <c r="BQ20" s="53"/>
      <c r="BR20" s="53"/>
      <c r="BS20" s="53"/>
      <c r="BT20" s="53"/>
      <c r="BU20" s="53"/>
      <c r="BV20" s="53"/>
      <c r="BW20" s="53"/>
      <c r="BX20" s="59"/>
      <c r="BY20" s="53"/>
      <c r="BZ20" s="59"/>
      <c r="CA20" s="781">
        <f t="shared" si="14"/>
        <v>10</v>
      </c>
      <c r="CB20" s="54"/>
      <c r="CC20" s="831" t="str">
        <f ca="1" t="shared" si="15"/>
        <v/>
      </c>
      <c r="CD20" s="57"/>
      <c r="CE20" s="831" t="str">
        <f ca="1" t="shared" si="15"/>
        <v/>
      </c>
      <c r="CF20" s="57"/>
      <c r="CG20" s="766"/>
      <c r="CH20" s="53"/>
      <c r="CI20" s="57"/>
      <c r="CJ20" s="57"/>
      <c r="CK20" s="766"/>
      <c r="CL20" s="53"/>
      <c r="CM20" s="766"/>
      <c r="CN20" s="54"/>
      <c r="CO20" s="764"/>
      <c r="CP20" s="790"/>
    </row>
    <row r="21" spans="1:94" ht="15" customHeight="1">
      <c r="A21" s="210">
        <v>11</v>
      </c>
      <c r="B21" s="215" t="str">
        <f t="shared" si="9"/>
        <v>Tue</v>
      </c>
      <c r="C21" s="35"/>
      <c r="D21" s="31"/>
      <c r="E21" s="31"/>
      <c r="F21" s="32"/>
      <c r="G21" s="33"/>
      <c r="H21" s="34"/>
      <c r="I21" s="35"/>
      <c r="J21" s="31"/>
      <c r="K21" s="36"/>
      <c r="L21" s="269"/>
      <c r="M21" s="35"/>
      <c r="N21" s="39" t="str">
        <f ca="1" t="shared" si="10"/>
        <v/>
      </c>
      <c r="O21" s="35"/>
      <c r="P21" s="39" t="str">
        <f ca="1" t="shared" si="0"/>
        <v/>
      </c>
      <c r="Q21" s="35"/>
      <c r="R21" s="35"/>
      <c r="S21" s="37"/>
      <c r="T21" s="216">
        <f t="shared" si="1"/>
        <v>11</v>
      </c>
      <c r="U21" s="404"/>
      <c r="V21" s="36"/>
      <c r="W21" s="35"/>
      <c r="X21" s="306" t="str">
        <f t="shared" si="2"/>
        <v/>
      </c>
      <c r="Y21" s="269"/>
      <c r="Z21" s="36"/>
      <c r="AA21" s="35"/>
      <c r="AB21" s="306" t="str">
        <f t="shared" si="3"/>
        <v/>
      </c>
      <c r="AC21" s="269"/>
      <c r="AD21" s="36"/>
      <c r="AE21" s="35"/>
      <c r="AF21" s="306" t="str">
        <f t="shared" si="11"/>
        <v/>
      </c>
      <c r="AG21" s="269"/>
      <c r="AH21" s="36"/>
      <c r="AI21" s="35"/>
      <c r="AJ21" s="737"/>
      <c r="AK21" s="34"/>
      <c r="AL21" s="35"/>
      <c r="AM21" t="str">
        <f ca="1" t="shared" si="12"/>
        <v/>
      </c>
      <c r="AN21" s="35"/>
      <c r="AO21" s="425"/>
      <c r="AP21" s="398"/>
      <c r="AQ21" s="210">
        <f t="shared" si="4"/>
        <v>11</v>
      </c>
      <c r="AR21" s="429" t="str">
        <f t="shared" si="5"/>
        <v>Tue</v>
      </c>
      <c r="AS21" s="36"/>
      <c r="AT21" s="52" t="str">
        <f t="shared" si="17"/>
        <v/>
      </c>
      <c r="AU21" s="35"/>
      <c r="AV21" s="37"/>
      <c r="AW21" s="36"/>
      <c r="AX21" s="39" t="str">
        <f t="shared" si="18"/>
        <v/>
      </c>
      <c r="AY21" s="41" t="str">
        <f ca="1" t="shared" si="6"/>
        <v/>
      </c>
      <c r="AZ21" s="52" t="str">
        <f t="shared" si="18"/>
        <v/>
      </c>
      <c r="BA21" s="36"/>
      <c r="BB21" s="39" t="str">
        <f t="shared" si="19"/>
        <v/>
      </c>
      <c r="BC21" s="41" t="str">
        <f ca="1" t="shared" si="7"/>
        <v/>
      </c>
      <c r="BD21" s="52" t="str">
        <f t="shared" si="20"/>
        <v/>
      </c>
      <c r="BE21" s="36"/>
      <c r="BF21" s="65" t="str">
        <f t="shared" si="21"/>
        <v/>
      </c>
      <c r="BG21" s="129" t="str">
        <f ca="1" t="shared" si="8"/>
        <v/>
      </c>
      <c r="BH21" s="52" t="str">
        <f t="shared" si="16"/>
        <v/>
      </c>
      <c r="BI21" s="408"/>
      <c r="BJ21" s="238">
        <f t="shared" si="13"/>
        <v>11</v>
      </c>
      <c r="BK21" s="404"/>
      <c r="BL21" s="404"/>
      <c r="BM21" s="36"/>
      <c r="BN21" s="37"/>
      <c r="BO21" s="269"/>
      <c r="BP21" s="35"/>
      <c r="BQ21" s="35"/>
      <c r="BR21" s="35"/>
      <c r="BS21" s="35"/>
      <c r="BT21" s="35"/>
      <c r="BU21" s="35"/>
      <c r="BV21" s="35"/>
      <c r="BW21" s="35"/>
      <c r="BX21" s="37"/>
      <c r="BY21" s="35"/>
      <c r="BZ21" s="37"/>
      <c r="CA21" s="782">
        <f t="shared" si="14"/>
        <v>11</v>
      </c>
      <c r="CB21" s="31"/>
      <c r="CC21" s="826" t="str">
        <f ca="1" t="shared" si="15"/>
        <v/>
      </c>
      <c r="CD21" s="34"/>
      <c r="CE21" s="826" t="str">
        <f ca="1" t="shared" si="15"/>
        <v/>
      </c>
      <c r="CF21" s="34"/>
      <c r="CG21" s="29"/>
      <c r="CH21" s="35"/>
      <c r="CI21" s="34"/>
      <c r="CJ21" s="34"/>
      <c r="CK21" s="29"/>
      <c r="CL21" s="35"/>
      <c r="CM21" s="29"/>
      <c r="CN21" s="31"/>
      <c r="CO21" s="767"/>
      <c r="CP21" s="791"/>
    </row>
    <row r="22" spans="1:94" ht="15" customHeight="1">
      <c r="A22" s="212">
        <v>12</v>
      </c>
      <c r="B22" s="211" t="str">
        <f t="shared" si="9"/>
        <v>Wed</v>
      </c>
      <c r="C22" s="43"/>
      <c r="D22" s="44"/>
      <c r="E22" s="44"/>
      <c r="F22" s="45"/>
      <c r="G22" s="46"/>
      <c r="H22" s="47"/>
      <c r="I22" s="43"/>
      <c r="J22" s="44"/>
      <c r="K22" s="48"/>
      <c r="L22" s="270"/>
      <c r="M22" s="43"/>
      <c r="N22" s="39" t="str">
        <f ca="1" t="shared" si="10"/>
        <v/>
      </c>
      <c r="O22" s="43"/>
      <c r="P22" s="39" t="str">
        <f ca="1" t="shared" si="0"/>
        <v/>
      </c>
      <c r="Q22" s="43"/>
      <c r="R22" s="43"/>
      <c r="S22" s="49"/>
      <c r="T22" s="218">
        <f t="shared" si="1"/>
        <v>12</v>
      </c>
      <c r="U22" s="405"/>
      <c r="V22" s="48"/>
      <c r="W22" s="43"/>
      <c r="X22" s="393" t="str">
        <f t="shared" si="2"/>
        <v/>
      </c>
      <c r="Y22" s="270"/>
      <c r="Z22" s="48"/>
      <c r="AA22" s="43"/>
      <c r="AB22" s="393" t="str">
        <f t="shared" si="3"/>
        <v/>
      </c>
      <c r="AC22" s="270"/>
      <c r="AD22" s="48"/>
      <c r="AE22" s="43"/>
      <c r="AF22" s="393" t="str">
        <f t="shared" si="11"/>
        <v/>
      </c>
      <c r="AG22" s="270"/>
      <c r="AH22" s="48"/>
      <c r="AI22" s="43"/>
      <c r="AJ22" s="670"/>
      <c r="AK22" s="47"/>
      <c r="AL22" s="43"/>
      <c r="AM22" t="str">
        <f ca="1" t="shared" si="12"/>
        <v/>
      </c>
      <c r="AN22" s="43"/>
      <c r="AO22" s="426"/>
      <c r="AP22" s="399"/>
      <c r="AQ22" s="212">
        <f t="shared" si="4"/>
        <v>12</v>
      </c>
      <c r="AR22" s="429" t="str">
        <f t="shared" si="5"/>
        <v>Wed</v>
      </c>
      <c r="AS22" s="48"/>
      <c r="AT22" s="40" t="str">
        <f t="shared" si="17"/>
        <v/>
      </c>
      <c r="AU22" s="43"/>
      <c r="AV22" s="49"/>
      <c r="AW22" s="48"/>
      <c r="AX22" s="66" t="str">
        <f t="shared" si="18"/>
        <v/>
      </c>
      <c r="AY22" s="41" t="str">
        <f ca="1" t="shared" si="6"/>
        <v/>
      </c>
      <c r="AZ22" s="52" t="str">
        <f t="shared" si="18"/>
        <v/>
      </c>
      <c r="BA22" s="48"/>
      <c r="BB22" s="66" t="str">
        <f t="shared" si="19"/>
        <v/>
      </c>
      <c r="BC22" s="41" t="str">
        <f ca="1" t="shared" si="7"/>
        <v/>
      </c>
      <c r="BD22" s="40" t="str">
        <f t="shared" si="20"/>
        <v/>
      </c>
      <c r="BE22" s="48"/>
      <c r="BF22" s="67" t="str">
        <f t="shared" si="21"/>
        <v/>
      </c>
      <c r="BG22" s="42" t="str">
        <f ca="1" t="shared" si="8"/>
        <v/>
      </c>
      <c r="BH22" s="40" t="str">
        <f t="shared" si="16"/>
        <v/>
      </c>
      <c r="BI22" s="409"/>
      <c r="BJ22" s="239">
        <f t="shared" si="13"/>
        <v>12</v>
      </c>
      <c r="BK22" s="405"/>
      <c r="BL22" s="405"/>
      <c r="BM22" s="48"/>
      <c r="BN22" s="49"/>
      <c r="BO22" s="270"/>
      <c r="BP22" s="43"/>
      <c r="BQ22" s="43"/>
      <c r="BR22" s="43"/>
      <c r="BS22" s="43"/>
      <c r="BT22" s="43"/>
      <c r="BU22" s="43"/>
      <c r="BV22" s="43"/>
      <c r="BW22" s="43"/>
      <c r="BX22" s="49"/>
      <c r="BY22" s="43"/>
      <c r="BZ22" s="49"/>
      <c r="CA22" s="238">
        <f t="shared" si="14"/>
        <v>12</v>
      </c>
      <c r="CB22" s="44"/>
      <c r="CC22" s="829" t="str">
        <f ca="1" t="shared" si="15"/>
        <v/>
      </c>
      <c r="CD22" s="47"/>
      <c r="CE22" s="829" t="str">
        <f ca="1" t="shared" si="15"/>
        <v/>
      </c>
      <c r="CF22" s="47"/>
      <c r="CG22" s="29"/>
      <c r="CH22" s="43"/>
      <c r="CI22" s="34"/>
      <c r="CJ22" s="34"/>
      <c r="CK22" s="29"/>
      <c r="CL22" s="43"/>
      <c r="CM22" s="29"/>
      <c r="CN22" s="44"/>
      <c r="CO22" s="765"/>
      <c r="CP22" s="792"/>
    </row>
    <row r="23" spans="1:94" ht="15" customHeight="1">
      <c r="A23" s="212">
        <v>13</v>
      </c>
      <c r="B23" s="211" t="str">
        <f t="shared" si="9"/>
        <v>Thu</v>
      </c>
      <c r="C23" s="43"/>
      <c r="D23" s="44"/>
      <c r="E23" s="44"/>
      <c r="F23" s="45"/>
      <c r="G23" s="46"/>
      <c r="H23" s="47"/>
      <c r="I23" s="43"/>
      <c r="J23" s="44"/>
      <c r="K23" s="48"/>
      <c r="L23" s="270"/>
      <c r="M23" s="43"/>
      <c r="N23" s="39" t="str">
        <f ca="1" t="shared" si="10"/>
        <v/>
      </c>
      <c r="O23" s="43"/>
      <c r="P23" s="39" t="str">
        <f ca="1" t="shared" si="0"/>
        <v/>
      </c>
      <c r="Q23" s="43"/>
      <c r="R23" s="43"/>
      <c r="S23" s="49"/>
      <c r="T23" s="218">
        <f t="shared" si="1"/>
        <v>13</v>
      </c>
      <c r="U23" s="405"/>
      <c r="V23" s="48"/>
      <c r="W23" s="43"/>
      <c r="X23" s="393" t="str">
        <f t="shared" si="2"/>
        <v/>
      </c>
      <c r="Y23" s="270"/>
      <c r="Z23" s="48"/>
      <c r="AA23" s="43"/>
      <c r="AB23" s="393" t="str">
        <f t="shared" si="3"/>
        <v/>
      </c>
      <c r="AC23" s="270"/>
      <c r="AD23" s="48"/>
      <c r="AE23" s="43"/>
      <c r="AF23" s="393" t="str">
        <f t="shared" si="11"/>
        <v/>
      </c>
      <c r="AG23" s="270"/>
      <c r="AH23" s="48"/>
      <c r="AI23" s="43"/>
      <c r="AJ23" s="670"/>
      <c r="AK23" s="47"/>
      <c r="AL23" s="43"/>
      <c r="AM23" t="str">
        <f ca="1" t="shared" si="12"/>
        <v/>
      </c>
      <c r="AN23" s="43"/>
      <c r="AO23" s="426"/>
      <c r="AP23" s="399"/>
      <c r="AQ23" s="212">
        <f t="shared" si="4"/>
        <v>13</v>
      </c>
      <c r="AR23" s="429" t="str">
        <f t="shared" si="5"/>
        <v>Thu</v>
      </c>
      <c r="AS23" s="48"/>
      <c r="AT23" s="40" t="str">
        <f t="shared" si="17"/>
        <v/>
      </c>
      <c r="AU23" s="43"/>
      <c r="AV23" s="49"/>
      <c r="AW23" s="48"/>
      <c r="AX23" s="66" t="str">
        <f t="shared" si="18"/>
        <v/>
      </c>
      <c r="AY23" s="41" t="str">
        <f ca="1" t="shared" si="6"/>
        <v/>
      </c>
      <c r="AZ23" s="52" t="str">
        <f t="shared" si="18"/>
        <v/>
      </c>
      <c r="BA23" s="48"/>
      <c r="BB23" s="66" t="str">
        <f t="shared" si="19"/>
        <v/>
      </c>
      <c r="BC23" s="41" t="str">
        <f ca="1" t="shared" si="7"/>
        <v/>
      </c>
      <c r="BD23" s="40" t="str">
        <f t="shared" si="20"/>
        <v/>
      </c>
      <c r="BE23" s="48"/>
      <c r="BF23" s="67" t="str">
        <f t="shared" si="21"/>
        <v/>
      </c>
      <c r="BG23" s="42" t="str">
        <f ca="1" t="shared" si="8"/>
        <v/>
      </c>
      <c r="BH23" s="40" t="str">
        <f t="shared" si="16"/>
        <v/>
      </c>
      <c r="BI23" s="409"/>
      <c r="BJ23" s="239">
        <f t="shared" si="13"/>
        <v>13</v>
      </c>
      <c r="BK23" s="405"/>
      <c r="BL23" s="405"/>
      <c r="BM23" s="48"/>
      <c r="BN23" s="49"/>
      <c r="BO23" s="270"/>
      <c r="BP23" s="43"/>
      <c r="BQ23" s="43"/>
      <c r="BR23" s="43"/>
      <c r="BS23" s="43"/>
      <c r="BT23" s="43"/>
      <c r="BU23" s="43"/>
      <c r="BV23" s="43"/>
      <c r="BW23" s="43"/>
      <c r="BX23" s="49"/>
      <c r="BY23" s="43"/>
      <c r="BZ23" s="49"/>
      <c r="CA23" s="238">
        <f t="shared" si="14"/>
        <v>13</v>
      </c>
      <c r="CB23" s="44"/>
      <c r="CC23" s="829" t="str">
        <f ca="1" t="shared" si="15"/>
        <v/>
      </c>
      <c r="CD23" s="47"/>
      <c r="CE23" s="829" t="str">
        <f ca="1" t="shared" si="15"/>
        <v/>
      </c>
      <c r="CF23" s="47"/>
      <c r="CG23" s="29"/>
      <c r="CH23" s="43"/>
      <c r="CI23" s="34"/>
      <c r="CJ23" s="34"/>
      <c r="CK23" s="29"/>
      <c r="CL23" s="43"/>
      <c r="CM23" s="29"/>
      <c r="CN23" s="44"/>
      <c r="CO23" s="765"/>
      <c r="CP23" s="268"/>
    </row>
    <row r="24" spans="1:94" ht="15" customHeight="1">
      <c r="A24" s="212">
        <v>14</v>
      </c>
      <c r="B24" s="211" t="str">
        <f t="shared" si="9"/>
        <v>Fri</v>
      </c>
      <c r="C24" s="43"/>
      <c r="D24" s="44"/>
      <c r="E24" s="44"/>
      <c r="F24" s="45"/>
      <c r="G24" s="46"/>
      <c r="H24" s="47"/>
      <c r="I24" s="43"/>
      <c r="J24" s="44"/>
      <c r="K24" s="48"/>
      <c r="L24" s="270"/>
      <c r="M24" s="43"/>
      <c r="N24" s="39" t="str">
        <f ca="1" t="shared" si="10"/>
        <v/>
      </c>
      <c r="O24" s="43"/>
      <c r="P24" s="39" t="str">
        <f ca="1" t="shared" si="0"/>
        <v/>
      </c>
      <c r="Q24" s="43"/>
      <c r="R24" s="43"/>
      <c r="S24" s="49"/>
      <c r="T24" s="218">
        <f t="shared" si="1"/>
        <v>14</v>
      </c>
      <c r="U24" s="405"/>
      <c r="V24" s="48"/>
      <c r="W24" s="43"/>
      <c r="X24" s="393" t="str">
        <f t="shared" si="2"/>
        <v/>
      </c>
      <c r="Y24" s="270"/>
      <c r="Z24" s="48"/>
      <c r="AA24" s="43"/>
      <c r="AB24" s="393" t="str">
        <f t="shared" si="3"/>
        <v/>
      </c>
      <c r="AC24" s="270"/>
      <c r="AD24" s="48"/>
      <c r="AE24" s="43"/>
      <c r="AF24" s="393" t="str">
        <f t="shared" si="11"/>
        <v/>
      </c>
      <c r="AG24" s="270"/>
      <c r="AH24" s="48"/>
      <c r="AI24" s="43"/>
      <c r="AJ24" s="670"/>
      <c r="AK24" s="47"/>
      <c r="AL24" s="43"/>
      <c r="AM24" t="str">
        <f ca="1" t="shared" si="12"/>
        <v/>
      </c>
      <c r="AN24" s="43"/>
      <c r="AO24" s="426"/>
      <c r="AP24" s="399"/>
      <c r="AQ24" s="212">
        <f t="shared" si="4"/>
        <v>14</v>
      </c>
      <c r="AR24" s="429" t="str">
        <f t="shared" si="5"/>
        <v>Fri</v>
      </c>
      <c r="AS24" s="48"/>
      <c r="AT24" s="40" t="str">
        <f t="shared" si="17"/>
        <v/>
      </c>
      <c r="AU24" s="43"/>
      <c r="AV24" s="49"/>
      <c r="AW24" s="48"/>
      <c r="AX24" s="66" t="str">
        <f t="shared" si="18"/>
        <v/>
      </c>
      <c r="AY24" s="41" t="str">
        <f ca="1" t="shared" si="6"/>
        <v/>
      </c>
      <c r="AZ24" s="52" t="str">
        <f t="shared" si="18"/>
        <v/>
      </c>
      <c r="BA24" s="48"/>
      <c r="BB24" s="66" t="str">
        <f t="shared" si="19"/>
        <v/>
      </c>
      <c r="BC24" s="41" t="str">
        <f ca="1" t="shared" si="7"/>
        <v/>
      </c>
      <c r="BD24" s="40" t="str">
        <f t="shared" si="20"/>
        <v/>
      </c>
      <c r="BE24" s="48"/>
      <c r="BF24" s="67" t="str">
        <f t="shared" si="21"/>
        <v/>
      </c>
      <c r="BG24" s="42" t="str">
        <f ca="1" t="shared" si="8"/>
        <v/>
      </c>
      <c r="BH24" s="40" t="str">
        <f t="shared" si="16"/>
        <v/>
      </c>
      <c r="BI24" s="409"/>
      <c r="BJ24" s="239">
        <f t="shared" si="13"/>
        <v>14</v>
      </c>
      <c r="BK24" s="405"/>
      <c r="BL24" s="405"/>
      <c r="BM24" s="48"/>
      <c r="BN24" s="49"/>
      <c r="BO24" s="270"/>
      <c r="BP24" s="43"/>
      <c r="BQ24" s="43"/>
      <c r="BR24" s="43"/>
      <c r="BS24" s="43"/>
      <c r="BT24" s="43"/>
      <c r="BU24" s="43"/>
      <c r="BV24" s="43"/>
      <c r="BW24" s="43"/>
      <c r="BX24" s="49"/>
      <c r="BY24" s="43"/>
      <c r="BZ24" s="49"/>
      <c r="CA24" s="238">
        <f t="shared" si="14"/>
        <v>14</v>
      </c>
      <c r="CB24" s="44"/>
      <c r="CC24" s="829" t="str">
        <f ca="1" t="shared" si="15"/>
        <v/>
      </c>
      <c r="CD24" s="47"/>
      <c r="CE24" s="829" t="str">
        <f ca="1" t="shared" si="15"/>
        <v/>
      </c>
      <c r="CF24" s="47"/>
      <c r="CG24" s="29"/>
      <c r="CH24" s="43"/>
      <c r="CI24" s="34"/>
      <c r="CJ24" s="34"/>
      <c r="CK24" s="29"/>
      <c r="CL24" s="43"/>
      <c r="CM24" s="29"/>
      <c r="CN24" s="44"/>
      <c r="CO24" s="765"/>
      <c r="CP24" s="268"/>
    </row>
    <row r="25" spans="1:94" ht="15" customHeight="1" thickBot="1">
      <c r="A25" s="213">
        <v>15</v>
      </c>
      <c r="B25" s="214" t="str">
        <f t="shared" si="9"/>
        <v>Sat</v>
      </c>
      <c r="C25" s="53"/>
      <c r="D25" s="54"/>
      <c r="E25" s="54"/>
      <c r="F25" s="55"/>
      <c r="G25" s="56"/>
      <c r="H25" s="57"/>
      <c r="I25" s="53"/>
      <c r="J25" s="54"/>
      <c r="K25" s="58"/>
      <c r="L25" s="271"/>
      <c r="M25" s="53"/>
      <c r="N25" s="61" t="str">
        <f ca="1" t="shared" si="10"/>
        <v/>
      </c>
      <c r="O25" s="53"/>
      <c r="P25" s="61" t="str">
        <f ca="1" t="shared" si="0"/>
        <v/>
      </c>
      <c r="Q25" s="53"/>
      <c r="R25" s="53"/>
      <c r="S25" s="59"/>
      <c r="T25" s="220">
        <f t="shared" si="1"/>
        <v>15</v>
      </c>
      <c r="U25" s="406"/>
      <c r="V25" s="58"/>
      <c r="W25" s="53"/>
      <c r="X25" s="394" t="str">
        <f t="shared" si="2"/>
        <v/>
      </c>
      <c r="Y25" s="271"/>
      <c r="Z25" s="58"/>
      <c r="AA25" s="53"/>
      <c r="AB25" s="394" t="str">
        <f t="shared" si="3"/>
        <v/>
      </c>
      <c r="AC25" s="271"/>
      <c r="AD25" s="58"/>
      <c r="AE25" s="53"/>
      <c r="AF25" s="394" t="str">
        <f t="shared" si="11"/>
        <v/>
      </c>
      <c r="AG25" s="271"/>
      <c r="AH25" s="58"/>
      <c r="AI25" s="53"/>
      <c r="AJ25" s="736"/>
      <c r="AK25" s="57"/>
      <c r="AL25" s="53"/>
      <c r="AM25" t="str">
        <f ca="1" t="shared" si="12"/>
        <v/>
      </c>
      <c r="AN25" s="53"/>
      <c r="AO25" s="427"/>
      <c r="AP25" s="400"/>
      <c r="AQ25" s="213">
        <f t="shared" si="4"/>
        <v>15</v>
      </c>
      <c r="AR25" s="430" t="str">
        <f t="shared" si="5"/>
        <v>Sat</v>
      </c>
      <c r="AS25" s="58"/>
      <c r="AT25" s="63" t="str">
        <f t="shared" si="17"/>
        <v xml:space="preserve"> </v>
      </c>
      <c r="AU25" s="53"/>
      <c r="AV25" s="59"/>
      <c r="AW25" s="58"/>
      <c r="AX25" s="61" t="str">
        <f t="shared" si="18"/>
        <v xml:space="preserve"> </v>
      </c>
      <c r="AY25" s="84" t="str">
        <f ca="1" t="shared" si="6"/>
        <v/>
      </c>
      <c r="AZ25" s="63" t="str">
        <f ca="1" t="shared" si="18"/>
        <v xml:space="preserve"> </v>
      </c>
      <c r="BA25" s="58"/>
      <c r="BB25" s="61" t="str">
        <f t="shared" si="19"/>
        <v xml:space="preserve"> </v>
      </c>
      <c r="BC25" s="84" t="str">
        <f ca="1" t="shared" si="7"/>
        <v/>
      </c>
      <c r="BD25" s="63" t="str">
        <f ca="1" t="shared" si="20"/>
        <v xml:space="preserve"> </v>
      </c>
      <c r="BE25" s="58"/>
      <c r="BF25" s="68" t="str">
        <f t="shared" si="21"/>
        <v xml:space="preserve"> </v>
      </c>
      <c r="BG25" s="64" t="str">
        <f ca="1" t="shared" si="8"/>
        <v/>
      </c>
      <c r="BH25" s="63" t="str">
        <f ca="1" t="shared" si="16"/>
        <v xml:space="preserve"> </v>
      </c>
      <c r="BI25" s="410"/>
      <c r="BJ25" s="240">
        <f t="shared" si="13"/>
        <v>15</v>
      </c>
      <c r="BK25" s="406"/>
      <c r="BL25" s="406"/>
      <c r="BM25" s="58"/>
      <c r="BN25" s="59"/>
      <c r="BO25" s="271"/>
      <c r="BP25" s="53"/>
      <c r="BQ25" s="53"/>
      <c r="BR25" s="53"/>
      <c r="BS25" s="53"/>
      <c r="BT25" s="53"/>
      <c r="BU25" s="53"/>
      <c r="BV25" s="53"/>
      <c r="BW25" s="53"/>
      <c r="BX25" s="59"/>
      <c r="BY25" s="53"/>
      <c r="BZ25" s="59"/>
      <c r="CA25" s="781">
        <f t="shared" si="14"/>
        <v>15</v>
      </c>
      <c r="CB25" s="54"/>
      <c r="CC25" s="831" t="str">
        <f ca="1" t="shared" si="15"/>
        <v/>
      </c>
      <c r="CD25" s="57"/>
      <c r="CE25" s="831" t="str">
        <f ca="1" t="shared" si="15"/>
        <v/>
      </c>
      <c r="CF25" s="57"/>
      <c r="CG25" s="766"/>
      <c r="CH25" s="53"/>
      <c r="CI25" s="57"/>
      <c r="CJ25" s="57"/>
      <c r="CK25" s="766"/>
      <c r="CL25" s="53"/>
      <c r="CM25" s="766"/>
      <c r="CN25" s="54"/>
      <c r="CO25" s="764"/>
      <c r="CP25" s="793"/>
    </row>
    <row r="26" spans="1:94" ht="15" customHeight="1">
      <c r="A26" s="210">
        <v>16</v>
      </c>
      <c r="B26" s="215" t="str">
        <f t="shared" si="9"/>
        <v>Sun</v>
      </c>
      <c r="C26" s="35"/>
      <c r="D26" s="31"/>
      <c r="E26" s="31"/>
      <c r="F26" s="32"/>
      <c r="G26" s="33"/>
      <c r="H26" s="34"/>
      <c r="I26" s="35"/>
      <c r="J26" s="31"/>
      <c r="K26" s="36"/>
      <c r="L26" s="269"/>
      <c r="M26" s="35"/>
      <c r="N26" s="39" t="str">
        <f ca="1" t="shared" si="10"/>
        <v/>
      </c>
      <c r="O26" s="35"/>
      <c r="P26" s="39" t="str">
        <f ca="1" t="shared" si="0"/>
        <v/>
      </c>
      <c r="Q26" s="35"/>
      <c r="R26" s="35"/>
      <c r="S26" s="37"/>
      <c r="T26" s="216">
        <f t="shared" si="1"/>
        <v>16</v>
      </c>
      <c r="U26" s="404"/>
      <c r="V26" s="36"/>
      <c r="W26" s="35"/>
      <c r="X26" s="306" t="str">
        <f t="shared" si="2"/>
        <v/>
      </c>
      <c r="Y26" s="269"/>
      <c r="Z26" s="36"/>
      <c r="AA26" s="35"/>
      <c r="AB26" s="306" t="str">
        <f t="shared" si="3"/>
        <v/>
      </c>
      <c r="AC26" s="269"/>
      <c r="AD26" s="36"/>
      <c r="AE26" s="35"/>
      <c r="AF26" s="306" t="str">
        <f t="shared" si="11"/>
        <v/>
      </c>
      <c r="AG26" s="269"/>
      <c r="AH26" s="36"/>
      <c r="AI26" s="35"/>
      <c r="AJ26" s="737"/>
      <c r="AK26" s="34"/>
      <c r="AL26" s="35"/>
      <c r="AM26" t="str">
        <f ca="1" t="shared" si="12"/>
        <v/>
      </c>
      <c r="AN26" s="35"/>
      <c r="AO26" s="425"/>
      <c r="AP26" s="398"/>
      <c r="AQ26" s="210">
        <f t="shared" si="4"/>
        <v>16</v>
      </c>
      <c r="AR26" s="429" t="str">
        <f t="shared" si="5"/>
        <v>Sun</v>
      </c>
      <c r="AS26" s="36"/>
      <c r="AT26" s="52" t="str">
        <f t="shared" si="17"/>
        <v/>
      </c>
      <c r="AU26" s="35"/>
      <c r="AV26" s="37"/>
      <c r="AW26" s="36"/>
      <c r="AX26" s="39" t="str">
        <f t="shared" si="18"/>
        <v/>
      </c>
      <c r="AY26" s="41" t="str">
        <f ca="1" t="shared" si="6"/>
        <v/>
      </c>
      <c r="AZ26" s="52" t="str">
        <f t="shared" si="18"/>
        <v/>
      </c>
      <c r="BA26" s="36"/>
      <c r="BB26" s="39" t="str">
        <f t="shared" si="19"/>
        <v/>
      </c>
      <c r="BC26" s="41" t="str">
        <f ca="1" t="shared" si="7"/>
        <v/>
      </c>
      <c r="BD26" s="52" t="str">
        <f t="shared" si="20"/>
        <v/>
      </c>
      <c r="BE26" s="36"/>
      <c r="BF26" s="65" t="str">
        <f t="shared" si="21"/>
        <v/>
      </c>
      <c r="BG26" s="42" t="str">
        <f ca="1" t="shared" si="8"/>
        <v/>
      </c>
      <c r="BH26" s="52" t="str">
        <f t="shared" si="16"/>
        <v/>
      </c>
      <c r="BI26" s="408"/>
      <c r="BJ26" s="238">
        <f t="shared" si="13"/>
        <v>16</v>
      </c>
      <c r="BK26" s="404"/>
      <c r="BL26" s="404"/>
      <c r="BM26" s="36"/>
      <c r="BN26" s="37"/>
      <c r="BO26" s="269"/>
      <c r="BP26" s="35"/>
      <c r="BQ26" s="35"/>
      <c r="BR26" s="35"/>
      <c r="BS26" s="35"/>
      <c r="BT26" s="35"/>
      <c r="BU26" s="35"/>
      <c r="BV26" s="35"/>
      <c r="BW26" s="35"/>
      <c r="BX26" s="37"/>
      <c r="BY26" s="35"/>
      <c r="BZ26" s="37"/>
      <c r="CA26" s="782">
        <f t="shared" si="14"/>
        <v>16</v>
      </c>
      <c r="CB26" s="31"/>
      <c r="CC26" s="826" t="str">
        <f ca="1" t="shared" si="15"/>
        <v/>
      </c>
      <c r="CD26" s="34"/>
      <c r="CE26" s="826" t="str">
        <f ca="1" t="shared" si="15"/>
        <v/>
      </c>
      <c r="CF26" s="34"/>
      <c r="CG26" s="29"/>
      <c r="CH26" s="35"/>
      <c r="CI26" s="34"/>
      <c r="CJ26" s="34"/>
      <c r="CK26" s="29"/>
      <c r="CL26" s="35"/>
      <c r="CM26" s="29"/>
      <c r="CN26" s="31"/>
      <c r="CO26" s="765"/>
      <c r="CP26" s="268"/>
    </row>
    <row r="27" spans="1:94" ht="15" customHeight="1">
      <c r="A27" s="212">
        <v>17</v>
      </c>
      <c r="B27" s="211" t="str">
        <f t="shared" si="9"/>
        <v>Mon</v>
      </c>
      <c r="C27" s="43"/>
      <c r="D27" s="44"/>
      <c r="E27" s="44"/>
      <c r="F27" s="45"/>
      <c r="G27" s="46"/>
      <c r="H27" s="47"/>
      <c r="I27" s="43"/>
      <c r="J27" s="44"/>
      <c r="K27" s="48"/>
      <c r="L27" s="270"/>
      <c r="M27" s="43"/>
      <c r="N27" s="39" t="str">
        <f ca="1" t="shared" si="10"/>
        <v/>
      </c>
      <c r="O27" s="43"/>
      <c r="P27" s="39" t="str">
        <f ca="1" t="shared" si="0"/>
        <v/>
      </c>
      <c r="Q27" s="43"/>
      <c r="R27" s="43"/>
      <c r="S27" s="49"/>
      <c r="T27" s="218">
        <f t="shared" si="1"/>
        <v>17</v>
      </c>
      <c r="U27" s="405"/>
      <c r="V27" s="48"/>
      <c r="W27" s="43"/>
      <c r="X27" s="393" t="str">
        <f t="shared" si="2"/>
        <v/>
      </c>
      <c r="Y27" s="270"/>
      <c r="Z27" s="48"/>
      <c r="AA27" s="43"/>
      <c r="AB27" s="393" t="str">
        <f t="shared" si="3"/>
        <v/>
      </c>
      <c r="AC27" s="270"/>
      <c r="AD27" s="48"/>
      <c r="AE27" s="43"/>
      <c r="AF27" s="393" t="str">
        <f t="shared" si="11"/>
        <v/>
      </c>
      <c r="AG27" s="270"/>
      <c r="AH27" s="48"/>
      <c r="AI27" s="43"/>
      <c r="AJ27" s="670"/>
      <c r="AK27" s="47"/>
      <c r="AL27" s="43"/>
      <c r="AM27" t="str">
        <f ca="1" t="shared" si="12"/>
        <v/>
      </c>
      <c r="AN27" s="43"/>
      <c r="AO27" s="426"/>
      <c r="AP27" s="399"/>
      <c r="AQ27" s="212">
        <f t="shared" si="4"/>
        <v>17</v>
      </c>
      <c r="AR27" s="429" t="str">
        <f t="shared" si="5"/>
        <v>Mon</v>
      </c>
      <c r="AS27" s="48"/>
      <c r="AT27" s="40" t="str">
        <f t="shared" si="17"/>
        <v/>
      </c>
      <c r="AU27" s="43"/>
      <c r="AV27" s="49"/>
      <c r="AW27" s="48"/>
      <c r="AX27" s="66" t="str">
        <f t="shared" si="18"/>
        <v/>
      </c>
      <c r="AY27" s="41" t="str">
        <f ca="1" t="shared" si="6"/>
        <v/>
      </c>
      <c r="AZ27" s="52" t="str">
        <f t="shared" si="18"/>
        <v/>
      </c>
      <c r="BA27" s="48"/>
      <c r="BB27" s="66" t="str">
        <f t="shared" si="19"/>
        <v/>
      </c>
      <c r="BC27" s="41" t="str">
        <f ca="1" t="shared" si="7"/>
        <v/>
      </c>
      <c r="BD27" s="40" t="str">
        <f t="shared" si="20"/>
        <v/>
      </c>
      <c r="BE27" s="48"/>
      <c r="BF27" s="67" t="str">
        <f t="shared" si="21"/>
        <v/>
      </c>
      <c r="BG27" s="42" t="str">
        <f ca="1" t="shared" si="8"/>
        <v/>
      </c>
      <c r="BH27" s="40" t="str">
        <f t="shared" si="16"/>
        <v/>
      </c>
      <c r="BI27" s="409"/>
      <c r="BJ27" s="239">
        <f t="shared" si="13"/>
        <v>17</v>
      </c>
      <c r="BK27" s="405"/>
      <c r="BL27" s="405"/>
      <c r="BM27" s="48"/>
      <c r="BN27" s="49"/>
      <c r="BO27" s="270"/>
      <c r="BP27" s="43"/>
      <c r="BQ27" s="43"/>
      <c r="BR27" s="43"/>
      <c r="BS27" s="43"/>
      <c r="BT27" s="43"/>
      <c r="BU27" s="43"/>
      <c r="BV27" s="43"/>
      <c r="BW27" s="43"/>
      <c r="BX27" s="49"/>
      <c r="BY27" s="43"/>
      <c r="BZ27" s="49"/>
      <c r="CA27" s="238">
        <f t="shared" si="14"/>
        <v>17</v>
      </c>
      <c r="CB27" s="44"/>
      <c r="CC27" s="829" t="str">
        <f ca="1" t="shared" si="15"/>
        <v/>
      </c>
      <c r="CD27" s="47"/>
      <c r="CE27" s="829" t="str">
        <f ca="1" t="shared" si="15"/>
        <v/>
      </c>
      <c r="CF27" s="47"/>
      <c r="CG27" s="29"/>
      <c r="CH27" s="43"/>
      <c r="CI27" s="34"/>
      <c r="CJ27" s="34"/>
      <c r="CK27" s="29"/>
      <c r="CL27" s="43"/>
      <c r="CM27" s="29"/>
      <c r="CN27" s="44"/>
      <c r="CO27" s="765"/>
      <c r="CP27" s="268"/>
    </row>
    <row r="28" spans="1:94" ht="15" customHeight="1">
      <c r="A28" s="212">
        <v>18</v>
      </c>
      <c r="B28" s="211" t="str">
        <f t="shared" si="9"/>
        <v>Tue</v>
      </c>
      <c r="C28" s="43"/>
      <c r="D28" s="44"/>
      <c r="E28" s="44"/>
      <c r="F28" s="45"/>
      <c r="G28" s="46"/>
      <c r="H28" s="47"/>
      <c r="I28" s="43"/>
      <c r="J28" s="44"/>
      <c r="K28" s="48"/>
      <c r="L28" s="270"/>
      <c r="M28" s="43"/>
      <c r="N28" s="39" t="str">
        <f ca="1" t="shared" si="10"/>
        <v/>
      </c>
      <c r="O28" s="43"/>
      <c r="P28" s="39" t="str">
        <f ca="1" t="shared" si="0"/>
        <v/>
      </c>
      <c r="Q28" s="43"/>
      <c r="R28" s="43"/>
      <c r="S28" s="49"/>
      <c r="T28" s="218">
        <f t="shared" si="1"/>
        <v>18</v>
      </c>
      <c r="U28" s="405"/>
      <c r="V28" s="48"/>
      <c r="W28" s="43"/>
      <c r="X28" s="393" t="str">
        <f t="shared" si="2"/>
        <v/>
      </c>
      <c r="Y28" s="270"/>
      <c r="Z28" s="48"/>
      <c r="AA28" s="43"/>
      <c r="AB28" s="393" t="str">
        <f t="shared" si="3"/>
        <v/>
      </c>
      <c r="AC28" s="270"/>
      <c r="AD28" s="48"/>
      <c r="AE28" s="43"/>
      <c r="AF28" s="393" t="str">
        <f t="shared" si="11"/>
        <v/>
      </c>
      <c r="AG28" s="270"/>
      <c r="AH28" s="48"/>
      <c r="AI28" s="43"/>
      <c r="AJ28" s="670"/>
      <c r="AK28" s="47"/>
      <c r="AL28" s="43"/>
      <c r="AM28" t="str">
        <f ca="1" t="shared" si="12"/>
        <v/>
      </c>
      <c r="AN28" s="43"/>
      <c r="AO28" s="426"/>
      <c r="AP28" s="399"/>
      <c r="AQ28" s="212">
        <f t="shared" si="4"/>
        <v>18</v>
      </c>
      <c r="AR28" s="429" t="str">
        <f t="shared" si="5"/>
        <v>Tue</v>
      </c>
      <c r="AS28" s="48"/>
      <c r="AT28" s="40" t="str">
        <f t="shared" si="17"/>
        <v/>
      </c>
      <c r="AU28" s="43"/>
      <c r="AV28" s="49"/>
      <c r="AW28" s="48"/>
      <c r="AX28" s="66" t="str">
        <f t="shared" si="18"/>
        <v/>
      </c>
      <c r="AY28" s="41" t="str">
        <f ca="1" t="shared" si="6"/>
        <v/>
      </c>
      <c r="AZ28" s="52" t="str">
        <f t="shared" si="18"/>
        <v/>
      </c>
      <c r="BA28" s="48"/>
      <c r="BB28" s="66" t="str">
        <f t="shared" si="19"/>
        <v/>
      </c>
      <c r="BC28" s="41" t="str">
        <f ca="1" t="shared" si="7"/>
        <v/>
      </c>
      <c r="BD28" s="40" t="str">
        <f t="shared" si="20"/>
        <v/>
      </c>
      <c r="BE28" s="48"/>
      <c r="BF28" s="67" t="str">
        <f t="shared" si="21"/>
        <v/>
      </c>
      <c r="BG28" s="42" t="str">
        <f ca="1" t="shared" si="8"/>
        <v/>
      </c>
      <c r="BH28" s="40" t="str">
        <f t="shared" si="16"/>
        <v/>
      </c>
      <c r="BI28" s="409"/>
      <c r="BJ28" s="239">
        <f t="shared" si="13"/>
        <v>18</v>
      </c>
      <c r="BK28" s="405"/>
      <c r="BL28" s="405"/>
      <c r="BM28" s="48"/>
      <c r="BN28" s="49"/>
      <c r="BO28" s="270"/>
      <c r="BP28" s="43"/>
      <c r="BQ28" s="43"/>
      <c r="BR28" s="43"/>
      <c r="BS28" s="43"/>
      <c r="BT28" s="43"/>
      <c r="BU28" s="43"/>
      <c r="BV28" s="43"/>
      <c r="BW28" s="43"/>
      <c r="BX28" s="49"/>
      <c r="BY28" s="43"/>
      <c r="BZ28" s="49"/>
      <c r="CA28" s="238">
        <f t="shared" si="14"/>
        <v>18</v>
      </c>
      <c r="CB28" s="44"/>
      <c r="CC28" s="829" t="str">
        <f aca="true" t="shared" si="22" ref="CC28:CE41">IF(CELL("type",CB28)="L","",IF(CB28*($K28+$AS28)=0,"",IF($AS28&gt;0,+$AS28*CB28*8.345,$K28*CB28*8.345)))</f>
        <v/>
      </c>
      <c r="CD28" s="47"/>
      <c r="CE28" s="829" t="str">
        <f ca="1" t="shared" si="22"/>
        <v/>
      </c>
      <c r="CF28" s="47"/>
      <c r="CG28" s="29"/>
      <c r="CH28" s="43"/>
      <c r="CI28" s="34"/>
      <c r="CJ28" s="34"/>
      <c r="CK28" s="29"/>
      <c r="CL28" s="43"/>
      <c r="CM28" s="29"/>
      <c r="CN28" s="44"/>
      <c r="CO28" s="765"/>
      <c r="CP28" s="268"/>
    </row>
    <row r="29" spans="1:94" ht="15" customHeight="1">
      <c r="A29" s="212">
        <v>19</v>
      </c>
      <c r="B29" s="211" t="str">
        <f t="shared" si="9"/>
        <v>Wed</v>
      </c>
      <c r="C29" s="43"/>
      <c r="D29" s="44"/>
      <c r="E29" s="44"/>
      <c r="F29" s="45"/>
      <c r="G29" s="46"/>
      <c r="H29" s="47"/>
      <c r="I29" s="43"/>
      <c r="J29" s="44"/>
      <c r="K29" s="48"/>
      <c r="L29" s="270"/>
      <c r="M29" s="43"/>
      <c r="N29" s="39" t="str">
        <f ca="1" t="shared" si="10"/>
        <v/>
      </c>
      <c r="O29" s="43"/>
      <c r="P29" s="39" t="str">
        <f ca="1" t="shared" si="0"/>
        <v/>
      </c>
      <c r="Q29" s="43"/>
      <c r="R29" s="43"/>
      <c r="S29" s="49"/>
      <c r="T29" s="218">
        <f t="shared" si="1"/>
        <v>19</v>
      </c>
      <c r="U29" s="405"/>
      <c r="V29" s="48"/>
      <c r="W29" s="43"/>
      <c r="X29" s="393" t="str">
        <f t="shared" si="2"/>
        <v/>
      </c>
      <c r="Y29" s="270"/>
      <c r="Z29" s="48"/>
      <c r="AA29" s="43"/>
      <c r="AB29" s="393" t="str">
        <f t="shared" si="3"/>
        <v/>
      </c>
      <c r="AC29" s="270"/>
      <c r="AD29" s="48"/>
      <c r="AE29" s="43"/>
      <c r="AF29" s="393" t="str">
        <f t="shared" si="11"/>
        <v/>
      </c>
      <c r="AG29" s="270"/>
      <c r="AH29" s="48"/>
      <c r="AI29" s="43"/>
      <c r="AJ29" s="670"/>
      <c r="AK29" s="47"/>
      <c r="AL29" s="43"/>
      <c r="AM29" t="str">
        <f ca="1" t="shared" si="12"/>
        <v/>
      </c>
      <c r="AN29" s="43"/>
      <c r="AO29" s="426"/>
      <c r="AP29" s="399"/>
      <c r="AQ29" s="212">
        <f t="shared" si="4"/>
        <v>19</v>
      </c>
      <c r="AR29" s="429" t="str">
        <f t="shared" si="5"/>
        <v>Wed</v>
      </c>
      <c r="AS29" s="48"/>
      <c r="AT29" s="40" t="str">
        <f t="shared" si="17"/>
        <v/>
      </c>
      <c r="AU29" s="43"/>
      <c r="AV29" s="49"/>
      <c r="AW29" s="48"/>
      <c r="AX29" s="66" t="str">
        <f t="shared" si="18"/>
        <v/>
      </c>
      <c r="AY29" s="41" t="str">
        <f ca="1" t="shared" si="6"/>
        <v/>
      </c>
      <c r="AZ29" s="52" t="str">
        <f t="shared" si="18"/>
        <v/>
      </c>
      <c r="BA29" s="48"/>
      <c r="BB29" s="66" t="str">
        <f t="shared" si="19"/>
        <v/>
      </c>
      <c r="BC29" s="41" t="str">
        <f ca="1" t="shared" si="7"/>
        <v/>
      </c>
      <c r="BD29" s="40" t="str">
        <f t="shared" si="20"/>
        <v/>
      </c>
      <c r="BE29" s="48"/>
      <c r="BF29" s="67" t="str">
        <f t="shared" si="21"/>
        <v/>
      </c>
      <c r="BG29" s="42" t="str">
        <f ca="1" t="shared" si="8"/>
        <v/>
      </c>
      <c r="BH29" s="40" t="str">
        <f t="shared" si="16"/>
        <v/>
      </c>
      <c r="BI29" s="409"/>
      <c r="BJ29" s="239">
        <f t="shared" si="13"/>
        <v>19</v>
      </c>
      <c r="BK29" s="405"/>
      <c r="BL29" s="405"/>
      <c r="BM29" s="48"/>
      <c r="BN29" s="49"/>
      <c r="BO29" s="270"/>
      <c r="BP29" s="43"/>
      <c r="BQ29" s="43"/>
      <c r="BR29" s="43"/>
      <c r="BS29" s="43"/>
      <c r="BT29" s="43"/>
      <c r="BU29" s="43"/>
      <c r="BV29" s="43"/>
      <c r="BW29" s="43"/>
      <c r="BX29" s="49"/>
      <c r="BY29" s="43"/>
      <c r="BZ29" s="49"/>
      <c r="CA29" s="238">
        <f t="shared" si="14"/>
        <v>19</v>
      </c>
      <c r="CB29" s="44"/>
      <c r="CC29" s="829" t="str">
        <f ca="1" t="shared" si="22"/>
        <v/>
      </c>
      <c r="CD29" s="47"/>
      <c r="CE29" s="829" t="str">
        <f ca="1" t="shared" si="22"/>
        <v/>
      </c>
      <c r="CF29" s="47"/>
      <c r="CG29" s="29"/>
      <c r="CH29" s="43"/>
      <c r="CI29" s="34"/>
      <c r="CJ29" s="34"/>
      <c r="CK29" s="29"/>
      <c r="CL29" s="43"/>
      <c r="CM29" s="29"/>
      <c r="CN29" s="44"/>
      <c r="CO29" s="765"/>
      <c r="CP29" s="268"/>
    </row>
    <row r="30" spans="1:94" ht="15" customHeight="1" thickBot="1">
      <c r="A30" s="213">
        <v>20</v>
      </c>
      <c r="B30" s="214" t="str">
        <f t="shared" si="9"/>
        <v>Thu</v>
      </c>
      <c r="C30" s="53"/>
      <c r="D30" s="54"/>
      <c r="E30" s="54"/>
      <c r="F30" s="55"/>
      <c r="G30" s="56"/>
      <c r="H30" s="57"/>
      <c r="I30" s="53"/>
      <c r="J30" s="54"/>
      <c r="K30" s="58"/>
      <c r="L30" s="271"/>
      <c r="M30" s="53"/>
      <c r="N30" s="61" t="str">
        <f ca="1" t="shared" si="10"/>
        <v/>
      </c>
      <c r="O30" s="53"/>
      <c r="P30" s="61" t="str">
        <f ca="1" t="shared" si="0"/>
        <v/>
      </c>
      <c r="Q30" s="53"/>
      <c r="R30" s="53"/>
      <c r="S30" s="59"/>
      <c r="T30" s="220">
        <f t="shared" si="1"/>
        <v>20</v>
      </c>
      <c r="U30" s="406"/>
      <c r="V30" s="58"/>
      <c r="W30" s="53"/>
      <c r="X30" s="394" t="str">
        <f t="shared" si="2"/>
        <v/>
      </c>
      <c r="Y30" s="271"/>
      <c r="Z30" s="58"/>
      <c r="AA30" s="53"/>
      <c r="AB30" s="394" t="str">
        <f t="shared" si="3"/>
        <v/>
      </c>
      <c r="AC30" s="271"/>
      <c r="AD30" s="58"/>
      <c r="AE30" s="53"/>
      <c r="AF30" s="394" t="str">
        <f t="shared" si="11"/>
        <v/>
      </c>
      <c r="AG30" s="271"/>
      <c r="AH30" s="58"/>
      <c r="AI30" s="53"/>
      <c r="AJ30" s="671"/>
      <c r="AK30" s="57"/>
      <c r="AL30" s="53"/>
      <c r="AM30" t="str">
        <f ca="1" t="shared" si="12"/>
        <v/>
      </c>
      <c r="AN30" s="53"/>
      <c r="AO30" s="427"/>
      <c r="AP30" s="400"/>
      <c r="AQ30" s="213">
        <f t="shared" si="4"/>
        <v>20</v>
      </c>
      <c r="AR30" s="430" t="str">
        <f t="shared" si="5"/>
        <v>Thu</v>
      </c>
      <c r="AS30" s="58"/>
      <c r="AT30" s="63" t="str">
        <f t="shared" si="17"/>
        <v/>
      </c>
      <c r="AU30" s="53"/>
      <c r="AV30" s="59"/>
      <c r="AW30" s="58"/>
      <c r="AX30" s="61" t="str">
        <f t="shared" si="18"/>
        <v/>
      </c>
      <c r="AY30" s="84" t="str">
        <f ca="1" t="shared" si="6"/>
        <v/>
      </c>
      <c r="AZ30" s="63" t="str">
        <f t="shared" si="18"/>
        <v/>
      </c>
      <c r="BA30" s="58"/>
      <c r="BB30" s="61" t="str">
        <f t="shared" si="19"/>
        <v/>
      </c>
      <c r="BC30" s="84" t="str">
        <f ca="1" t="shared" si="7"/>
        <v/>
      </c>
      <c r="BD30" s="63" t="str">
        <f t="shared" si="20"/>
        <v/>
      </c>
      <c r="BE30" s="58"/>
      <c r="BF30" s="68" t="str">
        <f t="shared" si="21"/>
        <v/>
      </c>
      <c r="BG30" s="64" t="str">
        <f ca="1" t="shared" si="8"/>
        <v/>
      </c>
      <c r="BH30" s="63" t="str">
        <f t="shared" si="16"/>
        <v/>
      </c>
      <c r="BI30" s="410"/>
      <c r="BJ30" s="240">
        <f t="shared" si="13"/>
        <v>20</v>
      </c>
      <c r="BK30" s="406"/>
      <c r="BL30" s="406"/>
      <c r="BM30" s="58"/>
      <c r="BN30" s="59"/>
      <c r="BO30" s="271"/>
      <c r="BP30" s="53"/>
      <c r="BQ30" s="53"/>
      <c r="BR30" s="53"/>
      <c r="BS30" s="53"/>
      <c r="BT30" s="53"/>
      <c r="BU30" s="53"/>
      <c r="BV30" s="53"/>
      <c r="BW30" s="53"/>
      <c r="BX30" s="59"/>
      <c r="BY30" s="53"/>
      <c r="BZ30" s="59"/>
      <c r="CA30" s="240">
        <f t="shared" si="14"/>
        <v>20</v>
      </c>
      <c r="CB30" s="54"/>
      <c r="CC30" s="831" t="str">
        <f ca="1" t="shared" si="22"/>
        <v/>
      </c>
      <c r="CD30" s="57"/>
      <c r="CE30" s="831" t="str">
        <f ca="1" t="shared" si="22"/>
        <v/>
      </c>
      <c r="CF30" s="57"/>
      <c r="CG30" s="766"/>
      <c r="CH30" s="53"/>
      <c r="CI30" s="57"/>
      <c r="CJ30" s="57"/>
      <c r="CK30" s="766"/>
      <c r="CL30" s="53"/>
      <c r="CM30" s="766"/>
      <c r="CN30" s="54"/>
      <c r="CO30" s="764"/>
      <c r="CP30" s="793"/>
    </row>
    <row r="31" spans="1:94" ht="15" customHeight="1">
      <c r="A31" s="210">
        <v>21</v>
      </c>
      <c r="B31" s="215" t="str">
        <f t="shared" si="9"/>
        <v>Fri</v>
      </c>
      <c r="C31" s="35"/>
      <c r="D31" s="31"/>
      <c r="E31" s="31"/>
      <c r="F31" s="32"/>
      <c r="G31" s="33"/>
      <c r="H31" s="34"/>
      <c r="I31" s="35"/>
      <c r="J31" s="31"/>
      <c r="K31" s="36"/>
      <c r="L31" s="269"/>
      <c r="M31" s="35"/>
      <c r="N31" s="39" t="str">
        <f ca="1" t="shared" si="10"/>
        <v/>
      </c>
      <c r="O31" s="35"/>
      <c r="P31" s="39" t="str">
        <f ca="1" t="shared" si="0"/>
        <v/>
      </c>
      <c r="Q31" s="35"/>
      <c r="R31" s="35"/>
      <c r="S31" s="37"/>
      <c r="T31" s="216">
        <f t="shared" si="1"/>
        <v>21</v>
      </c>
      <c r="U31" s="404"/>
      <c r="V31" s="36"/>
      <c r="W31" s="35"/>
      <c r="X31" s="306" t="str">
        <f t="shared" si="2"/>
        <v/>
      </c>
      <c r="Y31" s="269"/>
      <c r="Z31" s="36"/>
      <c r="AA31" s="35"/>
      <c r="AB31" s="306" t="str">
        <f t="shared" si="3"/>
        <v/>
      </c>
      <c r="AC31" s="269"/>
      <c r="AD31" s="36"/>
      <c r="AE31" s="35"/>
      <c r="AF31" s="306" t="str">
        <f t="shared" si="11"/>
        <v/>
      </c>
      <c r="AG31" s="269"/>
      <c r="AH31" s="36"/>
      <c r="AI31" s="35"/>
      <c r="AJ31" s="670"/>
      <c r="AK31" s="34"/>
      <c r="AL31" s="35"/>
      <c r="AM31" t="str">
        <f ca="1" t="shared" si="12"/>
        <v/>
      </c>
      <c r="AN31" s="35"/>
      <c r="AO31" s="425"/>
      <c r="AP31" s="398"/>
      <c r="AQ31" s="210">
        <f t="shared" si="4"/>
        <v>21</v>
      </c>
      <c r="AR31" s="429" t="str">
        <f t="shared" si="5"/>
        <v>Fri</v>
      </c>
      <c r="AS31" s="36"/>
      <c r="AT31" s="52" t="str">
        <f t="shared" si="17"/>
        <v/>
      </c>
      <c r="AU31" s="35"/>
      <c r="AV31" s="37"/>
      <c r="AW31" s="36"/>
      <c r="AX31" s="39" t="str">
        <f t="shared" si="18"/>
        <v/>
      </c>
      <c r="AY31" s="41" t="str">
        <f ca="1" t="shared" si="6"/>
        <v/>
      </c>
      <c r="AZ31" s="52" t="str">
        <f t="shared" si="18"/>
        <v/>
      </c>
      <c r="BA31" s="36"/>
      <c r="BB31" s="39" t="str">
        <f t="shared" si="19"/>
        <v/>
      </c>
      <c r="BC31" s="41" t="str">
        <f ca="1" t="shared" si="7"/>
        <v/>
      </c>
      <c r="BD31" s="52" t="str">
        <f t="shared" si="20"/>
        <v/>
      </c>
      <c r="BE31" s="36"/>
      <c r="BF31" s="65" t="str">
        <f t="shared" si="21"/>
        <v/>
      </c>
      <c r="BG31" s="42" t="str">
        <f ca="1" t="shared" si="8"/>
        <v/>
      </c>
      <c r="BH31" s="52" t="str">
        <f t="shared" si="16"/>
        <v/>
      </c>
      <c r="BI31" s="408"/>
      <c r="BJ31" s="238">
        <f t="shared" si="13"/>
        <v>21</v>
      </c>
      <c r="BK31" s="404"/>
      <c r="BL31" s="404"/>
      <c r="BM31" s="36"/>
      <c r="BN31" s="37"/>
      <c r="BO31" s="269"/>
      <c r="BP31" s="35"/>
      <c r="BQ31" s="35"/>
      <c r="BR31" s="35"/>
      <c r="BS31" s="35"/>
      <c r="BT31" s="35"/>
      <c r="BU31" s="35"/>
      <c r="BV31" s="35"/>
      <c r="BW31" s="35"/>
      <c r="BX31" s="37"/>
      <c r="BY31" s="35"/>
      <c r="BZ31" s="37"/>
      <c r="CA31" s="238">
        <f t="shared" si="14"/>
        <v>21</v>
      </c>
      <c r="CB31" s="31"/>
      <c r="CC31" s="826" t="str">
        <f ca="1" t="shared" si="22"/>
        <v/>
      </c>
      <c r="CD31" s="34"/>
      <c r="CE31" s="826" t="str">
        <f ca="1" t="shared" si="22"/>
        <v/>
      </c>
      <c r="CF31" s="34"/>
      <c r="CG31" s="29"/>
      <c r="CH31" s="35"/>
      <c r="CI31" s="34"/>
      <c r="CJ31" s="34"/>
      <c r="CK31" s="29"/>
      <c r="CL31" s="35"/>
      <c r="CM31" s="29"/>
      <c r="CN31" s="31"/>
      <c r="CO31" s="765"/>
      <c r="CP31" s="268"/>
    </row>
    <row r="32" spans="1:94" ht="15" customHeight="1">
      <c r="A32" s="212">
        <v>22</v>
      </c>
      <c r="B32" s="211" t="str">
        <f t="shared" si="9"/>
        <v>Sat</v>
      </c>
      <c r="C32" s="43"/>
      <c r="D32" s="44"/>
      <c r="E32" s="44"/>
      <c r="F32" s="45"/>
      <c r="G32" s="46"/>
      <c r="H32" s="47"/>
      <c r="I32" s="43"/>
      <c r="J32" s="44"/>
      <c r="K32" s="48"/>
      <c r="L32" s="270"/>
      <c r="M32" s="43"/>
      <c r="N32" s="39" t="str">
        <f ca="1" t="shared" si="10"/>
        <v/>
      </c>
      <c r="O32" s="43"/>
      <c r="P32" s="39" t="str">
        <f ca="1" t="shared" si="0"/>
        <v/>
      </c>
      <c r="Q32" s="43"/>
      <c r="R32" s="43"/>
      <c r="S32" s="49"/>
      <c r="T32" s="218">
        <f t="shared" si="1"/>
        <v>22</v>
      </c>
      <c r="U32" s="405"/>
      <c r="V32" s="48"/>
      <c r="W32" s="43"/>
      <c r="X32" s="393" t="str">
        <f t="shared" si="2"/>
        <v/>
      </c>
      <c r="Y32" s="270"/>
      <c r="Z32" s="48"/>
      <c r="AA32" s="43"/>
      <c r="AB32" s="393" t="str">
        <f t="shared" si="3"/>
        <v/>
      </c>
      <c r="AC32" s="270"/>
      <c r="AD32" s="48"/>
      <c r="AE32" s="43"/>
      <c r="AF32" s="393" t="str">
        <f t="shared" si="11"/>
        <v/>
      </c>
      <c r="AG32" s="270"/>
      <c r="AH32" s="48"/>
      <c r="AI32" s="43"/>
      <c r="AJ32" s="670"/>
      <c r="AK32" s="47"/>
      <c r="AL32" s="43"/>
      <c r="AM32" t="str">
        <f ca="1" t="shared" si="12"/>
        <v/>
      </c>
      <c r="AN32" s="43"/>
      <c r="AO32" s="426"/>
      <c r="AP32" s="399"/>
      <c r="AQ32" s="212">
        <f t="shared" si="4"/>
        <v>22</v>
      </c>
      <c r="AR32" s="429" t="str">
        <f t="shared" si="5"/>
        <v>Sat</v>
      </c>
      <c r="AS32" s="48"/>
      <c r="AT32" s="40" t="str">
        <f t="shared" si="17"/>
        <v xml:space="preserve"> </v>
      </c>
      <c r="AU32" s="43"/>
      <c r="AV32" s="49"/>
      <c r="AW32" s="48"/>
      <c r="AX32" s="66" t="str">
        <f t="shared" si="18"/>
        <v xml:space="preserve"> </v>
      </c>
      <c r="AY32" s="41" t="str">
        <f ca="1" t="shared" si="6"/>
        <v/>
      </c>
      <c r="AZ32" s="52" t="str">
        <f ca="1" t="shared" si="18"/>
        <v xml:space="preserve"> </v>
      </c>
      <c r="BA32" s="48"/>
      <c r="BB32" s="66" t="str">
        <f t="shared" si="19"/>
        <v xml:space="preserve"> </v>
      </c>
      <c r="BC32" s="41" t="str">
        <f ca="1" t="shared" si="7"/>
        <v/>
      </c>
      <c r="BD32" s="40" t="str">
        <f ca="1" t="shared" si="20"/>
        <v xml:space="preserve"> </v>
      </c>
      <c r="BE32" s="48"/>
      <c r="BF32" s="67" t="str">
        <f t="shared" si="21"/>
        <v xml:space="preserve"> </v>
      </c>
      <c r="BG32" s="42" t="str">
        <f ca="1" t="shared" si="8"/>
        <v/>
      </c>
      <c r="BH32" s="40" t="str">
        <f ca="1" t="shared" si="16"/>
        <v xml:space="preserve"> </v>
      </c>
      <c r="BI32" s="409"/>
      <c r="BJ32" s="239">
        <f t="shared" si="13"/>
        <v>22</v>
      </c>
      <c r="BK32" s="405"/>
      <c r="BL32" s="405"/>
      <c r="BM32" s="48"/>
      <c r="BN32" s="49"/>
      <c r="BO32" s="270"/>
      <c r="BP32" s="43"/>
      <c r="BQ32" s="43"/>
      <c r="BR32" s="43"/>
      <c r="BS32" s="43"/>
      <c r="BT32" s="43"/>
      <c r="BU32" s="43"/>
      <c r="BV32" s="43"/>
      <c r="BW32" s="43"/>
      <c r="BX32" s="49"/>
      <c r="BY32" s="43"/>
      <c r="BZ32" s="49"/>
      <c r="CA32" s="238">
        <f t="shared" si="14"/>
        <v>22</v>
      </c>
      <c r="CB32" s="44"/>
      <c r="CC32" s="829" t="str">
        <f ca="1" t="shared" si="22"/>
        <v/>
      </c>
      <c r="CD32" s="47"/>
      <c r="CE32" s="829" t="str">
        <f ca="1" t="shared" si="22"/>
        <v/>
      </c>
      <c r="CF32" s="47"/>
      <c r="CG32" s="29"/>
      <c r="CH32" s="43"/>
      <c r="CI32" s="34"/>
      <c r="CJ32" s="34"/>
      <c r="CK32" s="29"/>
      <c r="CL32" s="43"/>
      <c r="CM32" s="29"/>
      <c r="CN32" s="44"/>
      <c r="CO32" s="765"/>
      <c r="CP32" s="268"/>
    </row>
    <row r="33" spans="1:94" ht="15" customHeight="1">
      <c r="A33" s="212">
        <v>23</v>
      </c>
      <c r="B33" s="211" t="str">
        <f t="shared" si="9"/>
        <v>Sun</v>
      </c>
      <c r="C33" s="43"/>
      <c r="D33" s="44"/>
      <c r="E33" s="44"/>
      <c r="F33" s="45"/>
      <c r="G33" s="46"/>
      <c r="H33" s="47"/>
      <c r="I33" s="43"/>
      <c r="J33" s="44"/>
      <c r="K33" s="48"/>
      <c r="L33" s="270"/>
      <c r="M33" s="43"/>
      <c r="N33" s="39" t="str">
        <f ca="1" t="shared" si="10"/>
        <v/>
      </c>
      <c r="O33" s="43"/>
      <c r="P33" s="39" t="str">
        <f ca="1" t="shared" si="0"/>
        <v/>
      </c>
      <c r="Q33" s="43"/>
      <c r="R33" s="43"/>
      <c r="S33" s="49"/>
      <c r="T33" s="218">
        <f t="shared" si="1"/>
        <v>23</v>
      </c>
      <c r="U33" s="405"/>
      <c r="V33" s="48"/>
      <c r="W33" s="43"/>
      <c r="X33" s="393" t="str">
        <f t="shared" si="2"/>
        <v/>
      </c>
      <c r="Y33" s="270"/>
      <c r="Z33" s="48"/>
      <c r="AA33" s="43"/>
      <c r="AB33" s="393" t="str">
        <f t="shared" si="3"/>
        <v/>
      </c>
      <c r="AC33" s="270"/>
      <c r="AD33" s="48"/>
      <c r="AE33" s="43"/>
      <c r="AF33" s="393" t="str">
        <f t="shared" si="11"/>
        <v/>
      </c>
      <c r="AG33" s="270"/>
      <c r="AH33" s="48"/>
      <c r="AI33" s="43"/>
      <c r="AJ33" s="670"/>
      <c r="AK33" s="47"/>
      <c r="AL33" s="43"/>
      <c r="AM33" t="str">
        <f ca="1" t="shared" si="12"/>
        <v/>
      </c>
      <c r="AN33" s="43"/>
      <c r="AO33" s="426"/>
      <c r="AP33" s="399"/>
      <c r="AQ33" s="212">
        <f t="shared" si="4"/>
        <v>23</v>
      </c>
      <c r="AR33" s="429" t="str">
        <f t="shared" si="5"/>
        <v>Sun</v>
      </c>
      <c r="AS33" s="48"/>
      <c r="AT33" s="40" t="str">
        <f t="shared" si="17"/>
        <v/>
      </c>
      <c r="AU33" s="43"/>
      <c r="AV33" s="49"/>
      <c r="AW33" s="48"/>
      <c r="AX33" s="66" t="str">
        <f t="shared" si="18"/>
        <v/>
      </c>
      <c r="AY33" s="41" t="str">
        <f ca="1" t="shared" si="6"/>
        <v/>
      </c>
      <c r="AZ33" s="52" t="str">
        <f t="shared" si="18"/>
        <v/>
      </c>
      <c r="BA33" s="48"/>
      <c r="BB33" s="66" t="str">
        <f t="shared" si="19"/>
        <v/>
      </c>
      <c r="BC33" s="41" t="str">
        <f ca="1" t="shared" si="7"/>
        <v/>
      </c>
      <c r="BD33" s="40" t="str">
        <f t="shared" si="20"/>
        <v/>
      </c>
      <c r="BE33" s="48"/>
      <c r="BF33" s="67" t="str">
        <f t="shared" si="21"/>
        <v/>
      </c>
      <c r="BG33" s="42" t="str">
        <f ca="1" t="shared" si="8"/>
        <v/>
      </c>
      <c r="BH33" s="40" t="str">
        <f t="shared" si="16"/>
        <v/>
      </c>
      <c r="BI33" s="409"/>
      <c r="BJ33" s="239">
        <f t="shared" si="13"/>
        <v>23</v>
      </c>
      <c r="BK33" s="405"/>
      <c r="BL33" s="405"/>
      <c r="BM33" s="48"/>
      <c r="BN33" s="49"/>
      <c r="BO33" s="270"/>
      <c r="BP33" s="43"/>
      <c r="BQ33" s="43"/>
      <c r="BR33" s="43"/>
      <c r="BS33" s="43"/>
      <c r="BT33" s="43"/>
      <c r="BU33" s="43"/>
      <c r="BV33" s="43"/>
      <c r="BW33" s="43"/>
      <c r="BX33" s="49"/>
      <c r="BY33" s="43"/>
      <c r="BZ33" s="49"/>
      <c r="CA33" s="238">
        <f t="shared" si="14"/>
        <v>23</v>
      </c>
      <c r="CB33" s="44"/>
      <c r="CC33" s="829" t="str">
        <f ca="1" t="shared" si="22"/>
        <v/>
      </c>
      <c r="CD33" s="47"/>
      <c r="CE33" s="829" t="str">
        <f ca="1" t="shared" si="22"/>
        <v/>
      </c>
      <c r="CF33" s="47"/>
      <c r="CG33" s="29"/>
      <c r="CH33" s="43"/>
      <c r="CI33" s="34"/>
      <c r="CJ33" s="34"/>
      <c r="CK33" s="29"/>
      <c r="CL33" s="43"/>
      <c r="CM33" s="29"/>
      <c r="CN33" s="44"/>
      <c r="CO33" s="765"/>
      <c r="CP33" s="268"/>
    </row>
    <row r="34" spans="1:94" ht="15" customHeight="1">
      <c r="A34" s="212">
        <v>24</v>
      </c>
      <c r="B34" s="211" t="str">
        <f t="shared" si="9"/>
        <v>Mon</v>
      </c>
      <c r="C34" s="43"/>
      <c r="D34" s="44"/>
      <c r="E34" s="44"/>
      <c r="F34" s="45"/>
      <c r="G34" s="46"/>
      <c r="H34" s="47"/>
      <c r="I34" s="43"/>
      <c r="J34" s="44"/>
      <c r="K34" s="48"/>
      <c r="L34" s="270"/>
      <c r="M34" s="43"/>
      <c r="N34" s="39" t="str">
        <f ca="1" t="shared" si="10"/>
        <v/>
      </c>
      <c r="O34" s="43"/>
      <c r="P34" s="39" t="str">
        <f ca="1" t="shared" si="0"/>
        <v/>
      </c>
      <c r="Q34" s="43"/>
      <c r="R34" s="43"/>
      <c r="S34" s="49"/>
      <c r="T34" s="218">
        <f t="shared" si="1"/>
        <v>24</v>
      </c>
      <c r="U34" s="405"/>
      <c r="V34" s="48"/>
      <c r="W34" s="43"/>
      <c r="X34" s="393" t="str">
        <f t="shared" si="2"/>
        <v/>
      </c>
      <c r="Y34" s="270"/>
      <c r="Z34" s="48"/>
      <c r="AA34" s="43"/>
      <c r="AB34" s="393" t="str">
        <f t="shared" si="3"/>
        <v/>
      </c>
      <c r="AC34" s="270"/>
      <c r="AD34" s="48"/>
      <c r="AE34" s="43"/>
      <c r="AF34" s="393" t="str">
        <f t="shared" si="11"/>
        <v/>
      </c>
      <c r="AG34" s="270"/>
      <c r="AH34" s="48"/>
      <c r="AI34" s="43"/>
      <c r="AJ34" s="670"/>
      <c r="AK34" s="47"/>
      <c r="AL34" s="43"/>
      <c r="AM34" t="str">
        <f ca="1" t="shared" si="12"/>
        <v/>
      </c>
      <c r="AN34" s="43"/>
      <c r="AO34" s="426"/>
      <c r="AP34" s="399"/>
      <c r="AQ34" s="212">
        <f t="shared" si="4"/>
        <v>24</v>
      </c>
      <c r="AR34" s="429" t="str">
        <f t="shared" si="5"/>
        <v>Mon</v>
      </c>
      <c r="AS34" s="48"/>
      <c r="AT34" s="40" t="str">
        <f t="shared" si="17"/>
        <v/>
      </c>
      <c r="AU34" s="43"/>
      <c r="AV34" s="49"/>
      <c r="AW34" s="48"/>
      <c r="AX34" s="66" t="str">
        <f aca="true" t="shared" si="23" ref="AX34:AZ40">IF(+$B34="Sat",IF(SUM(AW28:AW34)&gt;0,AVERAGE(AW28:AW34)," "),"")</f>
        <v/>
      </c>
      <c r="AY34" s="41" t="str">
        <f ca="1" t="shared" si="6"/>
        <v/>
      </c>
      <c r="AZ34" s="52" t="str">
        <f t="shared" si="23"/>
        <v/>
      </c>
      <c r="BA34" s="48"/>
      <c r="BB34" s="66" t="str">
        <f t="shared" si="19"/>
        <v/>
      </c>
      <c r="BC34" s="41" t="str">
        <f ca="1" t="shared" si="7"/>
        <v/>
      </c>
      <c r="BD34" s="40" t="str">
        <f t="shared" si="20"/>
        <v/>
      </c>
      <c r="BE34" s="48"/>
      <c r="BF34" s="67" t="str">
        <f t="shared" si="21"/>
        <v/>
      </c>
      <c r="BG34" s="42" t="str">
        <f ca="1" t="shared" si="8"/>
        <v/>
      </c>
      <c r="BH34" s="40" t="str">
        <f t="shared" si="16"/>
        <v/>
      </c>
      <c r="BI34" s="409"/>
      <c r="BJ34" s="239">
        <f t="shared" si="13"/>
        <v>24</v>
      </c>
      <c r="BK34" s="405"/>
      <c r="BL34" s="405"/>
      <c r="BM34" s="48"/>
      <c r="BN34" s="49"/>
      <c r="BO34" s="270"/>
      <c r="BP34" s="43"/>
      <c r="BQ34" s="43"/>
      <c r="BR34" s="43"/>
      <c r="BS34" s="43"/>
      <c r="BT34" s="43"/>
      <c r="BU34" s="43"/>
      <c r="BV34" s="43"/>
      <c r="BW34" s="43"/>
      <c r="BX34" s="49"/>
      <c r="BY34" s="43"/>
      <c r="BZ34" s="49"/>
      <c r="CA34" s="238">
        <f t="shared" si="14"/>
        <v>24</v>
      </c>
      <c r="CB34" s="44"/>
      <c r="CC34" s="829" t="str">
        <f ca="1" t="shared" si="22"/>
        <v/>
      </c>
      <c r="CD34" s="47"/>
      <c r="CE34" s="829" t="str">
        <f ca="1" t="shared" si="22"/>
        <v/>
      </c>
      <c r="CF34" s="47"/>
      <c r="CG34" s="29"/>
      <c r="CH34" s="43"/>
      <c r="CI34" s="34"/>
      <c r="CJ34" s="34"/>
      <c r="CK34" s="29"/>
      <c r="CL34" s="43"/>
      <c r="CM34" s="29"/>
      <c r="CN34" s="44"/>
      <c r="CO34" s="765"/>
      <c r="CP34" s="268"/>
    </row>
    <row r="35" spans="1:94" ht="15" customHeight="1" thickBot="1">
      <c r="A35" s="213">
        <v>25</v>
      </c>
      <c r="B35" s="214" t="str">
        <f t="shared" si="9"/>
        <v>Tue</v>
      </c>
      <c r="C35" s="53"/>
      <c r="D35" s="54"/>
      <c r="E35" s="54"/>
      <c r="F35" s="55"/>
      <c r="G35" s="56"/>
      <c r="H35" s="57"/>
      <c r="I35" s="53"/>
      <c r="J35" s="54"/>
      <c r="K35" s="58"/>
      <c r="L35" s="271"/>
      <c r="M35" s="53"/>
      <c r="N35" s="61" t="str">
        <f ca="1" t="shared" si="10"/>
        <v/>
      </c>
      <c r="O35" s="53"/>
      <c r="P35" s="61" t="str">
        <f ca="1" t="shared" si="0"/>
        <v/>
      </c>
      <c r="Q35" s="53"/>
      <c r="R35" s="53"/>
      <c r="S35" s="59"/>
      <c r="T35" s="220">
        <f t="shared" si="1"/>
        <v>25</v>
      </c>
      <c r="U35" s="406"/>
      <c r="V35" s="58"/>
      <c r="W35" s="53"/>
      <c r="X35" s="394" t="str">
        <f t="shared" si="2"/>
        <v/>
      </c>
      <c r="Y35" s="271"/>
      <c r="Z35" s="58"/>
      <c r="AA35" s="53"/>
      <c r="AB35" s="394" t="str">
        <f t="shared" si="3"/>
        <v/>
      </c>
      <c r="AC35" s="271"/>
      <c r="AD35" s="58"/>
      <c r="AE35" s="53"/>
      <c r="AF35" s="394" t="str">
        <f t="shared" si="11"/>
        <v/>
      </c>
      <c r="AG35" s="271"/>
      <c r="AH35" s="58"/>
      <c r="AI35" s="53"/>
      <c r="AJ35" s="736"/>
      <c r="AK35" s="57"/>
      <c r="AL35" s="53"/>
      <c r="AM35" t="str">
        <f ca="1" t="shared" si="12"/>
        <v/>
      </c>
      <c r="AN35" s="53"/>
      <c r="AO35" s="427"/>
      <c r="AP35" s="400"/>
      <c r="AQ35" s="213">
        <f t="shared" si="4"/>
        <v>25</v>
      </c>
      <c r="AR35" s="430" t="str">
        <f t="shared" si="5"/>
        <v>Tue</v>
      </c>
      <c r="AS35" s="58"/>
      <c r="AT35" s="63" t="str">
        <f t="shared" si="17"/>
        <v/>
      </c>
      <c r="AU35" s="53"/>
      <c r="AV35" s="59"/>
      <c r="AW35" s="58"/>
      <c r="AX35" s="61" t="str">
        <f t="shared" si="23"/>
        <v/>
      </c>
      <c r="AY35" s="84" t="str">
        <f ca="1" t="shared" si="6"/>
        <v/>
      </c>
      <c r="AZ35" s="63" t="str">
        <f t="shared" si="23"/>
        <v/>
      </c>
      <c r="BA35" s="58"/>
      <c r="BB35" s="61" t="str">
        <f t="shared" si="19"/>
        <v/>
      </c>
      <c r="BC35" s="84" t="str">
        <f ca="1" t="shared" si="7"/>
        <v/>
      </c>
      <c r="BD35" s="63" t="str">
        <f t="shared" si="20"/>
        <v/>
      </c>
      <c r="BE35" s="58"/>
      <c r="BF35" s="68" t="str">
        <f t="shared" si="21"/>
        <v/>
      </c>
      <c r="BG35" s="64" t="str">
        <f ca="1" t="shared" si="8"/>
        <v/>
      </c>
      <c r="BH35" s="63" t="str">
        <f t="shared" si="16"/>
        <v/>
      </c>
      <c r="BI35" s="410"/>
      <c r="BJ35" s="240">
        <f t="shared" si="13"/>
        <v>25</v>
      </c>
      <c r="BK35" s="406"/>
      <c r="BL35" s="406"/>
      <c r="BM35" s="58"/>
      <c r="BN35" s="59"/>
      <c r="BO35" s="271"/>
      <c r="BP35" s="53"/>
      <c r="BQ35" s="53"/>
      <c r="BR35" s="53"/>
      <c r="BS35" s="53"/>
      <c r="BT35" s="53"/>
      <c r="BU35" s="53"/>
      <c r="BV35" s="53"/>
      <c r="BW35" s="53"/>
      <c r="BX35" s="59"/>
      <c r="BY35" s="53"/>
      <c r="BZ35" s="59"/>
      <c r="CA35" s="781">
        <f t="shared" si="14"/>
        <v>25</v>
      </c>
      <c r="CB35" s="54"/>
      <c r="CC35" s="831" t="str">
        <f ca="1" t="shared" si="22"/>
        <v/>
      </c>
      <c r="CD35" s="57"/>
      <c r="CE35" s="831" t="str">
        <f ca="1" t="shared" si="22"/>
        <v/>
      </c>
      <c r="CF35" s="57"/>
      <c r="CG35" s="766"/>
      <c r="CH35" s="53"/>
      <c r="CI35" s="57"/>
      <c r="CJ35" s="57"/>
      <c r="CK35" s="766"/>
      <c r="CL35" s="53"/>
      <c r="CM35" s="766"/>
      <c r="CN35" s="54"/>
      <c r="CO35" s="764"/>
      <c r="CP35" s="793"/>
    </row>
    <row r="36" spans="1:94" ht="15" customHeight="1">
      <c r="A36" s="210">
        <v>26</v>
      </c>
      <c r="B36" s="215" t="str">
        <f t="shared" si="9"/>
        <v>Wed</v>
      </c>
      <c r="C36" s="35"/>
      <c r="D36" s="31"/>
      <c r="E36" s="31"/>
      <c r="F36" s="32"/>
      <c r="G36" s="33"/>
      <c r="H36" s="34"/>
      <c r="I36" s="35"/>
      <c r="J36" s="31"/>
      <c r="K36" s="36"/>
      <c r="L36" s="269"/>
      <c r="M36" s="35"/>
      <c r="N36" s="39" t="str">
        <f ca="1" t="shared" si="10"/>
        <v/>
      </c>
      <c r="O36" s="35"/>
      <c r="P36" s="39" t="str">
        <f ca="1" t="shared" si="0"/>
        <v/>
      </c>
      <c r="Q36" s="35"/>
      <c r="R36" s="35"/>
      <c r="S36" s="37"/>
      <c r="T36" s="216">
        <f t="shared" si="1"/>
        <v>26</v>
      </c>
      <c r="U36" s="404"/>
      <c r="V36" s="36"/>
      <c r="W36" s="35"/>
      <c r="X36" s="306" t="str">
        <f t="shared" si="2"/>
        <v/>
      </c>
      <c r="Y36" s="269"/>
      <c r="Z36" s="36"/>
      <c r="AA36" s="35"/>
      <c r="AB36" s="306" t="str">
        <f t="shared" si="3"/>
        <v/>
      </c>
      <c r="AC36" s="269"/>
      <c r="AD36" s="36"/>
      <c r="AE36" s="35"/>
      <c r="AF36" s="306" t="str">
        <f t="shared" si="11"/>
        <v/>
      </c>
      <c r="AG36" s="269"/>
      <c r="AH36" s="36"/>
      <c r="AI36" s="35"/>
      <c r="AJ36" s="737"/>
      <c r="AK36" s="34"/>
      <c r="AL36" s="35"/>
      <c r="AM36" t="str">
        <f ca="1" t="shared" si="12"/>
        <v/>
      </c>
      <c r="AN36" s="35"/>
      <c r="AO36" s="425"/>
      <c r="AP36" s="398"/>
      <c r="AQ36" s="210">
        <f t="shared" si="4"/>
        <v>26</v>
      </c>
      <c r="AR36" s="429" t="str">
        <f t="shared" si="5"/>
        <v>Wed</v>
      </c>
      <c r="AS36" s="36"/>
      <c r="AT36" s="52" t="str">
        <f t="shared" si="17"/>
        <v/>
      </c>
      <c r="AU36" s="35"/>
      <c r="AV36" s="37"/>
      <c r="AW36" s="36"/>
      <c r="AX36" s="39" t="str">
        <f t="shared" si="23"/>
        <v/>
      </c>
      <c r="AY36" s="41" t="str">
        <f ca="1" t="shared" si="6"/>
        <v/>
      </c>
      <c r="AZ36" s="52" t="str">
        <f t="shared" si="23"/>
        <v/>
      </c>
      <c r="BA36" s="36"/>
      <c r="BB36" s="39" t="str">
        <f t="shared" si="19"/>
        <v/>
      </c>
      <c r="BC36" s="41" t="str">
        <f ca="1" t="shared" si="7"/>
        <v/>
      </c>
      <c r="BD36" s="52" t="str">
        <f t="shared" si="20"/>
        <v/>
      </c>
      <c r="BE36" s="36"/>
      <c r="BF36" s="65" t="str">
        <f t="shared" si="21"/>
        <v/>
      </c>
      <c r="BG36" s="42" t="str">
        <f ca="1" t="shared" si="8"/>
        <v/>
      </c>
      <c r="BH36" s="52" t="str">
        <f t="shared" si="16"/>
        <v/>
      </c>
      <c r="BI36" s="408"/>
      <c r="BJ36" s="238">
        <f t="shared" si="13"/>
        <v>26</v>
      </c>
      <c r="BK36" s="404"/>
      <c r="BL36" s="404"/>
      <c r="BM36" s="36"/>
      <c r="BN36" s="37"/>
      <c r="BO36" s="269"/>
      <c r="BP36" s="35"/>
      <c r="BQ36" s="35"/>
      <c r="BR36" s="35"/>
      <c r="BS36" s="35"/>
      <c r="BT36" s="35"/>
      <c r="BU36" s="35"/>
      <c r="BV36" s="35"/>
      <c r="BW36" s="35"/>
      <c r="BX36" s="37"/>
      <c r="BY36" s="35"/>
      <c r="BZ36" s="37"/>
      <c r="CA36" s="782">
        <f t="shared" si="14"/>
        <v>26</v>
      </c>
      <c r="CB36" s="31"/>
      <c r="CC36" s="826" t="str">
        <f ca="1" t="shared" si="22"/>
        <v/>
      </c>
      <c r="CD36" s="34"/>
      <c r="CE36" s="826" t="str">
        <f ca="1" t="shared" si="22"/>
        <v/>
      </c>
      <c r="CF36" s="34"/>
      <c r="CG36" s="29"/>
      <c r="CH36" s="35"/>
      <c r="CI36" s="34"/>
      <c r="CJ36" s="34"/>
      <c r="CK36" s="29"/>
      <c r="CL36" s="35"/>
      <c r="CM36" s="29"/>
      <c r="CN36" s="31"/>
      <c r="CO36" s="765"/>
      <c r="CP36" s="268"/>
    </row>
    <row r="37" spans="1:94" ht="15" customHeight="1">
      <c r="A37" s="212">
        <v>27</v>
      </c>
      <c r="B37" s="211" t="str">
        <f t="shared" si="9"/>
        <v>Thu</v>
      </c>
      <c r="C37" s="43"/>
      <c r="D37" s="44"/>
      <c r="E37" s="44"/>
      <c r="F37" s="45"/>
      <c r="G37" s="46"/>
      <c r="H37" s="47"/>
      <c r="I37" s="43"/>
      <c r="J37" s="44"/>
      <c r="K37" s="48"/>
      <c r="L37" s="270"/>
      <c r="M37" s="43"/>
      <c r="N37" s="39" t="str">
        <f ca="1" t="shared" si="10"/>
        <v/>
      </c>
      <c r="O37" s="43"/>
      <c r="P37" s="39" t="str">
        <f ca="1" t="shared" si="0"/>
        <v/>
      </c>
      <c r="Q37" s="43"/>
      <c r="R37" s="43"/>
      <c r="S37" s="49"/>
      <c r="T37" s="218">
        <f t="shared" si="1"/>
        <v>27</v>
      </c>
      <c r="U37" s="405"/>
      <c r="V37" s="48"/>
      <c r="W37" s="43"/>
      <c r="X37" s="393" t="str">
        <f t="shared" si="2"/>
        <v/>
      </c>
      <c r="Y37" s="270"/>
      <c r="Z37" s="48"/>
      <c r="AA37" s="43"/>
      <c r="AB37" s="393" t="str">
        <f t="shared" si="3"/>
        <v/>
      </c>
      <c r="AC37" s="270"/>
      <c r="AD37" s="48"/>
      <c r="AE37" s="43"/>
      <c r="AF37" s="393" t="str">
        <f t="shared" si="11"/>
        <v/>
      </c>
      <c r="AG37" s="270"/>
      <c r="AH37" s="48"/>
      <c r="AI37" s="43"/>
      <c r="AJ37" s="670"/>
      <c r="AK37" s="47"/>
      <c r="AL37" s="43"/>
      <c r="AM37" t="str">
        <f ca="1" t="shared" si="12"/>
        <v/>
      </c>
      <c r="AN37" s="43"/>
      <c r="AO37" s="426"/>
      <c r="AP37" s="399"/>
      <c r="AQ37" s="212">
        <f t="shared" si="4"/>
        <v>27</v>
      </c>
      <c r="AR37" s="429" t="str">
        <f t="shared" si="5"/>
        <v>Thu</v>
      </c>
      <c r="AS37" s="48"/>
      <c r="AT37" s="40" t="str">
        <f t="shared" si="17"/>
        <v/>
      </c>
      <c r="AU37" s="43"/>
      <c r="AV37" s="49"/>
      <c r="AW37" s="48"/>
      <c r="AX37" s="66" t="str">
        <f t="shared" si="23"/>
        <v/>
      </c>
      <c r="AY37" s="41" t="str">
        <f ca="1" t="shared" si="6"/>
        <v/>
      </c>
      <c r="AZ37" s="52" t="str">
        <f t="shared" si="23"/>
        <v/>
      </c>
      <c r="BA37" s="48"/>
      <c r="BB37" s="66" t="str">
        <f t="shared" si="19"/>
        <v/>
      </c>
      <c r="BC37" s="41" t="str">
        <f ca="1" t="shared" si="7"/>
        <v/>
      </c>
      <c r="BD37" s="40" t="str">
        <f t="shared" si="20"/>
        <v/>
      </c>
      <c r="BE37" s="48"/>
      <c r="BF37" s="67" t="str">
        <f t="shared" si="21"/>
        <v/>
      </c>
      <c r="BG37" s="42" t="str">
        <f ca="1" t="shared" si="8"/>
        <v/>
      </c>
      <c r="BH37" s="40" t="str">
        <f t="shared" si="16"/>
        <v/>
      </c>
      <c r="BI37" s="409"/>
      <c r="BJ37" s="239">
        <f t="shared" si="13"/>
        <v>27</v>
      </c>
      <c r="BK37" s="405"/>
      <c r="BL37" s="405"/>
      <c r="BM37" s="48"/>
      <c r="BN37" s="49"/>
      <c r="BO37" s="270"/>
      <c r="BP37" s="43"/>
      <c r="BQ37" s="43"/>
      <c r="BR37" s="43"/>
      <c r="BS37" s="43"/>
      <c r="BT37" s="43"/>
      <c r="BU37" s="43"/>
      <c r="BV37" s="43"/>
      <c r="BW37" s="43"/>
      <c r="BX37" s="49"/>
      <c r="BY37" s="43"/>
      <c r="BZ37" s="49"/>
      <c r="CA37" s="238">
        <f t="shared" si="14"/>
        <v>27</v>
      </c>
      <c r="CB37" s="44"/>
      <c r="CC37" s="829" t="str">
        <f ca="1" t="shared" si="22"/>
        <v/>
      </c>
      <c r="CD37" s="47"/>
      <c r="CE37" s="829" t="str">
        <f ca="1" t="shared" si="22"/>
        <v/>
      </c>
      <c r="CF37" s="47"/>
      <c r="CG37" s="29"/>
      <c r="CH37" s="43"/>
      <c r="CI37" s="34"/>
      <c r="CJ37" s="34"/>
      <c r="CK37" s="29"/>
      <c r="CL37" s="43"/>
      <c r="CM37" s="29"/>
      <c r="CN37" s="44"/>
      <c r="CO37" s="765"/>
      <c r="CP37" s="268"/>
    </row>
    <row r="38" spans="1:94" ht="15" customHeight="1">
      <c r="A38" s="212">
        <v>28</v>
      </c>
      <c r="B38" s="211" t="str">
        <f t="shared" si="9"/>
        <v>Fri</v>
      </c>
      <c r="C38" s="43"/>
      <c r="D38" s="44"/>
      <c r="E38" s="44"/>
      <c r="F38" s="45"/>
      <c r="G38" s="46"/>
      <c r="H38" s="47"/>
      <c r="I38" s="43"/>
      <c r="J38" s="44"/>
      <c r="K38" s="48"/>
      <c r="L38" s="270"/>
      <c r="M38" s="43"/>
      <c r="N38" s="39" t="str">
        <f ca="1" t="shared" si="10"/>
        <v/>
      </c>
      <c r="O38" s="43"/>
      <c r="P38" s="39" t="str">
        <f ca="1" t="shared" si="0"/>
        <v/>
      </c>
      <c r="Q38" s="43"/>
      <c r="R38" s="43"/>
      <c r="S38" s="49"/>
      <c r="T38" s="218">
        <f t="shared" si="1"/>
        <v>28</v>
      </c>
      <c r="U38" s="405"/>
      <c r="V38" s="48"/>
      <c r="W38" s="43"/>
      <c r="X38" s="393" t="str">
        <f t="shared" si="2"/>
        <v/>
      </c>
      <c r="Y38" s="270"/>
      <c r="Z38" s="48"/>
      <c r="AA38" s="43"/>
      <c r="AB38" s="393" t="str">
        <f t="shared" si="3"/>
        <v/>
      </c>
      <c r="AC38" s="270"/>
      <c r="AD38" s="48"/>
      <c r="AE38" s="43"/>
      <c r="AF38" s="393" t="str">
        <f t="shared" si="11"/>
        <v/>
      </c>
      <c r="AG38" s="270"/>
      <c r="AH38" s="48"/>
      <c r="AI38" s="43"/>
      <c r="AJ38" s="670"/>
      <c r="AK38" s="47"/>
      <c r="AL38" s="43"/>
      <c r="AM38" t="str">
        <f ca="1" t="shared" si="12"/>
        <v/>
      </c>
      <c r="AN38" s="43"/>
      <c r="AO38" s="426"/>
      <c r="AP38" s="399"/>
      <c r="AQ38" s="212">
        <f t="shared" si="4"/>
        <v>28</v>
      </c>
      <c r="AR38" s="429" t="str">
        <f t="shared" si="5"/>
        <v>Fri</v>
      </c>
      <c r="AS38" s="48"/>
      <c r="AT38" s="40" t="str">
        <f t="shared" si="17"/>
        <v/>
      </c>
      <c r="AU38" s="43"/>
      <c r="AV38" s="49"/>
      <c r="AW38" s="48"/>
      <c r="AX38" s="66" t="str">
        <f t="shared" si="23"/>
        <v/>
      </c>
      <c r="AY38" s="41" t="str">
        <f ca="1" t="shared" si="6"/>
        <v/>
      </c>
      <c r="AZ38" s="52" t="str">
        <f t="shared" si="23"/>
        <v/>
      </c>
      <c r="BA38" s="48"/>
      <c r="BB38" s="66" t="str">
        <f t="shared" si="19"/>
        <v/>
      </c>
      <c r="BC38" s="41" t="str">
        <f ca="1" t="shared" si="7"/>
        <v/>
      </c>
      <c r="BD38" s="40" t="str">
        <f t="shared" si="20"/>
        <v/>
      </c>
      <c r="BE38" s="48"/>
      <c r="BF38" s="67" t="str">
        <f t="shared" si="21"/>
        <v/>
      </c>
      <c r="BG38" s="42" t="str">
        <f ca="1" t="shared" si="8"/>
        <v/>
      </c>
      <c r="BH38" s="40" t="str">
        <f t="shared" si="16"/>
        <v/>
      </c>
      <c r="BI38" s="409"/>
      <c r="BJ38" s="239">
        <f t="shared" si="13"/>
        <v>28</v>
      </c>
      <c r="BK38" s="405"/>
      <c r="BL38" s="405"/>
      <c r="BM38" s="48"/>
      <c r="BN38" s="49"/>
      <c r="BO38" s="270"/>
      <c r="BP38" s="43"/>
      <c r="BQ38" s="43"/>
      <c r="BR38" s="43"/>
      <c r="BS38" s="43"/>
      <c r="BT38" s="43"/>
      <c r="BU38" s="43"/>
      <c r="BV38" s="43"/>
      <c r="BW38" s="43"/>
      <c r="BX38" s="49"/>
      <c r="BY38" s="43"/>
      <c r="BZ38" s="49"/>
      <c r="CA38" s="238">
        <f t="shared" si="14"/>
        <v>28</v>
      </c>
      <c r="CB38" s="44"/>
      <c r="CC38" s="829" t="str">
        <f ca="1" t="shared" si="22"/>
        <v/>
      </c>
      <c r="CD38" s="47"/>
      <c r="CE38" s="829" t="str">
        <f ca="1" t="shared" si="22"/>
        <v/>
      </c>
      <c r="CF38" s="47"/>
      <c r="CG38" s="29"/>
      <c r="CH38" s="43"/>
      <c r="CI38" s="34"/>
      <c r="CJ38" s="34"/>
      <c r="CK38" s="29"/>
      <c r="CL38" s="43"/>
      <c r="CM38" s="29"/>
      <c r="CN38" s="44"/>
      <c r="CO38" s="765"/>
      <c r="CP38" s="268"/>
    </row>
    <row r="39" spans="1:94" ht="15" customHeight="1">
      <c r="A39" s="212">
        <v>29</v>
      </c>
      <c r="B39" s="211" t="str">
        <f t="shared" si="9"/>
        <v>Sat</v>
      </c>
      <c r="C39" s="43"/>
      <c r="D39" s="44"/>
      <c r="E39" s="44"/>
      <c r="F39" s="45"/>
      <c r="G39" s="46"/>
      <c r="H39" s="47"/>
      <c r="I39" s="43"/>
      <c r="J39" s="44"/>
      <c r="K39" s="48"/>
      <c r="L39" s="270"/>
      <c r="M39" s="43"/>
      <c r="N39" s="39" t="str">
        <f ca="1" t="shared" si="10"/>
        <v/>
      </c>
      <c r="O39" s="43"/>
      <c r="P39" s="39" t="str">
        <f ca="1" t="shared" si="0"/>
        <v/>
      </c>
      <c r="Q39" s="43"/>
      <c r="R39" s="43"/>
      <c r="S39" s="49"/>
      <c r="T39" s="218">
        <f t="shared" si="1"/>
        <v>29</v>
      </c>
      <c r="U39" s="405"/>
      <c r="V39" s="48"/>
      <c r="W39" s="43"/>
      <c r="X39" s="393" t="str">
        <f t="shared" si="2"/>
        <v/>
      </c>
      <c r="Y39" s="270"/>
      <c r="Z39" s="48"/>
      <c r="AA39" s="43"/>
      <c r="AB39" s="393" t="str">
        <f t="shared" si="3"/>
        <v/>
      </c>
      <c r="AC39" s="270"/>
      <c r="AD39" s="48"/>
      <c r="AE39" s="43"/>
      <c r="AF39" s="393" t="str">
        <f t="shared" si="11"/>
        <v/>
      </c>
      <c r="AG39" s="270"/>
      <c r="AH39" s="48"/>
      <c r="AI39" s="43"/>
      <c r="AJ39" s="670"/>
      <c r="AK39" s="47"/>
      <c r="AL39" s="43"/>
      <c r="AM39" t="str">
        <f ca="1" t="shared" si="12"/>
        <v/>
      </c>
      <c r="AN39" s="43"/>
      <c r="AO39" s="426"/>
      <c r="AP39" s="399"/>
      <c r="AQ39" s="212">
        <f t="shared" si="4"/>
        <v>29</v>
      </c>
      <c r="AR39" s="429" t="str">
        <f t="shared" si="5"/>
        <v>Sat</v>
      </c>
      <c r="AS39" s="48"/>
      <c r="AT39" s="40" t="str">
        <f t="shared" si="17"/>
        <v xml:space="preserve"> </v>
      </c>
      <c r="AU39" s="43"/>
      <c r="AV39" s="49"/>
      <c r="AW39" s="48"/>
      <c r="AX39" s="66" t="str">
        <f t="shared" si="23"/>
        <v xml:space="preserve"> </v>
      </c>
      <c r="AY39" s="41" t="str">
        <f ca="1" t="shared" si="6"/>
        <v/>
      </c>
      <c r="AZ39" s="52" t="str">
        <f ca="1" t="shared" si="23"/>
        <v xml:space="preserve"> </v>
      </c>
      <c r="BA39" s="48"/>
      <c r="BB39" s="66" t="str">
        <f t="shared" si="19"/>
        <v xml:space="preserve"> </v>
      </c>
      <c r="BC39" s="41" t="str">
        <f ca="1" t="shared" si="7"/>
        <v/>
      </c>
      <c r="BD39" s="40" t="str">
        <f ca="1" t="shared" si="20"/>
        <v xml:space="preserve"> </v>
      </c>
      <c r="BE39" s="48"/>
      <c r="BF39" s="67" t="str">
        <f t="shared" si="21"/>
        <v xml:space="preserve"> </v>
      </c>
      <c r="BG39" s="42" t="str">
        <f ca="1" t="shared" si="8"/>
        <v/>
      </c>
      <c r="BH39" s="40" t="str">
        <f ca="1" t="shared" si="16"/>
        <v xml:space="preserve"> </v>
      </c>
      <c r="BI39" s="409"/>
      <c r="BJ39" s="239">
        <f t="shared" si="13"/>
        <v>29</v>
      </c>
      <c r="BK39" s="405"/>
      <c r="BL39" s="405"/>
      <c r="BM39" s="48"/>
      <c r="BN39" s="49"/>
      <c r="BO39" s="270"/>
      <c r="BP39" s="43"/>
      <c r="BQ39" s="43"/>
      <c r="BR39" s="43"/>
      <c r="BS39" s="43"/>
      <c r="BT39" s="43"/>
      <c r="BU39" s="43"/>
      <c r="BV39" s="43"/>
      <c r="BW39" s="43"/>
      <c r="BX39" s="49"/>
      <c r="BY39" s="43"/>
      <c r="BZ39" s="49"/>
      <c r="CA39" s="238">
        <f t="shared" si="14"/>
        <v>29</v>
      </c>
      <c r="CB39" s="44"/>
      <c r="CC39" s="829" t="str">
        <f ca="1" t="shared" si="22"/>
        <v/>
      </c>
      <c r="CD39" s="47"/>
      <c r="CE39" s="829" t="str">
        <f ca="1" t="shared" si="22"/>
        <v/>
      </c>
      <c r="CF39" s="47"/>
      <c r="CG39" s="29"/>
      <c r="CH39" s="43"/>
      <c r="CI39" s="34"/>
      <c r="CJ39" s="34"/>
      <c r="CK39" s="29"/>
      <c r="CL39" s="43"/>
      <c r="CM39" s="29"/>
      <c r="CN39" s="44"/>
      <c r="CO39" s="765"/>
      <c r="CP39" s="268"/>
    </row>
    <row r="40" spans="1:94" ht="15" customHeight="1">
      <c r="A40" s="212">
        <v>30</v>
      </c>
      <c r="B40" s="211" t="str">
        <f t="shared" si="9"/>
        <v>Sun</v>
      </c>
      <c r="C40" s="43"/>
      <c r="D40" s="44"/>
      <c r="E40" s="44"/>
      <c r="F40" s="45"/>
      <c r="G40" s="46"/>
      <c r="H40" s="47"/>
      <c r="I40" s="43"/>
      <c r="J40" s="44"/>
      <c r="K40" s="48"/>
      <c r="L40" s="270"/>
      <c r="M40" s="43"/>
      <c r="N40" s="39" t="str">
        <f ca="1" t="shared" si="10"/>
        <v/>
      </c>
      <c r="O40" s="43"/>
      <c r="P40" s="39" t="str">
        <f ca="1" t="shared" si="0"/>
        <v/>
      </c>
      <c r="Q40" s="43"/>
      <c r="R40" s="43"/>
      <c r="S40" s="49"/>
      <c r="T40" s="218">
        <f t="shared" si="1"/>
        <v>30</v>
      </c>
      <c r="U40" s="405"/>
      <c r="V40" s="48"/>
      <c r="W40" s="43"/>
      <c r="X40" s="393" t="str">
        <f t="shared" si="2"/>
        <v/>
      </c>
      <c r="Y40" s="270"/>
      <c r="Z40" s="48"/>
      <c r="AA40" s="43"/>
      <c r="AB40" s="393" t="str">
        <f t="shared" si="3"/>
        <v/>
      </c>
      <c r="AC40" s="270"/>
      <c r="AD40" s="48"/>
      <c r="AE40" s="43"/>
      <c r="AF40" s="393" t="str">
        <f t="shared" si="11"/>
        <v/>
      </c>
      <c r="AG40" s="270"/>
      <c r="AH40" s="48"/>
      <c r="AI40" s="43"/>
      <c r="AJ40" s="670"/>
      <c r="AK40" s="47"/>
      <c r="AL40" s="43"/>
      <c r="AM40" t="str">
        <f ca="1" t="shared" si="12"/>
        <v/>
      </c>
      <c r="AN40" s="43"/>
      <c r="AO40" s="426"/>
      <c r="AP40" s="399"/>
      <c r="AQ40" s="212">
        <f t="shared" si="4"/>
        <v>30</v>
      </c>
      <c r="AR40" s="429" t="str">
        <f t="shared" si="5"/>
        <v>Sun</v>
      </c>
      <c r="AS40" s="48"/>
      <c r="AT40" s="40" t="str">
        <f t="shared" si="17"/>
        <v/>
      </c>
      <c r="AU40" s="43"/>
      <c r="AV40" s="49"/>
      <c r="AW40" s="48"/>
      <c r="AX40" s="66" t="str">
        <f t="shared" si="23"/>
        <v/>
      </c>
      <c r="AY40" s="41" t="str">
        <f ca="1" t="shared" si="6"/>
        <v/>
      </c>
      <c r="AZ40" s="40" t="str">
        <f t="shared" si="23"/>
        <v/>
      </c>
      <c r="BA40" s="48"/>
      <c r="BB40" s="66" t="str">
        <f t="shared" si="19"/>
        <v/>
      </c>
      <c r="BC40" s="41" t="str">
        <f ca="1" t="shared" si="7"/>
        <v/>
      </c>
      <c r="BD40" s="40" t="str">
        <f t="shared" si="20"/>
        <v/>
      </c>
      <c r="BE40" s="48"/>
      <c r="BF40" s="67" t="str">
        <f t="shared" si="21"/>
        <v/>
      </c>
      <c r="BG40" s="42" t="str">
        <f ca="1" t="shared" si="8"/>
        <v/>
      </c>
      <c r="BH40" s="40" t="str">
        <f t="shared" si="16"/>
        <v/>
      </c>
      <c r="BI40" s="409"/>
      <c r="BJ40" s="239">
        <f t="shared" si="13"/>
        <v>30</v>
      </c>
      <c r="BK40" s="405"/>
      <c r="BL40" s="405"/>
      <c r="BM40" s="48"/>
      <c r="BN40" s="49"/>
      <c r="BO40" s="270"/>
      <c r="BP40" s="43"/>
      <c r="BQ40" s="43"/>
      <c r="BR40" s="43"/>
      <c r="BS40" s="43"/>
      <c r="BT40" s="43"/>
      <c r="BU40" s="43"/>
      <c r="BV40" s="43"/>
      <c r="BW40" s="43"/>
      <c r="BX40" s="49"/>
      <c r="BY40" s="43"/>
      <c r="BZ40" s="49"/>
      <c r="CA40" s="238">
        <f t="shared" si="14"/>
        <v>30</v>
      </c>
      <c r="CB40" s="44"/>
      <c r="CC40" s="829" t="str">
        <f ca="1" t="shared" si="22"/>
        <v/>
      </c>
      <c r="CD40" s="47"/>
      <c r="CE40" s="829" t="str">
        <f ca="1" t="shared" si="22"/>
        <v/>
      </c>
      <c r="CF40" s="47"/>
      <c r="CG40" s="29"/>
      <c r="CH40" s="43"/>
      <c r="CI40" s="34"/>
      <c r="CJ40" s="34"/>
      <c r="CK40" s="29"/>
      <c r="CL40" s="43"/>
      <c r="CM40" s="29"/>
      <c r="CN40" s="44"/>
      <c r="CO40" s="765"/>
      <c r="CP40" s="268"/>
    </row>
    <row r="41" spans="1:94" ht="15" customHeight="1" thickBot="1">
      <c r="A41" s="213">
        <v>31</v>
      </c>
      <c r="B41" s="214" t="str">
        <f t="shared" si="9"/>
        <v>Mon</v>
      </c>
      <c r="C41" s="53"/>
      <c r="D41" s="54"/>
      <c r="E41" s="54"/>
      <c r="F41" s="55"/>
      <c r="G41" s="56"/>
      <c r="H41" s="57"/>
      <c r="I41" s="53"/>
      <c r="J41" s="54"/>
      <c r="K41" s="58"/>
      <c r="L41" s="271"/>
      <c r="M41" s="53"/>
      <c r="N41" s="61" t="str">
        <f ca="1" t="shared" si="10"/>
        <v/>
      </c>
      <c r="O41" s="53"/>
      <c r="P41" s="61" t="str">
        <f ca="1" t="shared" si="0"/>
        <v/>
      </c>
      <c r="Q41" s="53"/>
      <c r="R41" s="53"/>
      <c r="S41" s="59"/>
      <c r="T41" s="220">
        <f t="shared" si="1"/>
        <v>31</v>
      </c>
      <c r="U41" s="406"/>
      <c r="V41" s="58"/>
      <c r="W41" s="53"/>
      <c r="X41" s="394" t="str">
        <f t="shared" si="2"/>
        <v/>
      </c>
      <c r="Y41" s="271"/>
      <c r="Z41" s="58"/>
      <c r="AA41" s="53"/>
      <c r="AB41" s="394" t="str">
        <f t="shared" si="3"/>
        <v/>
      </c>
      <c r="AC41" s="271"/>
      <c r="AD41" s="58"/>
      <c r="AE41" s="53"/>
      <c r="AF41" s="394" t="str">
        <f t="shared" si="11"/>
        <v/>
      </c>
      <c r="AG41" s="271"/>
      <c r="AH41" s="58"/>
      <c r="AI41" s="53"/>
      <c r="AJ41" s="670"/>
      <c r="AK41" s="57"/>
      <c r="AL41" s="53"/>
      <c r="AM41" t="str">
        <f ca="1" t="shared" si="12"/>
        <v/>
      </c>
      <c r="AN41" s="53"/>
      <c r="AO41" s="427"/>
      <c r="AP41" s="400"/>
      <c r="AQ41" s="213">
        <f t="shared" si="4"/>
        <v>31</v>
      </c>
      <c r="AR41" s="430" t="str">
        <f t="shared" si="5"/>
        <v>Mon</v>
      </c>
      <c r="AS41" s="58"/>
      <c r="AT41" s="63" t="str">
        <f>IF(SUM(AS35:AS41)=0,"",IF(+$B41="Sat",AVERAGE(AS35:AS41),IF(+$B41="Fri",AVERAGE(AS36:AS41,Aug!AS$11),IF(+$B41="Thu",AVERAGE(AS37:AS41,Aug!AS$11:AS$12),IF(+$B41="Wed",AVERAGE(AS38:AS41,Aug!AS$11:AS$13)," ")))))</f>
        <v/>
      </c>
      <c r="AU41" s="53"/>
      <c r="AV41" s="59"/>
      <c r="AW41" s="58"/>
      <c r="AX41" s="61" t="str">
        <f>IF(SUM(AW35:AW41)=0,"",IF(+$B41="Sat",AVERAGE(AW35:AW41),IF(+$B41="Fri",AVERAGE(AW36:AW41,Aug!AW$11),IF(+$B41="Thu",AVERAGE(AW37:AW41,Aug!AW$11:AW$12),IF(+$B41="Wed",AVERAGE(AW38:AW41,Aug!AW$11:AW$13)," ")))))</f>
        <v/>
      </c>
      <c r="AY41" s="84" t="str">
        <f ca="1" t="shared" si="6"/>
        <v/>
      </c>
      <c r="AZ41" s="63" t="str">
        <f ca="1">IF(SUM(AY35:AY41)=0,"",IF(+$B41="Sat",AVERAGE(AY35:AY41),IF(+$B41="Fri",AVERAGE(AY36:AY41,Aug!AY$11),IF(+$B41="Thu",AVERAGE(AY37:AY41,Aug!AY$11:AY$12),IF(+$B41="Wed",AVERAGE(AY38:AY41,Aug!AY$11:AY$13)," ")))))</f>
        <v/>
      </c>
      <c r="BA41" s="58"/>
      <c r="BB41" s="61" t="str">
        <f>IF(SUM(BA35:BA41)=0,"",IF(+$B41="Sat",AVERAGE(BA35:BA41),IF(+$B41="Fri",AVERAGE(BA36:BA41,Aug!BA$11),IF(+$B41="Thu",AVERAGE(BA37:BA41,Aug!BA$11:BA$12),IF(+$B41="Wed",AVERAGE(BA38:BA41,Aug!BA$11:BA$13)," ")))))</f>
        <v/>
      </c>
      <c r="BC41" s="84" t="str">
        <f ca="1" t="shared" si="7"/>
        <v/>
      </c>
      <c r="BD41" s="61" t="str">
        <f ca="1">IF(SUM(BC35:BC41)=0,"",IF(+$B41="Sat",AVERAGE(BC35:BC41),IF(+$B41="Fri",AVERAGE(BC36:BC41,Aug!BC$11),IF(+$B41="Thu",AVERAGE(BC37:BC41,Aug!BC$11:BC$12),IF(+$B41="Wed",AVERAGE(BC38:BC41,Aug!BC$11:BC$13)," ")))))</f>
        <v/>
      </c>
      <c r="BE41" s="58"/>
      <c r="BF41" s="68" t="str">
        <f>IF(SUM(BE35:BE41)=0,"",IF(+$B41="Sat",AVERAGE(BE35:BE41),IF(+$B41="Fri",AVERAGE(BE36:BE41,Aug!BE$11),IF(+$B41="Thu",AVERAGE(BE37:BE41,Aug!BE$11:BE$12),IF(+$B41="Wed",AVERAGE(BE38:BE41,Aug!BE$11:BE$13)," ")))))</f>
        <v/>
      </c>
      <c r="BG41" s="64" t="str">
        <f ca="1" t="shared" si="8"/>
        <v/>
      </c>
      <c r="BH41" s="61" t="str">
        <f ca="1">IF(SUM(BG35:BG41)=0,"",IF(+$B41="Sat",AVERAGE(BG35:BG41),IF(+$B41="Fri",AVERAGE(BG36:BG41,Aug!BG$11),IF(+$B41="Thu",AVERAGE(BG37:BG41,Aug!BG$11:BG$12),IF(+$B41="Wed",AVERAGE(BG38:BG41,Aug!BG$11:BG$13)," ")))))</f>
        <v/>
      </c>
      <c r="BI41" s="410"/>
      <c r="BJ41" s="240">
        <f>+A41</f>
        <v>31</v>
      </c>
      <c r="BK41" s="406"/>
      <c r="BL41" s="406"/>
      <c r="BM41" s="58"/>
      <c r="BN41" s="59"/>
      <c r="BO41" s="271"/>
      <c r="BP41" s="53"/>
      <c r="BQ41" s="53"/>
      <c r="BR41" s="53"/>
      <c r="BS41" s="53"/>
      <c r="BT41" s="53"/>
      <c r="BU41" s="53"/>
      <c r="BV41" s="53"/>
      <c r="BW41" s="53"/>
      <c r="BX41" s="59"/>
      <c r="BY41" s="53"/>
      <c r="BZ41" s="59"/>
      <c r="CA41" s="238">
        <f t="shared" si="14"/>
        <v>31</v>
      </c>
      <c r="CB41" s="54"/>
      <c r="CC41" s="830" t="str">
        <f ca="1" t="shared" si="22"/>
        <v/>
      </c>
      <c r="CD41" s="57"/>
      <c r="CE41" s="831" t="str">
        <f ca="1" t="shared" si="22"/>
        <v/>
      </c>
      <c r="CF41" s="57"/>
      <c r="CG41" s="766"/>
      <c r="CH41" s="53"/>
      <c r="CI41" s="57"/>
      <c r="CJ41" s="57"/>
      <c r="CK41" s="766"/>
      <c r="CL41" s="53"/>
      <c r="CM41" s="766"/>
      <c r="CN41" s="53"/>
      <c r="CO41" s="766"/>
      <c r="CP41" s="793"/>
    </row>
    <row r="42" spans="1:94" ht="15" customHeight="1" thickBot="1" thickTop="1">
      <c r="A42" s="216" t="s">
        <v>36</v>
      </c>
      <c r="B42" s="217"/>
      <c r="C42" s="34"/>
      <c r="D42" s="70"/>
      <c r="E42" s="31"/>
      <c r="F42" s="71"/>
      <c r="G42" s="72"/>
      <c r="H42" s="3" t="str">
        <f>IF(SUM(H11:H41)&gt;0,AVERAGE(H11:H41)," ")</f>
        <v xml:space="preserve"> </v>
      </c>
      <c r="I42" s="39" t="str">
        <f>IF(SUM(I11:I41)&gt;0,AVERAGE(I11:I41)," ")</f>
        <v xml:space="preserve"> </v>
      </c>
      <c r="J42" s="65" t="str">
        <f>IF(SUM(J11:J41)&gt;0,AVERAGE(J11:J41)," ")</f>
        <v xml:space="preserve"> </v>
      </c>
      <c r="K42" s="38" t="str">
        <f>IF(SUM(K11:K41)&gt;0,AVERAGE(K11:K41)," ")</f>
        <v xml:space="preserve"> </v>
      </c>
      <c r="L42" s="272"/>
      <c r="M42" s="306" t="str">
        <f aca="true" t="shared" si="24" ref="M42:S42">IF(SUM(M11:M41)&gt;0,AVERAGE(M11:M41)," ")</f>
        <v xml:space="preserve"> </v>
      </c>
      <c r="N42" s="39" t="str">
        <f ca="1">IF(SUM(N11:N41)&gt;0,AVERAGE(N11:N41)," ")</f>
        <v xml:space="preserve"> </v>
      </c>
      <c r="O42" s="306" t="str">
        <f t="shared" si="24"/>
        <v xml:space="preserve"> </v>
      </c>
      <c r="P42" s="39" t="str">
        <f ca="1">IF(SUM(P11:P41)&gt;0,AVERAGE(P11:P41)," ")</f>
        <v xml:space="preserve"> </v>
      </c>
      <c r="Q42" s="39" t="str">
        <f t="shared" si="24"/>
        <v xml:space="preserve"> </v>
      </c>
      <c r="R42" s="39" t="str">
        <f t="shared" si="24"/>
        <v xml:space="preserve"> </v>
      </c>
      <c r="S42" s="52" t="str">
        <f t="shared" si="24"/>
        <v xml:space="preserve"> </v>
      </c>
      <c r="T42" s="216" t="s">
        <v>37</v>
      </c>
      <c r="U42" s="402" t="str">
        <f>IF(SUM(U11:U41)&gt;0,AVERAGE(U11:U41)," ")</f>
        <v xml:space="preserve"> </v>
      </c>
      <c r="V42" s="307" t="str">
        <f aca="true" t="shared" si="25" ref="V42:AI42">IF(SUM(V11:V41)&gt;0,AVERAGE(V11:V41)," ")</f>
        <v xml:space="preserve"> </v>
      </c>
      <c r="W42" s="306" t="str">
        <f t="shared" si="25"/>
        <v xml:space="preserve"> </v>
      </c>
      <c r="X42" s="306" t="str">
        <f t="shared" si="25"/>
        <v xml:space="preserve"> </v>
      </c>
      <c r="Y42" s="52" t="str">
        <f t="shared" si="25"/>
        <v xml:space="preserve"> </v>
      </c>
      <c r="Z42" s="307" t="str">
        <f t="shared" si="25"/>
        <v xml:space="preserve"> </v>
      </c>
      <c r="AA42" s="306" t="str">
        <f t="shared" si="25"/>
        <v xml:space="preserve"> </v>
      </c>
      <c r="AB42" s="306" t="str">
        <f t="shared" si="25"/>
        <v xml:space="preserve"> </v>
      </c>
      <c r="AC42" s="52" t="str">
        <f t="shared" si="25"/>
        <v xml:space="preserve"> </v>
      </c>
      <c r="AD42" s="307" t="str">
        <f t="shared" si="25"/>
        <v xml:space="preserve"> </v>
      </c>
      <c r="AE42" s="306" t="str">
        <f t="shared" si="25"/>
        <v xml:space="preserve"> </v>
      </c>
      <c r="AF42" s="306" t="str">
        <f t="shared" si="25"/>
        <v xml:space="preserve"> </v>
      </c>
      <c r="AG42" s="52" t="str">
        <f t="shared" si="25"/>
        <v xml:space="preserve"> </v>
      </c>
      <c r="AH42" s="307" t="str">
        <f t="shared" si="25"/>
        <v xml:space="preserve"> </v>
      </c>
      <c r="AI42" s="52" t="str">
        <f t="shared" si="25"/>
        <v xml:space="preserve"> </v>
      </c>
      <c r="AJ42" s="672"/>
      <c r="AK42" s="667" t="str">
        <f>IF(SUM(AK11:AK41)&gt;0,AVERAGE(AK11:AK41)," ")</f>
        <v xml:space="preserve"> </v>
      </c>
      <c r="AL42" s="704" t="str">
        <f>IF(SUM(AL11:AL41)&gt;0,AVERAGE(AL11:AL41)," ")</f>
        <v xml:space="preserve"> </v>
      </c>
      <c r="AM42" s="39"/>
      <c r="AN42" s="853" t="str">
        <f ca="1">IF(SUM(AM11:AM41)&gt;0,GEOMEAN(AM11:AM41),"")</f>
        <v/>
      </c>
      <c r="AO42" s="272"/>
      <c r="AP42" s="272"/>
      <c r="AQ42" s="965" t="s">
        <v>70</v>
      </c>
      <c r="AR42" s="1031"/>
      <c r="AS42" s="708" t="str">
        <f>IF(SUM(AS11:AS41)&gt;0,AVERAGE(AS11:AS41)," ")</f>
        <v xml:space="preserve"> </v>
      </c>
      <c r="AT42" s="74"/>
      <c r="AU42" s="699" t="str">
        <f>IF(SUM(AU11:AU41)&gt;0,AVERAGE(AU11:AU41)," ")</f>
        <v xml:space="preserve"> </v>
      </c>
      <c r="AV42" s="52" t="str">
        <f>IF(SUM(AV11:AV41)&gt;0,AVERAGE(AV11:AV41)," ")</f>
        <v xml:space="preserve"> </v>
      </c>
      <c r="AW42" s="687" t="str">
        <f>IF(SUM(AW11:AW41)&gt;0,AVERAGE(AW11:AW41)," ")</f>
        <v xml:space="preserve"> </v>
      </c>
      <c r="AX42" s="688"/>
      <c r="AY42" s="665" t="str">
        <f ca="1">IF(SUM(AY11:AY41)&gt;0,AVERAGE(AY11:AY41)," ")</f>
        <v xml:space="preserve"> </v>
      </c>
      <c r="AZ42" s="688"/>
      <c r="BA42" s="687" t="str">
        <f>IF(SUM(BA11:BA41)&gt;0,AVERAGE(BA11:BA41)," ")</f>
        <v xml:space="preserve"> </v>
      </c>
      <c r="BB42" s="666"/>
      <c r="BC42" s="665" t="str">
        <f ca="1">IF(SUM(BC11:BC41)&gt;0,AVERAGE(BC11:BC41)," ")</f>
        <v xml:space="preserve"> </v>
      </c>
      <c r="BD42" s="688"/>
      <c r="BE42" s="667" t="str">
        <f>IF(SUM(BE11:BE41)&gt;0,AVERAGE(BE11:BE41)," ")</f>
        <v xml:space="preserve"> </v>
      </c>
      <c r="BF42" s="688"/>
      <c r="BG42" s="665" t="str">
        <f ca="1">IF(SUM(BG11:BG41)&gt;0,AVERAGE(BG11:BG41)," ")</f>
        <v xml:space="preserve"> </v>
      </c>
      <c r="BH42" s="74"/>
      <c r="BI42" s="411" t="str">
        <f>IF(SUM(BI11:BI41)&gt;0,AVERAGE(BI11:BI41)," ")</f>
        <v xml:space="preserve"> </v>
      </c>
      <c r="BJ42" s="216" t="s">
        <v>37</v>
      </c>
      <c r="BK42" s="434" t="str">
        <f>IF(SUM(BK11:BK41)&gt;0,AVERAGE(BK11:BK41)," ")</f>
        <v xml:space="preserve"> </v>
      </c>
      <c r="BL42" s="434" t="str">
        <f>IF(SUM(BL11:BL41)&gt;0,AVERAGE(BL11:BL41)," ")</f>
        <v xml:space="preserve"> </v>
      </c>
      <c r="BM42" s="38" t="str">
        <f>IF(SUM(BM11:BM41)&gt;0,AVERAGE(BM11:BM41)," ")</f>
        <v xml:space="preserve"> </v>
      </c>
      <c r="BN42" s="52" t="str">
        <f>IF(SUM(BN11:BN41)&gt;0,AVERAGE(BN11:BN41)," ")</f>
        <v xml:space="preserve"> </v>
      </c>
      <c r="BO42" s="73"/>
      <c r="BP42" s="39" t="str">
        <f aca="true" t="shared" si="26" ref="BP42:BX42">IF(SUM(BP11:BP41)&gt;0,AVERAGE(BP11:BP41)," ")</f>
        <v xml:space="preserve"> </v>
      </c>
      <c r="BQ42" s="306" t="str">
        <f t="shared" si="26"/>
        <v xml:space="preserve"> </v>
      </c>
      <c r="BR42" s="39" t="str">
        <f t="shared" si="26"/>
        <v xml:space="preserve"> </v>
      </c>
      <c r="BS42" s="39" t="str">
        <f t="shared" si="26"/>
        <v xml:space="preserve"> </v>
      </c>
      <c r="BT42" s="39" t="str">
        <f t="shared" si="26"/>
        <v xml:space="preserve"> </v>
      </c>
      <c r="BU42" s="39" t="str">
        <f t="shared" si="26"/>
        <v xml:space="preserve"> </v>
      </c>
      <c r="BV42" s="39" t="str">
        <f t="shared" si="26"/>
        <v xml:space="preserve"> </v>
      </c>
      <c r="BW42" s="39" t="str">
        <f t="shared" si="26"/>
        <v xml:space="preserve"> </v>
      </c>
      <c r="BX42" s="52" t="str">
        <f t="shared" si="26"/>
        <v xml:space="preserve"> </v>
      </c>
      <c r="BY42" s="39" t="str">
        <f>IF(SUM(BY11:BY41)&gt;0,AVERAGE(BY11:BY41)," ")</f>
        <v xml:space="preserve"> </v>
      </c>
      <c r="BZ42" s="52" t="str">
        <f>IF(SUM(BZ11:BZ41)&gt;0,AVERAGE(BZ11:BZ41)," ")</f>
        <v xml:space="preserve"> </v>
      </c>
      <c r="CA42" s="782" t="s">
        <v>37</v>
      </c>
      <c r="CB42" s="3" t="str">
        <f>IF(SUM(CB11:CB41)&gt;0,AVERAGE(CB11:CB41)," ")</f>
        <v xml:space="preserve"> </v>
      </c>
      <c r="CC42" s="52" t="str">
        <f ca="1">IF(SUM(CC11:CC41)&gt;0,AVERAGE(CC11:CC41)," ")</f>
        <v xml:space="preserve"> </v>
      </c>
      <c r="CD42" s="3" t="str">
        <f>IF(SUM(CD11:CD41)&gt;0,AVERAGE(CD11:CD41)," ")</f>
        <v xml:space="preserve"> </v>
      </c>
      <c r="CE42" s="759" t="str">
        <f ca="1">IF(SUM(CE11:CE41)&gt;0,AVERAGE(CE11:CE41)," ")</f>
        <v xml:space="preserve"> </v>
      </c>
      <c r="CF42" s="786" t="str">
        <f aca="true" t="shared" si="27" ref="CF42:CP42">IF(SUM(CF11:CF41)&gt;0,AVERAGE(CF11:CF41)," ")</f>
        <v xml:space="preserve"> </v>
      </c>
      <c r="CG42" s="41" t="str">
        <f t="shared" si="27"/>
        <v xml:space="preserve"> </v>
      </c>
      <c r="CH42" s="39" t="str">
        <f t="shared" si="27"/>
        <v xml:space="preserve"> </v>
      </c>
      <c r="CI42" s="42" t="str">
        <f>IF(SUM(CI11:CI41)&gt;0,AVERAGE(CI11:CI41)," ")</f>
        <v xml:space="preserve"> </v>
      </c>
      <c r="CJ42" s="39" t="str">
        <f>IF(SUM(CJ11:CJ41)&gt;0,AVERAGE(CJ11:CJ41)," ")</f>
        <v xml:space="preserve"> </v>
      </c>
      <c r="CK42" s="42" t="str">
        <f t="shared" si="27"/>
        <v xml:space="preserve"> </v>
      </c>
      <c r="CL42" s="39" t="str">
        <f t="shared" si="27"/>
        <v xml:space="preserve"> </v>
      </c>
      <c r="CM42" s="41" t="str">
        <f t="shared" si="27"/>
        <v xml:space="preserve"> </v>
      </c>
      <c r="CN42" s="65" t="str">
        <f t="shared" si="27"/>
        <v xml:space="preserve"> </v>
      </c>
      <c r="CO42" s="42" t="str">
        <f t="shared" si="27"/>
        <v xml:space="preserve"> </v>
      </c>
      <c r="CP42" s="794" t="str">
        <f t="shared" si="27"/>
        <v xml:space="preserve"> </v>
      </c>
    </row>
    <row r="43" spans="1:94" ht="15" customHeight="1" thickBot="1" thickTop="1">
      <c r="A43" s="218" t="s">
        <v>38</v>
      </c>
      <c r="B43" s="219"/>
      <c r="C43" s="77"/>
      <c r="D43" s="76"/>
      <c r="E43" s="67" t="str">
        <f>IF(SUM(E11:E41)&gt;0,MAX(E11:E41)," ")</f>
        <v xml:space="preserve"> </v>
      </c>
      <c r="F43" s="78"/>
      <c r="G43" s="79"/>
      <c r="H43" s="80" t="str">
        <f aca="true" t="shared" si="28" ref="H43:S43">IF(SUM(H11:H41)&gt;0,MAX(H11:H41)," ")</f>
        <v xml:space="preserve"> </v>
      </c>
      <c r="I43" s="66" t="str">
        <f t="shared" si="28"/>
        <v xml:space="preserve"> </v>
      </c>
      <c r="J43" s="67" t="str">
        <f t="shared" si="28"/>
        <v xml:space="preserve"> </v>
      </c>
      <c r="K43" s="50" t="str">
        <f t="shared" si="28"/>
        <v xml:space="preserve"> </v>
      </c>
      <c r="L43" s="273" t="str">
        <f t="shared" si="28"/>
        <v xml:space="preserve"> </v>
      </c>
      <c r="M43" s="66" t="str">
        <f t="shared" si="28"/>
        <v xml:space="preserve"> </v>
      </c>
      <c r="N43" s="81" t="str">
        <f ca="1">IF(SUM(N11:N41)&gt;0,MAX(N11:N41)," ")</f>
        <v xml:space="preserve"> </v>
      </c>
      <c r="O43" s="66" t="str">
        <f t="shared" si="28"/>
        <v xml:space="preserve"> </v>
      </c>
      <c r="P43" s="81" t="str">
        <f ca="1">IF(SUM(P11:P41)&gt;0,MAX(P11:P41)," ")</f>
        <v xml:space="preserve"> </v>
      </c>
      <c r="Q43" s="66" t="str">
        <f t="shared" si="28"/>
        <v xml:space="preserve"> </v>
      </c>
      <c r="R43" s="66" t="str">
        <f t="shared" si="28"/>
        <v xml:space="preserve"> </v>
      </c>
      <c r="S43" s="40" t="str">
        <f t="shared" si="28"/>
        <v xml:space="preserve"> </v>
      </c>
      <c r="T43" s="218" t="s">
        <v>39</v>
      </c>
      <c r="U43" s="51" t="str">
        <f>IF(SUM(U11:U41)&gt;0,MAX(U11:U41)," ")</f>
        <v xml:space="preserve"> </v>
      </c>
      <c r="V43" s="50" t="str">
        <f aca="true" t="shared" si="29" ref="V43:AI43">IF(SUM(V11:V41)&gt;0,MAX(V11:V41)," ")</f>
        <v xml:space="preserve"> </v>
      </c>
      <c r="W43" s="66" t="str">
        <f t="shared" si="29"/>
        <v xml:space="preserve"> </v>
      </c>
      <c r="X43" s="393" t="str">
        <f t="shared" si="29"/>
        <v xml:space="preserve"> </v>
      </c>
      <c r="Y43" s="40" t="str">
        <f t="shared" si="29"/>
        <v xml:space="preserve"> </v>
      </c>
      <c r="Z43" s="50" t="str">
        <f t="shared" si="29"/>
        <v xml:space="preserve"> </v>
      </c>
      <c r="AA43" s="66" t="str">
        <f t="shared" si="29"/>
        <v xml:space="preserve"> </v>
      </c>
      <c r="AB43" s="393" t="str">
        <f t="shared" si="29"/>
        <v xml:space="preserve"> </v>
      </c>
      <c r="AC43" s="40" t="str">
        <f t="shared" si="29"/>
        <v xml:space="preserve"> </v>
      </c>
      <c r="AD43" s="50" t="str">
        <f t="shared" si="29"/>
        <v xml:space="preserve"> </v>
      </c>
      <c r="AE43" s="66" t="str">
        <f t="shared" si="29"/>
        <v xml:space="preserve"> </v>
      </c>
      <c r="AF43" s="393" t="str">
        <f t="shared" si="29"/>
        <v xml:space="preserve"> </v>
      </c>
      <c r="AG43" s="40" t="str">
        <f t="shared" si="29"/>
        <v xml:space="preserve"> </v>
      </c>
      <c r="AH43" s="50" t="str">
        <f t="shared" si="29"/>
        <v xml:space="preserve"> </v>
      </c>
      <c r="AI43" s="40" t="str">
        <f t="shared" si="29"/>
        <v xml:space="preserve"> </v>
      </c>
      <c r="AJ43" s="673"/>
      <c r="AK43" s="705" t="str">
        <f>IF(SUM(AK11:AK41)&gt;0,MAX(AK11:AK41)," ")</f>
        <v xml:space="preserve"> </v>
      </c>
      <c r="AL43" s="667" t="str">
        <f>IF(SUM(AL11:AL41)&gt;0,MAX(AL11:AL41)," ")</f>
        <v xml:space="preserve"> </v>
      </c>
      <c r="AM43" s="66" t="str">
        <f ca="1">IF(AN42&lt;&gt;"",MAX(AM11:AM41),"")</f>
        <v/>
      </c>
      <c r="AN43" s="852" t="str">
        <f ca="1">IF(AM43=63200,"TNTC",AM43)</f>
        <v/>
      </c>
      <c r="AO43" s="885" t="str">
        <f>IF(SUM(AO11:AP41)&gt;0,MAX(AO11:AP41)," ")</f>
        <v xml:space="preserve"> </v>
      </c>
      <c r="AP43" s="1030"/>
      <c r="AQ43" s="976" t="s">
        <v>71</v>
      </c>
      <c r="AR43" s="977"/>
      <c r="AS43" s="50" t="str">
        <f aca="true" t="shared" si="30" ref="AS43:BI43">IF(SUM(AS11:AS41)&gt;0,MAX(AS11:AS41)," ")</f>
        <v xml:space="preserve"> </v>
      </c>
      <c r="AT43" s="82" t="str">
        <f t="shared" si="30"/>
        <v xml:space="preserve"> </v>
      </c>
      <c r="AU43" s="697" t="str">
        <f t="shared" si="30"/>
        <v xml:space="preserve"> </v>
      </c>
      <c r="AV43" s="40" t="str">
        <f t="shared" si="30"/>
        <v xml:space="preserve"> </v>
      </c>
      <c r="AW43" s="689" t="str">
        <f t="shared" si="30"/>
        <v xml:space="preserve"> </v>
      </c>
      <c r="AX43" s="667" t="str">
        <f t="shared" si="30"/>
        <v xml:space="preserve"> </v>
      </c>
      <c r="AY43" s="690" t="str">
        <f ca="1" t="shared" si="30"/>
        <v xml:space="preserve"> </v>
      </c>
      <c r="AZ43" s="667" t="str">
        <f ca="1" t="shared" si="30"/>
        <v xml:space="preserve"> </v>
      </c>
      <c r="BA43" s="691" t="str">
        <f t="shared" si="30"/>
        <v xml:space="preserve"> </v>
      </c>
      <c r="BB43" s="667" t="str">
        <f t="shared" si="30"/>
        <v xml:space="preserve"> </v>
      </c>
      <c r="BC43" s="690" t="str">
        <f ca="1" t="shared" si="30"/>
        <v xml:space="preserve"> </v>
      </c>
      <c r="BD43" s="692" t="str">
        <f ca="1" t="shared" si="30"/>
        <v xml:space="preserve"> </v>
      </c>
      <c r="BE43" s="691" t="str">
        <f t="shared" si="30"/>
        <v xml:space="preserve"> </v>
      </c>
      <c r="BF43" s="667" t="str">
        <f t="shared" si="30"/>
        <v xml:space="preserve"> </v>
      </c>
      <c r="BG43" s="690" t="str">
        <f ca="1" t="shared" si="30"/>
        <v xml:space="preserve"> </v>
      </c>
      <c r="BH43" s="667" t="str">
        <f ca="1" t="shared" si="30"/>
        <v xml:space="preserve"> </v>
      </c>
      <c r="BI43" s="412" t="str">
        <f t="shared" si="30"/>
        <v xml:space="preserve"> </v>
      </c>
      <c r="BJ43" s="218" t="s">
        <v>39</v>
      </c>
      <c r="BK43" s="412" t="str">
        <f>IF(SUM(BK11:BK41)&gt;0,MAX(BK11:BK41)," ")</f>
        <v xml:space="preserve"> </v>
      </c>
      <c r="BL43" s="412" t="str">
        <f>IF(SUM(BL11:BL41)&gt;0,MAX(BL11:BL41)," ")</f>
        <v xml:space="preserve"> </v>
      </c>
      <c r="BM43" s="50" t="str">
        <f>IF(SUM(BM11:BM41)&gt;0,MAX(BM11:BM41)," ")</f>
        <v xml:space="preserve"> </v>
      </c>
      <c r="BN43" s="40" t="str">
        <f aca="true" t="shared" si="31" ref="BN43:BX43">IF(SUM(BN11:BN41)&gt;0,MAX(BN11:BN41)," ")</f>
        <v xml:space="preserve"> </v>
      </c>
      <c r="BO43" s="50" t="str">
        <f t="shared" si="31"/>
        <v xml:space="preserve"> </v>
      </c>
      <c r="BP43" s="66" t="str">
        <f t="shared" si="31"/>
        <v xml:space="preserve"> </v>
      </c>
      <c r="BQ43" s="66" t="str">
        <f t="shared" si="31"/>
        <v xml:space="preserve"> </v>
      </c>
      <c r="BR43" s="66" t="str">
        <f t="shared" si="31"/>
        <v xml:space="preserve"> </v>
      </c>
      <c r="BS43" s="66" t="str">
        <f t="shared" si="31"/>
        <v xml:space="preserve"> </v>
      </c>
      <c r="BT43" s="66" t="str">
        <f t="shared" si="31"/>
        <v xml:space="preserve"> </v>
      </c>
      <c r="BU43" s="66" t="str">
        <f t="shared" si="31"/>
        <v xml:space="preserve"> </v>
      </c>
      <c r="BV43" s="66" t="str">
        <f t="shared" si="31"/>
        <v xml:space="preserve"> </v>
      </c>
      <c r="BW43" s="66" t="str">
        <f t="shared" si="31"/>
        <v xml:space="preserve"> </v>
      </c>
      <c r="BX43" s="40" t="str">
        <f t="shared" si="31"/>
        <v xml:space="preserve"> </v>
      </c>
      <c r="BY43" s="66" t="str">
        <f>IF(SUM(BY11:BY41)&gt;0,MAX(BY11:BY41)," ")</f>
        <v xml:space="preserve"> </v>
      </c>
      <c r="BZ43" s="40" t="str">
        <f>IF(SUM(BZ11:BZ41)&gt;0,MAX(BZ11:BZ41)," ")</f>
        <v xml:space="preserve"> </v>
      </c>
      <c r="CA43" s="239" t="s">
        <v>39</v>
      </c>
      <c r="CB43" s="80" t="str">
        <f>IF(SUM(CB11:CB41)&gt;0,MAX(CB11:CB41)," ")</f>
        <v xml:space="preserve"> </v>
      </c>
      <c r="CC43" s="40" t="str">
        <f ca="1">IF(SUM(CC11:CC41)&gt;0,MAX(CC11:CC41)," ")</f>
        <v xml:space="preserve"> </v>
      </c>
      <c r="CD43" s="80" t="str">
        <f>IF(SUM(CD11:CD41)&gt;0,MAX(CD11:CD41)," ")</f>
        <v xml:space="preserve"> </v>
      </c>
      <c r="CE43" s="40" t="str">
        <f ca="1">IF(SUM(CE11:CE41)&gt;0,MAX(CE11:CE41)," ")</f>
        <v xml:space="preserve"> </v>
      </c>
      <c r="CF43" s="561" t="str">
        <f aca="true" t="shared" si="32" ref="CF43:CP43">IF(SUM(CF11:CF41)&gt;0,MAX(CF11:CF41)," ")</f>
        <v xml:space="preserve"> </v>
      </c>
      <c r="CG43" s="768" t="str">
        <f t="shared" si="32"/>
        <v xml:space="preserve"> </v>
      </c>
      <c r="CH43" s="81" t="str">
        <f t="shared" si="32"/>
        <v xml:space="preserve"> </v>
      </c>
      <c r="CI43" s="769" t="str">
        <f>IF(SUM(CI11:CI41)&gt;0,MAX(CI11:CI41)," ")</f>
        <v xml:space="preserve"> </v>
      </c>
      <c r="CJ43" s="81" t="str">
        <f>IF(SUM(CJ11:CJ41)&gt;0,MAX(CJ11:CJ41)," ")</f>
        <v xml:space="preserve"> </v>
      </c>
      <c r="CK43" s="769" t="str">
        <f t="shared" si="32"/>
        <v xml:space="preserve"> </v>
      </c>
      <c r="CL43" s="81" t="str">
        <f t="shared" si="32"/>
        <v xml:space="preserve"> </v>
      </c>
      <c r="CM43" s="768" t="str">
        <f t="shared" si="32"/>
        <v xml:space="preserve"> </v>
      </c>
      <c r="CN43" s="83" t="str">
        <f t="shared" si="32"/>
        <v xml:space="preserve"> </v>
      </c>
      <c r="CO43" s="769" t="str">
        <f t="shared" si="32"/>
        <v xml:space="preserve"> </v>
      </c>
      <c r="CP43" s="795" t="str">
        <f t="shared" si="32"/>
        <v xml:space="preserve"> </v>
      </c>
    </row>
    <row r="44" spans="1:94" ht="15" customHeight="1" thickBot="1" thickTop="1">
      <c r="A44" s="218" t="s">
        <v>40</v>
      </c>
      <c r="B44" s="219"/>
      <c r="C44" s="77"/>
      <c r="D44" s="76"/>
      <c r="E44" s="44"/>
      <c r="F44" s="78"/>
      <c r="G44" s="79"/>
      <c r="H44" s="51" t="str">
        <f>IF(SUM(H11:H41)&gt;0,MIN(H11:H41),"")</f>
        <v/>
      </c>
      <c r="I44" s="66" t="str">
        <f aca="true" t="shared" si="33" ref="I44:S44">IF(SUM(I11:I41)&gt;0,MIN(I11:I41),"")</f>
        <v/>
      </c>
      <c r="J44" s="80" t="str">
        <f t="shared" si="33"/>
        <v/>
      </c>
      <c r="K44" s="50" t="str">
        <f t="shared" si="33"/>
        <v/>
      </c>
      <c r="L44" s="273" t="str">
        <f t="shared" si="33"/>
        <v/>
      </c>
      <c r="M44" s="66" t="str">
        <f t="shared" si="33"/>
        <v/>
      </c>
      <c r="N44" s="66" t="str">
        <f ca="1" t="shared" si="33"/>
        <v/>
      </c>
      <c r="O44" s="66" t="str">
        <f t="shared" si="33"/>
        <v/>
      </c>
      <c r="P44" s="66" t="str">
        <f ca="1" t="shared" si="33"/>
        <v/>
      </c>
      <c r="Q44" s="66" t="str">
        <f t="shared" si="33"/>
        <v/>
      </c>
      <c r="R44" s="66" t="str">
        <f t="shared" si="33"/>
        <v/>
      </c>
      <c r="S44" s="40" t="str">
        <f t="shared" si="33"/>
        <v/>
      </c>
      <c r="T44" s="218" t="s">
        <v>41</v>
      </c>
      <c r="U44" s="51" t="str">
        <f>IF(SUM(U11:U41)&gt;0,MIN(U11:U41),"")</f>
        <v/>
      </c>
      <c r="V44" s="50" t="str">
        <f aca="true" t="shared" si="34" ref="V44:AI44">IF(SUM(V11:V41)&gt;0,MIN(V11:V41),"")</f>
        <v/>
      </c>
      <c r="W44" s="66" t="str">
        <f t="shared" si="34"/>
        <v/>
      </c>
      <c r="X44" s="393" t="str">
        <f t="shared" si="34"/>
        <v/>
      </c>
      <c r="Y44" s="40" t="str">
        <f t="shared" si="34"/>
        <v/>
      </c>
      <c r="Z44" s="50" t="str">
        <f t="shared" si="34"/>
        <v/>
      </c>
      <c r="AA44" s="66" t="str">
        <f t="shared" si="34"/>
        <v/>
      </c>
      <c r="AB44" s="393" t="str">
        <f t="shared" si="34"/>
        <v/>
      </c>
      <c r="AC44" s="40" t="str">
        <f t="shared" si="34"/>
        <v/>
      </c>
      <c r="AD44" s="50" t="str">
        <f t="shared" si="34"/>
        <v/>
      </c>
      <c r="AE44" s="66" t="str">
        <f t="shared" si="34"/>
        <v/>
      </c>
      <c r="AF44" s="393" t="str">
        <f t="shared" si="34"/>
        <v/>
      </c>
      <c r="AG44" s="40" t="str">
        <f t="shared" si="34"/>
        <v/>
      </c>
      <c r="AH44" s="50" t="str">
        <f t="shared" si="34"/>
        <v/>
      </c>
      <c r="AI44" s="40" t="str">
        <f t="shared" si="34"/>
        <v/>
      </c>
      <c r="AJ44" s="673"/>
      <c r="AK44" s="706" t="str">
        <f>IF(SUM(AK11:AK41)&gt;0,MIN(AK11:AK41),"")</f>
        <v/>
      </c>
      <c r="AL44" s="707" t="str">
        <f>IF(SUM(AL11:AL41)&gt;0,MIN(AL11:AL41),"")</f>
        <v/>
      </c>
      <c r="AM44" s="67"/>
      <c r="AN44" s="668" t="str">
        <f>IF(SUM(AN11:AN41)&gt;0,MIN(AN11:AN41),"")</f>
        <v/>
      </c>
      <c r="AO44" s="885" t="str">
        <f>IF(SUM(AO11:AP41)&gt;0,MIN(AO11:AP41),"")</f>
        <v/>
      </c>
      <c r="AP44" s="1030"/>
      <c r="AQ44" s="976" t="s">
        <v>72</v>
      </c>
      <c r="AR44" s="977"/>
      <c r="AS44" s="674" t="str">
        <f>IF(SUM(AS11:AS41)&gt;0,MIN(AS11:AS41),"")</f>
        <v/>
      </c>
      <c r="AT44" s="698" t="str">
        <f>IF(SUM(AT11:AT41)&gt;0,MIN(AT11:AT41),"")</f>
        <v/>
      </c>
      <c r="AU44" s="667" t="str">
        <f>IF(SUM(AU11:AU41)&gt;0,MIN(AU11:AU41),"")</f>
        <v/>
      </c>
      <c r="AV44" s="597" t="str">
        <f>IF(SUM(AV11:AV41)&gt;0,MIN(AV11:AV41),"")</f>
        <v/>
      </c>
      <c r="AW44" s="674" t="str">
        <f aca="true" t="shared" si="35" ref="AW44:BH44">IF(SUM(AW11:AW41)&gt;0,MIN(AW11:AW41),"")</f>
        <v/>
      </c>
      <c r="AX44" s="693" t="str">
        <f t="shared" si="35"/>
        <v/>
      </c>
      <c r="AY44" s="694" t="str">
        <f ca="1" t="shared" si="35"/>
        <v/>
      </c>
      <c r="AZ44" s="695" t="str">
        <f ca="1" t="shared" si="35"/>
        <v/>
      </c>
      <c r="BA44" s="674" t="str">
        <f t="shared" si="35"/>
        <v/>
      </c>
      <c r="BB44" s="693" t="str">
        <f t="shared" si="35"/>
        <v/>
      </c>
      <c r="BC44" s="694" t="str">
        <f ca="1" t="shared" si="35"/>
        <v/>
      </c>
      <c r="BD44" s="695" t="str">
        <f ca="1" t="shared" si="35"/>
        <v/>
      </c>
      <c r="BE44" s="674" t="str">
        <f t="shared" si="35"/>
        <v/>
      </c>
      <c r="BF44" s="696" t="str">
        <f t="shared" si="35"/>
        <v/>
      </c>
      <c r="BG44" s="697" t="str">
        <f ca="1" t="shared" si="35"/>
        <v/>
      </c>
      <c r="BH44" s="695" t="str">
        <f ca="1" t="shared" si="35"/>
        <v/>
      </c>
      <c r="BI44" s="559" t="str">
        <f>IF(SUM(BI11:BI41)&gt;0,MIN(BI11:BI41),"")</f>
        <v/>
      </c>
      <c r="BJ44" s="441" t="s">
        <v>41</v>
      </c>
      <c r="BK44" s="559" t="str">
        <f>IF(SUM(BK11:BK41)&gt;0,MIN(BK11:BK41),"")</f>
        <v/>
      </c>
      <c r="BL44" s="597" t="str">
        <f>IF(SUM(BL11:BL41)&gt;0,MIN(BL11:BL41),"")</f>
        <v/>
      </c>
      <c r="BM44" s="674" t="str">
        <f aca="true" t="shared" si="36" ref="BM44:BX44">IF(SUM(BM11:BM41)&gt;0,MIN(BM11:BM41),"")</f>
        <v/>
      </c>
      <c r="BN44" s="698" t="str">
        <f t="shared" si="36"/>
        <v/>
      </c>
      <c r="BO44" s="674" t="str">
        <f t="shared" si="36"/>
        <v/>
      </c>
      <c r="BP44" s="697" t="str">
        <f t="shared" si="36"/>
        <v/>
      </c>
      <c r="BQ44" s="697" t="str">
        <f t="shared" si="36"/>
        <v/>
      </c>
      <c r="BR44" s="697" t="str">
        <f t="shared" si="36"/>
        <v/>
      </c>
      <c r="BS44" s="697" t="str">
        <f t="shared" si="36"/>
        <v/>
      </c>
      <c r="BT44" s="697" t="str">
        <f t="shared" si="36"/>
        <v/>
      </c>
      <c r="BU44" s="697" t="str">
        <f t="shared" si="36"/>
        <v/>
      </c>
      <c r="BV44" s="697" t="str">
        <f t="shared" si="36"/>
        <v/>
      </c>
      <c r="BW44" s="697" t="str">
        <f t="shared" si="36"/>
        <v/>
      </c>
      <c r="BX44" s="698" t="str">
        <f t="shared" si="36"/>
        <v/>
      </c>
      <c r="BY44" s="66" t="str">
        <f>IF(SUM(BY11:BY41)&gt;0,MIN(BY11:BY41),"")</f>
        <v/>
      </c>
      <c r="BZ44" s="40" t="str">
        <f>IF(SUM(BZ11:BZ41)&gt;0,MIN(BZ11:BZ41),"")</f>
        <v/>
      </c>
      <c r="CA44" s="785" t="s">
        <v>41</v>
      </c>
      <c r="CB44" s="60" t="str">
        <f>IF(SUM(CB11:CB41)&gt;0,MIN(CB11:CB41),"")</f>
        <v/>
      </c>
      <c r="CC44" s="63" t="str">
        <f ca="1">IF(SUM(CC11:CC41)&gt;0,MIN(CC11:CC41),"")</f>
        <v/>
      </c>
      <c r="CD44" s="677" t="str">
        <f>IF(SUM(CD11:CD41)&gt;0,MIN(CD11:CD41),"")</f>
        <v/>
      </c>
      <c r="CE44" s="63" t="str">
        <f ca="1">IF(SUM(CE11:CE41)&gt;0,MIN(CE11:CE41),"")</f>
        <v/>
      </c>
      <c r="CF44" s="776" t="str">
        <f aca="true" t="shared" si="37" ref="CF44:CP44">IF(SUM(CF11:CF41)&gt;0,MIN(CF11:CF41),"")</f>
        <v/>
      </c>
      <c r="CG44" s="694" t="str">
        <f t="shared" si="37"/>
        <v/>
      </c>
      <c r="CH44" s="697" t="str">
        <f t="shared" si="37"/>
        <v/>
      </c>
      <c r="CI44" s="694" t="str">
        <f>IF(SUM(CI11:CI41)&gt;0,MIN(CI11:CI41),"")</f>
        <v/>
      </c>
      <c r="CJ44" s="697" t="str">
        <f>IF(SUM(CJ11:CJ41)&gt;0,MIN(CJ11:CJ41),"")</f>
        <v/>
      </c>
      <c r="CK44" s="694" t="str">
        <f t="shared" si="37"/>
        <v/>
      </c>
      <c r="CL44" s="697" t="str">
        <f t="shared" si="37"/>
        <v/>
      </c>
      <c r="CM44" s="694" t="str">
        <f t="shared" si="37"/>
        <v/>
      </c>
      <c r="CN44" s="694" t="str">
        <f t="shared" si="37"/>
        <v/>
      </c>
      <c r="CO44" s="697" t="str">
        <f t="shared" si="37"/>
        <v/>
      </c>
      <c r="CP44" s="796" t="str">
        <f t="shared" si="37"/>
        <v/>
      </c>
    </row>
    <row r="45" spans="1:94" ht="14.45" customHeight="1" thickBot="1" thickTop="1">
      <c r="A45" s="582"/>
      <c r="B45" s="560"/>
      <c r="C45" s="560"/>
      <c r="D45" s="560"/>
      <c r="E45" s="583"/>
      <c r="F45" s="584"/>
      <c r="G45" s="567"/>
      <c r="H45" s="582"/>
      <c r="I45" s="560"/>
      <c r="J45" s="585"/>
      <c r="K45" s="560"/>
      <c r="L45" s="568"/>
      <c r="M45" s="560"/>
      <c r="N45" s="560"/>
      <c r="O45" s="560"/>
      <c r="P45" s="560"/>
      <c r="Q45" s="560"/>
      <c r="R45" s="560"/>
      <c r="S45" s="585"/>
      <c r="T45" s="967" t="s">
        <v>150</v>
      </c>
      <c r="U45" s="968"/>
      <c r="V45" s="969"/>
      <c r="W45" s="560"/>
      <c r="X45" s="560"/>
      <c r="Y45" s="590"/>
      <c r="Z45" s="560"/>
      <c r="AA45" s="569"/>
      <c r="AB45" s="560"/>
      <c r="AC45" s="585"/>
      <c r="AD45" s="560"/>
      <c r="AE45" s="560"/>
      <c r="AF45" s="560"/>
      <c r="AG45" s="585"/>
      <c r="AH45" s="560"/>
      <c r="AI45" s="585"/>
      <c r="AJ45" s="560"/>
      <c r="AK45" s="560"/>
      <c r="AL45" s="570"/>
      <c r="AM45" s="554"/>
      <c r="AN45" s="853" t="str">
        <f ca="1">'E.coli Standalone Calculation'!N38</f>
        <v/>
      </c>
      <c r="AO45" s="576"/>
      <c r="AP45" s="592"/>
      <c r="AQ45" s="560"/>
      <c r="AR45" s="585"/>
      <c r="AS45" s="560"/>
      <c r="AT45" s="585"/>
      <c r="AU45" s="668"/>
      <c r="AV45" s="585"/>
      <c r="AW45" s="560"/>
      <c r="AX45" s="560"/>
      <c r="AY45" s="579"/>
      <c r="AZ45" s="585"/>
      <c r="BA45" s="560"/>
      <c r="BB45" s="560"/>
      <c r="BC45" s="579"/>
      <c r="BD45" s="585"/>
      <c r="BE45" s="560"/>
      <c r="BF45" s="579"/>
      <c r="BG45" s="560"/>
      <c r="BH45" s="585"/>
      <c r="BI45" s="595"/>
      <c r="BJ45" s="595"/>
      <c r="BK45" s="595"/>
      <c r="BL45" s="595"/>
      <c r="BM45" s="560"/>
      <c r="BN45" s="585"/>
      <c r="BO45" s="560"/>
      <c r="BP45" s="560"/>
      <c r="BQ45" s="560"/>
      <c r="BR45" s="560"/>
      <c r="BS45" s="560"/>
      <c r="BT45" s="560"/>
      <c r="BU45" s="560"/>
      <c r="BV45" s="560"/>
      <c r="BW45" s="560"/>
      <c r="BX45" s="585"/>
      <c r="BY45" s="560"/>
      <c r="BZ45" s="585"/>
      <c r="CA45" s="595"/>
      <c r="CB45" s="668"/>
      <c r="CC45" s="668"/>
      <c r="CD45" s="668"/>
      <c r="CE45" s="775"/>
      <c r="CF45" s="668"/>
      <c r="CG45" s="770"/>
      <c r="CH45" s="770"/>
      <c r="CI45" s="770"/>
      <c r="CJ45" s="770"/>
      <c r="CK45" s="770"/>
      <c r="CL45" s="770"/>
      <c r="CM45" s="770"/>
      <c r="CN45" s="770"/>
      <c r="CO45" s="770"/>
      <c r="CP45" s="797"/>
    </row>
    <row r="46" spans="1:94" ht="14.45" customHeight="1" thickBot="1" thickTop="1">
      <c r="A46" s="586"/>
      <c r="B46" s="572"/>
      <c r="C46" s="572"/>
      <c r="D46" s="572"/>
      <c r="E46" s="587"/>
      <c r="F46" s="571"/>
      <c r="G46" s="587"/>
      <c r="H46" s="572"/>
      <c r="I46" s="572"/>
      <c r="J46" s="588"/>
      <c r="K46" s="572"/>
      <c r="L46" s="573"/>
      <c r="M46" s="572"/>
      <c r="N46" s="572"/>
      <c r="O46" s="572"/>
      <c r="P46" s="572"/>
      <c r="Q46" s="572"/>
      <c r="R46" s="572"/>
      <c r="S46" s="588"/>
      <c r="T46" s="970" t="s">
        <v>174</v>
      </c>
      <c r="U46" s="971"/>
      <c r="V46" s="972"/>
      <c r="W46" s="572"/>
      <c r="X46" s="572"/>
      <c r="Y46" s="591"/>
      <c r="Z46" s="572"/>
      <c r="AA46" s="574"/>
      <c r="AB46" s="572"/>
      <c r="AC46" s="588"/>
      <c r="AD46" s="572"/>
      <c r="AE46" s="572"/>
      <c r="AF46" s="572"/>
      <c r="AG46" s="588"/>
      <c r="AH46" s="572"/>
      <c r="AI46" s="588"/>
      <c r="AJ46" s="572"/>
      <c r="AK46" s="572"/>
      <c r="AL46" s="575"/>
      <c r="AM46" s="554"/>
      <c r="AN46" s="854" t="str">
        <f ca="1">'E.coli Standalone Calculation'!N41</f>
        <v/>
      </c>
      <c r="AO46" s="580"/>
      <c r="AP46" s="593"/>
      <c r="AQ46" s="572"/>
      <c r="AR46" s="588"/>
      <c r="AS46" s="572"/>
      <c r="AT46" s="588"/>
      <c r="AU46" s="572"/>
      <c r="AV46" s="588"/>
      <c r="AW46" s="572"/>
      <c r="AX46" s="572"/>
      <c r="AY46" s="581"/>
      <c r="AZ46" s="588"/>
      <c r="BA46" s="572"/>
      <c r="BB46" s="572"/>
      <c r="BC46" s="581"/>
      <c r="BD46" s="588"/>
      <c r="BE46" s="572"/>
      <c r="BF46" s="581"/>
      <c r="BG46" s="572"/>
      <c r="BH46" s="588"/>
      <c r="BI46" s="596"/>
      <c r="BJ46" s="596"/>
      <c r="BK46" s="596"/>
      <c r="BL46" s="596"/>
      <c r="BM46" s="572"/>
      <c r="BN46" s="588"/>
      <c r="BO46" s="572"/>
      <c r="BP46" s="572"/>
      <c r="BQ46" s="572"/>
      <c r="BR46" s="572"/>
      <c r="BS46" s="572"/>
      <c r="BT46" s="572"/>
      <c r="BU46" s="572"/>
      <c r="BV46" s="572"/>
      <c r="BW46" s="572"/>
      <c r="BX46" s="588"/>
      <c r="BY46" s="572"/>
      <c r="BZ46" s="588"/>
      <c r="CA46" s="788"/>
      <c r="CB46" s="771"/>
      <c r="CC46" s="771"/>
      <c r="CD46" s="771"/>
      <c r="CE46" s="778"/>
      <c r="CF46" s="771"/>
      <c r="CG46" s="771"/>
      <c r="CH46" s="771"/>
      <c r="CI46" s="771"/>
      <c r="CJ46" s="771"/>
      <c r="CK46" s="771"/>
      <c r="CL46" s="771"/>
      <c r="CM46" s="771"/>
      <c r="CN46" s="771"/>
      <c r="CO46" s="771"/>
      <c r="CP46" s="778"/>
    </row>
    <row r="47" spans="1:94" ht="15" customHeight="1" thickBot="1">
      <c r="A47" s="441" t="s">
        <v>42</v>
      </c>
      <c r="B47" s="222"/>
      <c r="C47" s="442"/>
      <c r="D47" s="119"/>
      <c r="E47" s="83">
        <f>COUNT(E11:E41)</f>
        <v>0</v>
      </c>
      <c r="F47" s="443">
        <f>COUNTA(F11:F41)</f>
        <v>0</v>
      </c>
      <c r="G47" s="444">
        <f>COUNTA(G11:G41)</f>
        <v>0</v>
      </c>
      <c r="H47" s="445">
        <f aca="true" t="shared" si="38" ref="H47:S47">COUNT(H11:H41)</f>
        <v>0</v>
      </c>
      <c r="I47" s="81">
        <f t="shared" si="38"/>
        <v>0</v>
      </c>
      <c r="J47" s="82">
        <f t="shared" si="38"/>
        <v>0</v>
      </c>
      <c r="K47" s="445">
        <f t="shared" si="38"/>
        <v>0</v>
      </c>
      <c r="L47" s="81">
        <f t="shared" si="38"/>
        <v>0</v>
      </c>
      <c r="M47" s="81">
        <f t="shared" si="38"/>
        <v>0</v>
      </c>
      <c r="N47" s="81">
        <f ca="1" t="shared" si="38"/>
        <v>0</v>
      </c>
      <c r="O47" s="81">
        <f t="shared" si="38"/>
        <v>0</v>
      </c>
      <c r="P47" s="81">
        <f ca="1" t="shared" si="38"/>
        <v>0</v>
      </c>
      <c r="Q47" s="81">
        <f t="shared" si="38"/>
        <v>0</v>
      </c>
      <c r="R47" s="81">
        <f t="shared" si="38"/>
        <v>0</v>
      </c>
      <c r="S47" s="82">
        <f t="shared" si="38"/>
        <v>0</v>
      </c>
      <c r="T47" s="220" t="s">
        <v>66</v>
      </c>
      <c r="U47" s="62">
        <f>COUNT(U11:U41)</f>
        <v>0</v>
      </c>
      <c r="V47" s="60">
        <f aca="true" t="shared" si="39" ref="V47:AI47">COUNT(V11:V41)</f>
        <v>0</v>
      </c>
      <c r="W47" s="61">
        <f t="shared" si="39"/>
        <v>0</v>
      </c>
      <c r="X47" s="394">
        <f t="shared" si="39"/>
        <v>0</v>
      </c>
      <c r="Y47" s="63">
        <f t="shared" si="39"/>
        <v>0</v>
      </c>
      <c r="Z47" s="60">
        <f t="shared" si="39"/>
        <v>0</v>
      </c>
      <c r="AA47" s="61">
        <f t="shared" si="39"/>
        <v>0</v>
      </c>
      <c r="AB47" s="394">
        <f t="shared" si="39"/>
        <v>0</v>
      </c>
      <c r="AC47" s="63">
        <f t="shared" si="39"/>
        <v>0</v>
      </c>
      <c r="AD47" s="60">
        <f t="shared" si="39"/>
        <v>0</v>
      </c>
      <c r="AE47" s="61">
        <f t="shared" si="39"/>
        <v>0</v>
      </c>
      <c r="AF47" s="394">
        <f t="shared" si="39"/>
        <v>0</v>
      </c>
      <c r="AG47" s="63">
        <f t="shared" si="39"/>
        <v>0</v>
      </c>
      <c r="AH47" s="60">
        <f t="shared" si="39"/>
        <v>0</v>
      </c>
      <c r="AI47" s="63">
        <f t="shared" si="39"/>
        <v>0</v>
      </c>
      <c r="AJ47" s="678"/>
      <c r="AK47" s="61">
        <f>COUNT(AK11:AK41)</f>
        <v>0</v>
      </c>
      <c r="AL47" s="61">
        <f>COUNT(AL11:AL41)</f>
        <v>0</v>
      </c>
      <c r="AM47" s="68"/>
      <c r="AN47" s="61">
        <f ca="1">COUNT(AM11:AM41)</f>
        <v>0</v>
      </c>
      <c r="AO47" s="1028">
        <f>COUNT(AO11:AP41)</f>
        <v>0</v>
      </c>
      <c r="AP47" s="1108"/>
      <c r="AQ47" s="1065" t="s">
        <v>66</v>
      </c>
      <c r="AR47" s="1066"/>
      <c r="AS47" s="60">
        <f aca="true" t="shared" si="40" ref="AS47:BI47">COUNT(AS11:AS41)</f>
        <v>0</v>
      </c>
      <c r="AT47" s="112">
        <f t="shared" si="40"/>
        <v>0</v>
      </c>
      <c r="AU47" s="61">
        <f t="shared" si="40"/>
        <v>0</v>
      </c>
      <c r="AV47" s="63">
        <f t="shared" si="40"/>
        <v>0</v>
      </c>
      <c r="AW47" s="60">
        <f t="shared" si="40"/>
        <v>0</v>
      </c>
      <c r="AX47" s="69">
        <f t="shared" si="40"/>
        <v>0</v>
      </c>
      <c r="AY47" s="69">
        <f ca="1" t="shared" si="40"/>
        <v>0</v>
      </c>
      <c r="AZ47" s="112">
        <f ca="1" t="shared" si="40"/>
        <v>0</v>
      </c>
      <c r="BA47" s="60">
        <f t="shared" si="40"/>
        <v>0</v>
      </c>
      <c r="BB47" s="69">
        <f t="shared" si="40"/>
        <v>0</v>
      </c>
      <c r="BC47" s="69">
        <f ca="1" t="shared" si="40"/>
        <v>0</v>
      </c>
      <c r="BD47" s="112">
        <f ca="1" t="shared" si="40"/>
        <v>0</v>
      </c>
      <c r="BE47" s="60">
        <f t="shared" si="40"/>
        <v>0</v>
      </c>
      <c r="BF47" s="69">
        <f t="shared" si="40"/>
        <v>0</v>
      </c>
      <c r="BG47" s="69">
        <f ca="1" t="shared" si="40"/>
        <v>0</v>
      </c>
      <c r="BH47" s="112">
        <f ca="1" t="shared" si="40"/>
        <v>0</v>
      </c>
      <c r="BI47" s="413">
        <f t="shared" si="40"/>
        <v>0</v>
      </c>
      <c r="BJ47" s="241" t="s">
        <v>66</v>
      </c>
      <c r="BK47" s="413">
        <f>COUNT(BK11:BK41)</f>
        <v>0</v>
      </c>
      <c r="BL47" s="413">
        <f>COUNT(BL11:BL41)</f>
        <v>0</v>
      </c>
      <c r="BM47" s="62">
        <f>COUNT(BM11:BM41)</f>
        <v>0</v>
      </c>
      <c r="BN47" s="63">
        <f aca="true" t="shared" si="41" ref="BN47:BX47">COUNT(BN11:BN41)</f>
        <v>0</v>
      </c>
      <c r="BO47" s="60">
        <f t="shared" si="41"/>
        <v>0</v>
      </c>
      <c r="BP47" s="61">
        <f t="shared" si="41"/>
        <v>0</v>
      </c>
      <c r="BQ47" s="61">
        <f t="shared" si="41"/>
        <v>0</v>
      </c>
      <c r="BR47" s="61">
        <f t="shared" si="41"/>
        <v>0</v>
      </c>
      <c r="BS47" s="61">
        <f t="shared" si="41"/>
        <v>0</v>
      </c>
      <c r="BT47" s="61">
        <f t="shared" si="41"/>
        <v>0</v>
      </c>
      <c r="BU47" s="61">
        <f t="shared" si="41"/>
        <v>0</v>
      </c>
      <c r="BV47" s="61">
        <f t="shared" si="41"/>
        <v>0</v>
      </c>
      <c r="BW47" s="61">
        <f t="shared" si="41"/>
        <v>0</v>
      </c>
      <c r="BX47" s="63">
        <f t="shared" si="41"/>
        <v>0</v>
      </c>
      <c r="BY47" s="61">
        <f>COUNT(BY11:BY41)</f>
        <v>0</v>
      </c>
      <c r="BZ47" s="63">
        <f>COUNT(BZ11:BZ41)</f>
        <v>0</v>
      </c>
      <c r="CA47" s="787" t="s">
        <v>66</v>
      </c>
      <c r="CB47" s="589">
        <f>COUNT(CB11:CB41)</f>
        <v>0</v>
      </c>
      <c r="CC47" s="69">
        <f ca="1">COUNT(CC11:CC41)</f>
        <v>0</v>
      </c>
      <c r="CD47" s="69">
        <f>COUNT(CD11:CD41)</f>
        <v>0</v>
      </c>
      <c r="CE47" s="112">
        <f ca="1">COUNT(CE11:CE41)</f>
        <v>0</v>
      </c>
      <c r="CF47" s="69">
        <f aca="true" t="shared" si="42" ref="CF47:CP47">COUNT(CF11:CF41)</f>
        <v>0</v>
      </c>
      <c r="CG47" s="69">
        <f t="shared" si="42"/>
        <v>0</v>
      </c>
      <c r="CH47" s="69">
        <f t="shared" si="42"/>
        <v>0</v>
      </c>
      <c r="CI47" s="69">
        <f>COUNT(CI11:CI41)</f>
        <v>0</v>
      </c>
      <c r="CJ47" s="69">
        <f>COUNT(CJ11:CJ41)</f>
        <v>0</v>
      </c>
      <c r="CK47" s="69">
        <f t="shared" si="42"/>
        <v>0</v>
      </c>
      <c r="CL47" s="69">
        <f t="shared" si="42"/>
        <v>0</v>
      </c>
      <c r="CM47" s="69">
        <f t="shared" si="42"/>
        <v>0</v>
      </c>
      <c r="CN47" s="69">
        <f t="shared" si="42"/>
        <v>0</v>
      </c>
      <c r="CO47" s="69">
        <f t="shared" si="42"/>
        <v>0</v>
      </c>
      <c r="CP47" s="112">
        <f t="shared" si="42"/>
        <v>0</v>
      </c>
    </row>
    <row r="48" spans="1:79" ht="15" customHeight="1" thickBot="1">
      <c r="A48" s="989" t="s">
        <v>124</v>
      </c>
      <c r="B48" s="990"/>
      <c r="C48" s="990"/>
      <c r="D48" s="990"/>
      <c r="E48" s="990"/>
      <c r="F48" s="990"/>
      <c r="G48" s="990"/>
      <c r="H48" s="990"/>
      <c r="I48" s="990"/>
      <c r="J48" s="990"/>
      <c r="K48" s="457" t="s">
        <v>190</v>
      </c>
      <c r="L48" s="205"/>
      <c r="M48" s="205"/>
      <c r="N48" s="205"/>
      <c r="O48" s="205"/>
      <c r="P48" s="458"/>
      <c r="Q48" s="459" t="s">
        <v>129</v>
      </c>
      <c r="R48" s="205"/>
      <c r="S48" s="230"/>
      <c r="T48" s="300" t="s">
        <v>43</v>
      </c>
      <c r="U48" s="401"/>
      <c r="V48" s="205"/>
      <c r="W48" s="205"/>
      <c r="X48" s="205"/>
      <c r="Y48" s="205"/>
      <c r="Z48" s="205"/>
      <c r="AA48" s="205"/>
      <c r="AB48" s="205"/>
      <c r="AC48" s="205"/>
      <c r="AD48" s="205"/>
      <c r="AE48" s="205"/>
      <c r="AF48" s="205"/>
      <c r="AG48" s="205"/>
      <c r="AH48" s="205"/>
      <c r="AI48" s="205"/>
      <c r="AJ48" s="205"/>
      <c r="AK48" s="205"/>
      <c r="AL48" s="205"/>
      <c r="AM48" s="205"/>
      <c r="AN48" s="205"/>
      <c r="AO48" s="205"/>
      <c r="AP48" s="230"/>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row>
    <row r="49" spans="1:79" ht="12.75">
      <c r="A49" s="991"/>
      <c r="B49" s="992"/>
      <c r="C49" s="992"/>
      <c r="D49" s="992"/>
      <c r="E49" s="992"/>
      <c r="F49" s="992"/>
      <c r="G49" s="992"/>
      <c r="H49" s="992"/>
      <c r="I49" s="992"/>
      <c r="J49" s="992"/>
      <c r="K49" s="1002"/>
      <c r="L49" s="1003"/>
      <c r="M49" s="1003"/>
      <c r="N49" s="1003"/>
      <c r="O49" s="1003"/>
      <c r="P49" s="1004"/>
      <c r="Q49" s="1006"/>
      <c r="R49" s="1007"/>
      <c r="S49" s="1008"/>
      <c r="T49" s="996"/>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c r="AQ49" s="198"/>
      <c r="AR49" s="198"/>
      <c r="AS49" s="89" t="s">
        <v>44</v>
      </c>
      <c r="AT49" s="90"/>
      <c r="AU49" s="90"/>
      <c r="AV49" s="90"/>
      <c r="AW49" s="90"/>
      <c r="AX49" s="90"/>
      <c r="AY49" s="90"/>
      <c r="AZ49" s="90"/>
      <c r="BA49" s="90"/>
      <c r="BB49" s="90"/>
      <c r="BC49" s="91"/>
      <c r="BD49" s="303" t="s">
        <v>45</v>
      </c>
      <c r="BE49" s="205"/>
      <c r="BF49" s="230"/>
      <c r="BG49" s="198"/>
      <c r="BH49" s="198"/>
      <c r="BI49" s="198"/>
      <c r="BJ49" s="198"/>
      <c r="BK49" s="198"/>
      <c r="BL49" s="198"/>
      <c r="BM49" s="908" t="s">
        <v>175</v>
      </c>
      <c r="BN49" s="909"/>
      <c r="BO49" s="909"/>
      <c r="BP49" s="909"/>
      <c r="BQ49" s="909"/>
      <c r="BR49" s="909"/>
      <c r="BS49" s="909"/>
      <c r="BT49" s="909"/>
      <c r="BU49" s="910"/>
      <c r="BV49" s="198"/>
      <c r="BW49" s="198"/>
      <c r="BX49" s="198"/>
      <c r="BY49" s="198"/>
      <c r="BZ49" s="198"/>
      <c r="CA49" s="198"/>
    </row>
    <row r="50" spans="1:79" ht="12.75">
      <c r="A50" s="991"/>
      <c r="B50" s="992"/>
      <c r="C50" s="992"/>
      <c r="D50" s="992"/>
      <c r="E50" s="992"/>
      <c r="F50" s="992"/>
      <c r="G50" s="992"/>
      <c r="H50" s="992"/>
      <c r="I50" s="992"/>
      <c r="J50" s="992"/>
      <c r="K50" s="1005"/>
      <c r="L50" s="1003"/>
      <c r="M50" s="1003"/>
      <c r="N50" s="1003"/>
      <c r="O50" s="1003"/>
      <c r="P50" s="1004"/>
      <c r="Q50" s="1009"/>
      <c r="R50" s="1007"/>
      <c r="S50" s="1008"/>
      <c r="T50" s="996"/>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c r="AQ50" s="198"/>
      <c r="AR50" s="198"/>
      <c r="AS50" s="245"/>
      <c r="AT50" s="219"/>
      <c r="AU50" s="246"/>
      <c r="AV50" s="249" t="s">
        <v>47</v>
      </c>
      <c r="AW50" s="250"/>
      <c r="AX50" s="249" t="s">
        <v>48</v>
      </c>
      <c r="AY50" s="250"/>
      <c r="AZ50" s="251" t="s">
        <v>49</v>
      </c>
      <c r="BA50" s="252"/>
      <c r="BB50" s="251" t="s">
        <v>50</v>
      </c>
      <c r="BC50" s="253"/>
      <c r="BD50" s="304" t="s">
        <v>51</v>
      </c>
      <c r="BE50" s="198"/>
      <c r="BF50" s="98">
        <f>IF(SUM(AS11:AS41)&gt;0,SUM(AS11:AS41),SUM(K11:K41))</f>
        <v>0</v>
      </c>
      <c r="BG50" s="198"/>
      <c r="BH50" s="198"/>
      <c r="BI50" s="198"/>
      <c r="BJ50" s="198"/>
      <c r="BK50" s="198"/>
      <c r="BL50" s="198"/>
      <c r="BM50" s="911"/>
      <c r="BN50" s="912"/>
      <c r="BO50" s="912"/>
      <c r="BP50" s="912"/>
      <c r="BQ50" s="912"/>
      <c r="BR50" s="912"/>
      <c r="BS50" s="912"/>
      <c r="BT50" s="912"/>
      <c r="BU50" s="913"/>
      <c r="BV50" s="198"/>
      <c r="BW50" s="198"/>
      <c r="BX50" s="198"/>
      <c r="BY50" s="198"/>
      <c r="BZ50" s="198"/>
      <c r="CA50" s="198"/>
    </row>
    <row r="51" spans="1:79" ht="14.25" thickBot="1">
      <c r="A51" s="991"/>
      <c r="B51" s="992"/>
      <c r="C51" s="992"/>
      <c r="D51" s="992"/>
      <c r="E51" s="992"/>
      <c r="F51" s="992"/>
      <c r="G51" s="992"/>
      <c r="H51" s="992"/>
      <c r="I51" s="992"/>
      <c r="J51" s="992"/>
      <c r="K51" s="1010"/>
      <c r="L51" s="1011"/>
      <c r="M51" s="1011"/>
      <c r="N51" s="1011"/>
      <c r="O51" s="1011"/>
      <c r="P51" s="1012"/>
      <c r="Q51" s="460"/>
      <c r="R51" s="233"/>
      <c r="S51" s="234"/>
      <c r="T51" s="996"/>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c r="AQ51" s="198"/>
      <c r="AR51" s="198"/>
      <c r="AS51" s="241" t="s">
        <v>46</v>
      </c>
      <c r="AT51" s="247"/>
      <c r="AU51" s="248"/>
      <c r="AV51" s="329" t="str">
        <f>IF(M42=" "," NA",(+M42-AW42)/M42*100)</f>
        <v xml:space="preserve"> NA</v>
      </c>
      <c r="AW51" s="330"/>
      <c r="AX51" s="329" t="str">
        <f>IF(O42=" "," NA",(+O42-BA42)/O42*100)</f>
        <v xml:space="preserve"> NA</v>
      </c>
      <c r="AY51" s="330"/>
      <c r="AZ51" s="329" t="str">
        <f>IF(R42=" "," NA",(+R42-BE42)/R42*100)</f>
        <v xml:space="preserve"> NA</v>
      </c>
      <c r="BA51" s="330"/>
      <c r="BB51" s="327" t="str">
        <f>IF(Q42=" "," NA",(+Q42-AV42)/Q42*100)</f>
        <v xml:space="preserve"> NA</v>
      </c>
      <c r="BC51" s="103"/>
      <c r="BD51" s="216"/>
      <c r="BE51" s="217"/>
      <c r="BF51" s="231"/>
      <c r="BG51" s="198"/>
      <c r="BH51" s="198"/>
      <c r="BI51" s="198"/>
      <c r="BJ51" s="198"/>
      <c r="BK51" s="198"/>
      <c r="BL51" s="198"/>
      <c r="BM51" s="911"/>
      <c r="BN51" s="912"/>
      <c r="BO51" s="912"/>
      <c r="BP51" s="912"/>
      <c r="BQ51" s="912"/>
      <c r="BR51" s="912"/>
      <c r="BS51" s="912"/>
      <c r="BT51" s="912"/>
      <c r="BU51" s="913"/>
      <c r="BV51" s="198"/>
      <c r="BW51" s="198"/>
      <c r="BX51" s="198"/>
      <c r="BY51" s="198"/>
      <c r="BZ51" s="198"/>
      <c r="CA51" s="198"/>
    </row>
    <row r="52" spans="1:79" ht="13.5">
      <c r="A52" s="991"/>
      <c r="B52" s="992"/>
      <c r="C52" s="992"/>
      <c r="D52" s="992"/>
      <c r="E52" s="992"/>
      <c r="F52" s="992"/>
      <c r="G52" s="992"/>
      <c r="H52" s="992"/>
      <c r="I52" s="992"/>
      <c r="J52" s="992"/>
      <c r="K52" s="457" t="s">
        <v>191</v>
      </c>
      <c r="L52" s="461"/>
      <c r="M52" s="205"/>
      <c r="N52" s="205"/>
      <c r="O52" s="205"/>
      <c r="P52" s="462"/>
      <c r="Q52" s="459" t="s">
        <v>129</v>
      </c>
      <c r="R52" s="205"/>
      <c r="S52" s="230"/>
      <c r="T52" s="996"/>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c r="AQ52" s="198"/>
      <c r="AR52" s="198"/>
      <c r="AS52" s="198"/>
      <c r="AT52" s="198"/>
      <c r="AU52" s="198"/>
      <c r="AV52" s="198"/>
      <c r="AW52" s="198"/>
      <c r="AX52" s="198"/>
      <c r="AY52" s="198"/>
      <c r="AZ52" s="198"/>
      <c r="BA52" s="198"/>
      <c r="BB52" s="198"/>
      <c r="BC52" s="198"/>
      <c r="BD52" s="932" t="s">
        <v>52</v>
      </c>
      <c r="BE52" s="933"/>
      <c r="BF52" s="888"/>
      <c r="BG52" s="198"/>
      <c r="BH52" s="198"/>
      <c r="BI52" s="198"/>
      <c r="BJ52" s="198"/>
      <c r="BK52" s="198"/>
      <c r="BL52" s="198"/>
      <c r="BM52" s="911"/>
      <c r="BN52" s="912"/>
      <c r="BO52" s="912"/>
      <c r="BP52" s="912"/>
      <c r="BQ52" s="912"/>
      <c r="BR52" s="912"/>
      <c r="BS52" s="912"/>
      <c r="BT52" s="912"/>
      <c r="BU52" s="913"/>
      <c r="BV52" s="198"/>
      <c r="BW52" s="198"/>
      <c r="BX52" s="198"/>
      <c r="BY52" s="198"/>
      <c r="BZ52" s="198"/>
      <c r="CA52" s="198"/>
    </row>
    <row r="53" spans="1:79" ht="15.75">
      <c r="A53" s="991"/>
      <c r="B53" s="992"/>
      <c r="C53" s="992"/>
      <c r="D53" s="992"/>
      <c r="E53" s="992"/>
      <c r="F53" s="992"/>
      <c r="G53" s="992"/>
      <c r="H53" s="992"/>
      <c r="I53" s="992"/>
      <c r="J53" s="992"/>
      <c r="K53" s="463" t="s">
        <v>192</v>
      </c>
      <c r="L53" s="209"/>
      <c r="M53" s="209"/>
      <c r="N53" s="209"/>
      <c r="O53" s="209"/>
      <c r="P53" s="209"/>
      <c r="Q53" s="1006"/>
      <c r="R53" s="1007"/>
      <c r="S53" s="1008"/>
      <c r="T53" s="996"/>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c r="AQ53" s="198"/>
      <c r="AR53" s="198"/>
      <c r="AS53" s="200" t="str">
        <f>IF(OR(Q42=" ",AV42=" ",LEFT(Q10,4)&lt;&gt;"Phos",LEFT(AV10,4)&lt;&gt;"Phos"),"","Phosphorus limit would be")</f>
        <v/>
      </c>
      <c r="AT53" s="200"/>
      <c r="AU53" s="200"/>
      <c r="AV53" s="200"/>
      <c r="AW53" s="200" t="str">
        <f>IF(OR(Q42=" ",+AV42=" ",LEFT(Q10,4)&lt;&gt;"Phos",LEFT(AV10,4)&lt;&gt;"Phos"),"",IF(+Q42&gt;=5,1,IF(+Q42&gt;=4,80,IF(+Q42&gt;=3,75,IF(Q42&gt;=2,70,IF(Q42&gt;=1,65,60))))))</f>
        <v/>
      </c>
      <c r="AX53" s="200" t="str">
        <f>IF(OR(Q42=" ",+AV42=" ",LEFT(Q10,4)&lt;&gt;"Phos",LEFT(AV10,4)&lt;&gt;"Phos"),"",IF(+Q42&gt;=5,"mg/l.","% removal."))</f>
        <v/>
      </c>
      <c r="AY53" s="200"/>
      <c r="AZ53" s="200" t="str">
        <f>IF(OR(Q42=" ",+AV42=" ",LEFT(Q10,4)&lt;&gt;"Phos",LEFT(AV10,4)&lt;&gt;"Phos"),"",IF(OR(AND(+Q42&gt;=5,AV42&gt;1),AND(+Q42&gt;=4,+Q42&lt;5,BB51&lt;80),AND(+Q42&gt;=3,+Q42&lt;4,BB51&lt;75),AND(+Q42&gt;=2,+Q42&lt;3,BB51&lt;70),AND(+Q42&gt;=1,+Q42&lt;2,BB51&lt;65),AND(+Q42&lt;1,BB51&lt;60)),"(compliance not achieved)","(compliance achieved)"))</f>
        <v/>
      </c>
      <c r="BA53" s="200"/>
      <c r="BB53" s="200"/>
      <c r="BC53" s="198"/>
      <c r="BD53" s="305" t="s">
        <v>53</v>
      </c>
      <c r="BE53" s="198"/>
      <c r="BF53" s="99" t="str">
        <f>IF(AS47+K47=0,"",IF(AS47&gt;0,+AS42/O4,K42/O4))</f>
        <v/>
      </c>
      <c r="BG53" s="198"/>
      <c r="BH53" s="198"/>
      <c r="BI53" s="198"/>
      <c r="BJ53" s="198"/>
      <c r="BK53" s="198"/>
      <c r="BL53" s="198"/>
      <c r="BM53" s="911"/>
      <c r="BN53" s="912"/>
      <c r="BO53" s="912"/>
      <c r="BP53" s="912"/>
      <c r="BQ53" s="912"/>
      <c r="BR53" s="912"/>
      <c r="BS53" s="912"/>
      <c r="BT53" s="912"/>
      <c r="BU53" s="913"/>
      <c r="BV53" s="198"/>
      <c r="BW53" s="198"/>
      <c r="BX53" s="198"/>
      <c r="BY53" s="198"/>
      <c r="BZ53" s="198"/>
      <c r="CA53" s="198"/>
    </row>
    <row r="54" spans="1:79" ht="13.5" customHeight="1" thickBot="1">
      <c r="A54" s="991"/>
      <c r="B54" s="992"/>
      <c r="C54" s="992"/>
      <c r="D54" s="992"/>
      <c r="E54" s="992"/>
      <c r="F54" s="992"/>
      <c r="G54" s="992"/>
      <c r="H54" s="992"/>
      <c r="I54" s="992"/>
      <c r="J54" s="992"/>
      <c r="K54" s="1002"/>
      <c r="L54" s="1003"/>
      <c r="M54" s="1003"/>
      <c r="N54" s="1003"/>
      <c r="O54" s="1003"/>
      <c r="P54" s="1013"/>
      <c r="Q54" s="1009"/>
      <c r="R54" s="1007"/>
      <c r="S54" s="1008"/>
      <c r="T54" s="996"/>
      <c r="U54" s="997"/>
      <c r="V54" s="997"/>
      <c r="W54" s="997"/>
      <c r="X54" s="997"/>
      <c r="Y54" s="997"/>
      <c r="Z54" s="997"/>
      <c r="AA54" s="997"/>
      <c r="AB54" s="997"/>
      <c r="AC54" s="997"/>
      <c r="AD54" s="997"/>
      <c r="AE54" s="997"/>
      <c r="AF54" s="997"/>
      <c r="AG54" s="997"/>
      <c r="AH54" s="997"/>
      <c r="AI54" s="997"/>
      <c r="AJ54" s="997"/>
      <c r="AK54" s="997"/>
      <c r="AL54" s="997"/>
      <c r="AM54" s="997"/>
      <c r="AN54" s="997"/>
      <c r="AO54" s="997"/>
      <c r="AP54" s="998"/>
      <c r="AQ54" s="198"/>
      <c r="AR54" s="198"/>
      <c r="AS54" s="198"/>
      <c r="AT54" s="198"/>
      <c r="AU54" s="198"/>
      <c r="AV54" s="198"/>
      <c r="AW54" s="198"/>
      <c r="AX54" s="198"/>
      <c r="AY54" s="198"/>
      <c r="AZ54" s="198"/>
      <c r="BA54" s="198"/>
      <c r="BB54" s="198"/>
      <c r="BC54" s="198"/>
      <c r="BD54" s="235"/>
      <c r="BE54" s="229"/>
      <c r="BF54" s="237"/>
      <c r="BG54" s="198"/>
      <c r="BH54" s="198"/>
      <c r="BI54" s="198"/>
      <c r="BJ54" s="198"/>
      <c r="BK54" s="198"/>
      <c r="BL54" s="198"/>
      <c r="BM54" s="914"/>
      <c r="BN54" s="915"/>
      <c r="BO54" s="915"/>
      <c r="BP54" s="915"/>
      <c r="BQ54" s="915"/>
      <c r="BR54" s="915"/>
      <c r="BS54" s="915"/>
      <c r="BT54" s="915"/>
      <c r="BU54" s="916"/>
      <c r="BV54" s="198"/>
      <c r="BW54" s="198"/>
      <c r="BX54" s="198"/>
      <c r="BY54" s="198"/>
      <c r="BZ54" s="198"/>
      <c r="CA54" s="198"/>
    </row>
    <row r="55" spans="1:79" ht="21.75" customHeight="1" thickBot="1">
      <c r="A55" s="993"/>
      <c r="B55" s="994"/>
      <c r="C55" s="994"/>
      <c r="D55" s="994"/>
      <c r="E55" s="994"/>
      <c r="F55" s="994"/>
      <c r="G55" s="994"/>
      <c r="H55" s="994"/>
      <c r="I55" s="994"/>
      <c r="J55" s="994"/>
      <c r="K55" s="1014"/>
      <c r="L55" s="1015"/>
      <c r="M55" s="1015"/>
      <c r="N55" s="1015"/>
      <c r="O55" s="1015"/>
      <c r="P55" s="1016"/>
      <c r="Q55" s="464"/>
      <c r="R55" s="229"/>
      <c r="S55" s="237"/>
      <c r="T55" s="999"/>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1"/>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row>
    <row r="56" spans="1:99" ht="12.75">
      <c r="A56" s="882" t="s">
        <v>201</v>
      </c>
      <c r="B56" s="882"/>
      <c r="C56" s="882"/>
      <c r="D56" s="882"/>
      <c r="E56" s="882"/>
      <c r="F56" s="882"/>
      <c r="G56" s="882"/>
      <c r="H56" s="882"/>
      <c r="I56" s="882"/>
      <c r="J56" s="882"/>
      <c r="K56" s="882"/>
      <c r="L56" s="882"/>
      <c r="M56" s="882"/>
      <c r="N56" s="882"/>
      <c r="O56" s="882"/>
      <c r="P56" s="882"/>
      <c r="Q56" s="882"/>
      <c r="R56" s="882"/>
      <c r="S56" s="882"/>
      <c r="T56" s="995" t="s">
        <v>202</v>
      </c>
      <c r="U56" s="995"/>
      <c r="V56" s="995"/>
      <c r="W56" s="995"/>
      <c r="X56" s="995"/>
      <c r="Y56" s="995"/>
      <c r="Z56" s="995"/>
      <c r="AA56" s="995"/>
      <c r="AB56" s="995"/>
      <c r="AC56" s="995"/>
      <c r="AD56" s="995"/>
      <c r="AE56" s="995"/>
      <c r="AF56" s="995"/>
      <c r="AG56" s="995"/>
      <c r="AH56" s="995"/>
      <c r="AI56" s="995"/>
      <c r="AJ56" s="995"/>
      <c r="AK56" s="995"/>
      <c r="AL56" s="995"/>
      <c r="AM56" s="995"/>
      <c r="AN56" s="995"/>
      <c r="AO56" s="995"/>
      <c r="AP56" s="995"/>
      <c r="AQ56" s="882" t="s">
        <v>203</v>
      </c>
      <c r="AR56" s="882"/>
      <c r="AS56" s="882"/>
      <c r="AT56" s="882"/>
      <c r="AU56" s="882"/>
      <c r="AV56" s="882"/>
      <c r="AW56" s="882"/>
      <c r="AX56" s="882"/>
      <c r="AY56" s="882"/>
      <c r="AZ56" s="882"/>
      <c r="BA56" s="882"/>
      <c r="BB56" s="882"/>
      <c r="BC56" s="882"/>
      <c r="BD56" s="882"/>
      <c r="BE56" s="882"/>
      <c r="BF56" s="882"/>
      <c r="BG56" s="882"/>
      <c r="BH56" s="882"/>
      <c r="BI56" s="882"/>
      <c r="BJ56" s="882" t="s">
        <v>204</v>
      </c>
      <c r="BK56" s="882"/>
      <c r="BL56" s="882"/>
      <c r="BM56" s="882"/>
      <c r="BN56" s="882"/>
      <c r="BO56" s="882"/>
      <c r="BP56" s="882"/>
      <c r="BQ56" s="882"/>
      <c r="BR56" s="882"/>
      <c r="BS56" s="882"/>
      <c r="BT56" s="882"/>
      <c r="BU56" s="882"/>
      <c r="BV56" s="882"/>
      <c r="BW56" s="882"/>
      <c r="BX56" s="882"/>
      <c r="BY56" s="882"/>
      <c r="BZ56" s="882"/>
      <c r="CA56" s="882"/>
      <c r="CB56" s="882"/>
      <c r="CC56" s="882" t="s">
        <v>205</v>
      </c>
      <c r="CD56" s="882"/>
      <c r="CE56" s="882"/>
      <c r="CF56" s="882"/>
      <c r="CG56" s="882"/>
      <c r="CH56" s="882"/>
      <c r="CI56" s="882"/>
      <c r="CJ56" s="882"/>
      <c r="CK56" s="882"/>
      <c r="CL56" s="882"/>
      <c r="CM56" s="882"/>
      <c r="CN56" s="882"/>
      <c r="CO56" s="882"/>
      <c r="CP56" s="882"/>
      <c r="CQ56" s="882"/>
      <c r="CR56" s="882"/>
      <c r="CS56" s="882"/>
      <c r="CT56" s="882"/>
      <c r="CU56" s="882"/>
    </row>
  </sheetData>
  <sheetProtection algorithmName="SHA-512" hashValue="rvmHZLEeoIkeizgK+c10DhNpMmwcZcCCsf0hZmVHZhk0q3OruItBF55Vjexfr5eSeg5TvjDH6+1AZjmg+D2FnQ==" saltValue="KtH0JLuKJYgJ3kQbp7HjzA==" spinCount="100000" sheet="1" selectLockedCells="1"/>
  <mergeCells count="68">
    <mergeCell ref="CI8:CI10"/>
    <mergeCell ref="CP8:CP10"/>
    <mergeCell ref="CJ8:CJ10"/>
    <mergeCell ref="CK8:CK10"/>
    <mergeCell ref="CL8:CL10"/>
    <mergeCell ref="CM8:CM10"/>
    <mergeCell ref="CN8:CN10"/>
    <mergeCell ref="CO8:CO10"/>
    <mergeCell ref="CB8:CE8"/>
    <mergeCell ref="CD9:CE9"/>
    <mergeCell ref="CF8:CF10"/>
    <mergeCell ref="CG8:CG10"/>
    <mergeCell ref="CH8:CH10"/>
    <mergeCell ref="AO47:AP47"/>
    <mergeCell ref="AQ42:AR42"/>
    <mergeCell ref="AQ43:AR43"/>
    <mergeCell ref="AQ44:AR44"/>
    <mergeCell ref="AQ47:AR47"/>
    <mergeCell ref="AO43:AP43"/>
    <mergeCell ref="BR9:BR10"/>
    <mergeCell ref="BL8:BL10"/>
    <mergeCell ref="BY9:BY10"/>
    <mergeCell ref="T46:V46"/>
    <mergeCell ref="AO44:AP44"/>
    <mergeCell ref="T45:V45"/>
    <mergeCell ref="C8:C10"/>
    <mergeCell ref="F8:F10"/>
    <mergeCell ref="G8:G10"/>
    <mergeCell ref="D8:D10"/>
    <mergeCell ref="U8:U10"/>
    <mergeCell ref="K2:O2"/>
    <mergeCell ref="P2:R2"/>
    <mergeCell ref="AS8:BF8"/>
    <mergeCell ref="Q4:S4"/>
    <mergeCell ref="K7:N7"/>
    <mergeCell ref="AQ6:AU6"/>
    <mergeCell ref="K5:L5"/>
    <mergeCell ref="AE6:AL7"/>
    <mergeCell ref="P6:Q6"/>
    <mergeCell ref="R6:S6"/>
    <mergeCell ref="P7:Q7"/>
    <mergeCell ref="R7:S7"/>
    <mergeCell ref="BA6:BG7"/>
    <mergeCell ref="A48:J55"/>
    <mergeCell ref="A56:S56"/>
    <mergeCell ref="T56:AP56"/>
    <mergeCell ref="K49:P50"/>
    <mergeCell ref="Q49:S50"/>
    <mergeCell ref="K51:P51"/>
    <mergeCell ref="Q53:S54"/>
    <mergeCell ref="K54:P55"/>
    <mergeCell ref="T49:AP55"/>
    <mergeCell ref="CC56:CU56"/>
    <mergeCell ref="M5:Q5"/>
    <mergeCell ref="BM49:BU54"/>
    <mergeCell ref="AQ56:BI56"/>
    <mergeCell ref="BJ56:CB56"/>
    <mergeCell ref="BK8:BK10"/>
    <mergeCell ref="BS9:BS10"/>
    <mergeCell ref="BT9:BT10"/>
    <mergeCell ref="BS6:BX7"/>
    <mergeCell ref="BI9:BI10"/>
    <mergeCell ref="BZ9:BZ10"/>
    <mergeCell ref="BD52:BF52"/>
    <mergeCell ref="BU9:BU10"/>
    <mergeCell ref="BV9:BV10"/>
    <mergeCell ref="BW9:BW10"/>
    <mergeCell ref="BX9:BX10"/>
  </mergeCells>
  <dataValidations count="1">
    <dataValidation type="list" allowBlank="1" showInputMessage="1" showErrorMessage="1" errorTitle="Error Code 570" error="This is an invalid input. press CANCEL and see instructions._x000a__x000a_RETRY and HELP, will not assist in this error" sqref="AJ11:AJ41">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1" max="16383" man="1"/>
    <brk id="78"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VLR MRO</dc:title>
  <dc:subject/>
  <dc:creator>D. Daily</dc:creator>
  <cp:keywords/>
  <dc:description>Created 12/9/04</dc:description>
  <cp:lastModifiedBy>Young, Madison N</cp:lastModifiedBy>
  <cp:lastPrinted>2023-02-08T16:03:11Z</cp:lastPrinted>
  <dcterms:created xsi:type="dcterms:W3CDTF">2001-12-31T16:19:03Z</dcterms:created>
  <dcterms:modified xsi:type="dcterms:W3CDTF">2023-02-08T16:12:18Z</dcterms:modified>
  <cp:category/>
  <cp:version/>
  <cp:contentType/>
  <cp:contentStatus/>
</cp:coreProperties>
</file>